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omments3.xml" ContentType="application/vnd.openxmlformats-officedocument.spreadsheetml.comments+xml"/>
  <Override PartName="/xl/threadedComments/threadedComment2.xml" ContentType="application/vnd.ms-excel.threadedcomment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4.xml" ContentType="application/vnd.openxmlformats-officedocument.spreadsheetml.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dhs\share\PDA\BurFinance\Division of Financial Operations\Saucott\APD 2023-24\APD 24-01-03\Working APD 24-01-03\Exec Review\"/>
    </mc:Choice>
  </mc:AlternateContent>
  <xr:revisionPtr revIDLastSave="0" documentId="13_ncr:1_{A24ECA33-4601-4247-9290-31CAB183CBCA}" xr6:coauthVersionLast="47" xr6:coauthVersionMax="47" xr10:uidLastSave="{00000000-0000-0000-0000-000000000000}"/>
  <workbookProtection workbookAlgorithmName="SHA-512" workbookHashValue="ZZez0EUONnJCc4SVN7jwe5iienyvzHRFrKcufKGSPwkS2APiJx9mGI0MN3VsIqhcPEwWBjW3UhHtJnqlaindMA==" workbookSaltValue="4nkqQNdhlP4ABePuwv7oBQ==" workbookSpinCount="100000" lockStructure="1"/>
  <bookViews>
    <workbookView xWindow="-120" yWindow="-120" windowWidth="29040" windowHeight="15720" tabRatio="881" activeTab="4" xr2:uid="{00000000-000D-0000-FFFF-FFFF00000000}"/>
  </bookViews>
  <sheets>
    <sheet name="Original ABG Allocation" sheetId="1" r:id="rId1"/>
    <sheet name="Revision No. 1" sheetId="8" r:id="rId2"/>
    <sheet name="Amended ABG Allocation No. 1 " sheetId="9" r:id="rId3"/>
    <sheet name="Revision No. 2" sheetId="22" r:id="rId4"/>
    <sheet name="Amended ABG Allocation No 2" sheetId="34" r:id="rId5"/>
    <sheet name="Revision No. 3" sheetId="28" state="hidden" r:id="rId6"/>
    <sheet name="Amended ABG Allocation No. 3" sheetId="29" state="hidden" r:id="rId7"/>
    <sheet name="Regular BG" sheetId="6" r:id="rId8"/>
    <sheet name="Caregiver Support" sheetId="32" r:id="rId9"/>
    <sheet name="Federal Caregiver Support" sheetId="2" r:id="rId10"/>
    <sheet name="NSIP" sheetId="12" r:id="rId11"/>
    <sheet name="PA MEDI" sheetId="14" r:id="rId12"/>
    <sheet name="Health Promotion" sheetId="15" r:id="rId13"/>
    <sheet name="Other Fund owners" sheetId="36" state="hidden" r:id="rId14"/>
    <sheet name="Other Funds Reference" sheetId="33" state="hidden" r:id="rId15"/>
    <sheet name="Other Funds-Revision No. 1" sheetId="10" r:id="rId16"/>
    <sheet name="Amendment 1-Other Funds" sheetId="11" r:id="rId17"/>
    <sheet name="Other Funds-Revision No. 2" sheetId="23" r:id="rId18"/>
    <sheet name="Amendment 2- Other Funds " sheetId="24" r:id="rId19"/>
    <sheet name="Other Funds-Revision No. 3" sheetId="30" state="hidden" r:id="rId20"/>
    <sheet name="Amendment 3-Other Funds" sheetId="31" state="hidden" r:id="rId21"/>
    <sheet name="In Home Parameter" sheetId="7" r:id="rId22"/>
  </sheets>
  <externalReferences>
    <externalReference r:id="rId23"/>
    <externalReference r:id="rId24"/>
  </externalReferences>
  <definedNames>
    <definedName name="Match">[1]Formula!$G$142:$G$193</definedName>
    <definedName name="ONE">#REF!</definedName>
    <definedName name="_xlnm.Print_Area" localSheetId="2">'Amended ABG Allocation No. 1 '!$A$1:$J$58</definedName>
    <definedName name="_xlnm.Print_Area" localSheetId="9">'Federal Caregiver Support'!$A$1:$V$59</definedName>
    <definedName name="Print_Area_MI">'[2]3RDCHECK'!$B$1:$U$56</definedName>
    <definedName name="_xlnm.Print_Titles" localSheetId="16">'Amendment 1-Other Funds'!$A:$B</definedName>
    <definedName name="_xlnm.Print_Titles" localSheetId="18">'Amendment 2- Other Funds '!$A:$B</definedName>
    <definedName name="_xlnm.Print_Titles" localSheetId="9">'Federal Caregiver Support'!$A:$B</definedName>
    <definedName name="_xlnm.Print_Titles" localSheetId="15">'Other Funds-Revision No. 1'!$A:$B</definedName>
    <definedName name="_xlnm.Print_Titles" localSheetId="17">'Other Funds-Revision No. 2'!$A:$B</definedName>
    <definedName name="Print_Titles_MI">'[2]3RDCHECK'!$A$1:$A$65536</definedName>
    <definedName name="T3Orig">[1]Formula!$B$76:$B$130</definedName>
    <definedName name="TW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4" l="1"/>
  <c r="A2" i="23"/>
  <c r="A2" i="11"/>
  <c r="A2" i="10"/>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S50" i="24"/>
  <c r="S51" i="24"/>
  <c r="S52" i="24"/>
  <c r="S53" i="24"/>
  <c r="S54" i="24"/>
  <c r="S55" i="24"/>
  <c r="S56" i="24"/>
  <c r="S57" i="24"/>
  <c r="R7" i="24"/>
  <c r="R8" i="24"/>
  <c r="R9"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R54" i="24"/>
  <c r="R55" i="24"/>
  <c r="R56" i="24"/>
  <c r="R57" i="24"/>
  <c r="AE5" i="23" l="1"/>
  <c r="AE16" i="23"/>
  <c r="T16" i="23"/>
  <c r="E7" i="7" l="1"/>
  <c r="F7" i="7"/>
  <c r="G7" i="7"/>
  <c r="E8" i="7"/>
  <c r="F8" i="7"/>
  <c r="G8" i="7"/>
  <c r="E9" i="7"/>
  <c r="G9" i="7"/>
  <c r="E10" i="7"/>
  <c r="G10" i="7"/>
  <c r="E11" i="7"/>
  <c r="G11" i="7"/>
  <c r="E12" i="7"/>
  <c r="G12" i="7"/>
  <c r="E13" i="7"/>
  <c r="G13" i="7"/>
  <c r="E14" i="7"/>
  <c r="G14" i="7"/>
  <c r="E15" i="7"/>
  <c r="G15" i="7"/>
  <c r="E16" i="7"/>
  <c r="F16" i="7"/>
  <c r="G16" i="7"/>
  <c r="E17" i="7"/>
  <c r="F17" i="7"/>
  <c r="G17" i="7"/>
  <c r="E18" i="7"/>
  <c r="F18" i="7"/>
  <c r="G18" i="7"/>
  <c r="E19" i="7"/>
  <c r="G19" i="7"/>
  <c r="E20" i="7"/>
  <c r="F20" i="7"/>
  <c r="G20" i="7"/>
  <c r="E21" i="7"/>
  <c r="F21" i="7"/>
  <c r="G21" i="7"/>
  <c r="E22" i="7"/>
  <c r="G22" i="7"/>
  <c r="E23" i="7"/>
  <c r="G23" i="7"/>
  <c r="E24" i="7"/>
  <c r="G24" i="7"/>
  <c r="E25" i="7"/>
  <c r="G25" i="7"/>
  <c r="E26" i="7"/>
  <c r="G26" i="7"/>
  <c r="E27" i="7"/>
  <c r="G27" i="7"/>
  <c r="E28" i="7"/>
  <c r="G28" i="7"/>
  <c r="E29" i="7"/>
  <c r="G29" i="7"/>
  <c r="E30" i="7"/>
  <c r="G30" i="7"/>
  <c r="E31" i="7"/>
  <c r="G31" i="7"/>
  <c r="E32" i="7"/>
  <c r="G32" i="7"/>
  <c r="E33" i="7"/>
  <c r="G33" i="7"/>
  <c r="E34" i="7"/>
  <c r="G34" i="7"/>
  <c r="E35" i="7"/>
  <c r="G35" i="7"/>
  <c r="E36" i="7"/>
  <c r="G36" i="7"/>
  <c r="E37" i="7"/>
  <c r="G37" i="7"/>
  <c r="E38" i="7"/>
  <c r="G38" i="7"/>
  <c r="E39" i="7"/>
  <c r="G39" i="7"/>
  <c r="E40" i="7"/>
  <c r="G40" i="7"/>
  <c r="E41" i="7"/>
  <c r="G41" i="7"/>
  <c r="E42" i="7"/>
  <c r="G42" i="7"/>
  <c r="E43" i="7"/>
  <c r="G43" i="7"/>
  <c r="E44" i="7"/>
  <c r="G44" i="7"/>
  <c r="E45" i="7"/>
  <c r="G45" i="7"/>
  <c r="E46" i="7"/>
  <c r="G46" i="7"/>
  <c r="E47" i="7"/>
  <c r="G47" i="7"/>
  <c r="E48" i="7"/>
  <c r="F48" i="7"/>
  <c r="G48" i="7"/>
  <c r="E49" i="7"/>
  <c r="G49" i="7"/>
  <c r="E50" i="7"/>
  <c r="G50" i="7"/>
  <c r="E51" i="7"/>
  <c r="G51" i="7"/>
  <c r="E52" i="7"/>
  <c r="G52" i="7"/>
  <c r="E53" i="7"/>
  <c r="G53" i="7"/>
  <c r="E54" i="7"/>
  <c r="G54" i="7"/>
  <c r="E55" i="7"/>
  <c r="G55" i="7"/>
  <c r="E56" i="7"/>
  <c r="G56" i="7"/>
  <c r="E6" i="7"/>
  <c r="G6" i="7"/>
  <c r="H58" i="32"/>
  <c r="H19" i="32"/>
  <c r="AG42" i="23" l="1"/>
  <c r="AG56" i="23"/>
  <c r="AF42" i="24"/>
  <c r="AF56" i="24"/>
  <c r="V34" i="23"/>
  <c r="AF6" i="23" l="1"/>
  <c r="AF7" i="23"/>
  <c r="AF8" i="23"/>
  <c r="AF9" i="23"/>
  <c r="AF10" i="23"/>
  <c r="AF11" i="23"/>
  <c r="AF12" i="23"/>
  <c r="AF13" i="23"/>
  <c r="AF14" i="23"/>
  <c r="AF15" i="23"/>
  <c r="AF16" i="23"/>
  <c r="AF17" i="23"/>
  <c r="AF18" i="23"/>
  <c r="AF19" i="23"/>
  <c r="AF20" i="23"/>
  <c r="AF21" i="23"/>
  <c r="AF22" i="23"/>
  <c r="AF23" i="23"/>
  <c r="AF24" i="23"/>
  <c r="AF25" i="23"/>
  <c r="AF26" i="23"/>
  <c r="AF27" i="23"/>
  <c r="AF13" i="24" l="1"/>
  <c r="AG13" i="23"/>
  <c r="AF21" i="24"/>
  <c r="AG21" i="23"/>
  <c r="AG18" i="23"/>
  <c r="AF18" i="24"/>
  <c r="AF8" i="24"/>
  <c r="AG8" i="23"/>
  <c r="AF20" i="24"/>
  <c r="AG20" i="23"/>
  <c r="AF12" i="24"/>
  <c r="AG12" i="23"/>
  <c r="AG27" i="23"/>
  <c r="AF27" i="24"/>
  <c r="AG19" i="23"/>
  <c r="AF19" i="24"/>
  <c r="AF11" i="24"/>
  <c r="AG11" i="23"/>
  <c r="AF26" i="24"/>
  <c r="AG26" i="23"/>
  <c r="AG10" i="23"/>
  <c r="AF10" i="24"/>
  <c r="AF25" i="24"/>
  <c r="AG25" i="23"/>
  <c r="AF9" i="24"/>
  <c r="AG9" i="23"/>
  <c r="AF24" i="24"/>
  <c r="AG24" i="23"/>
  <c r="AF16" i="24"/>
  <c r="AG16" i="23"/>
  <c r="AG23" i="23"/>
  <c r="AF23" i="24"/>
  <c r="AG15" i="23"/>
  <c r="AF15" i="24"/>
  <c r="AG7" i="23"/>
  <c r="AF7" i="24"/>
  <c r="AF17" i="24"/>
  <c r="AG17" i="23"/>
  <c r="AF22" i="24"/>
  <c r="AG22" i="23"/>
  <c r="AF14" i="24"/>
  <c r="AG14" i="23"/>
  <c r="AG6" i="23"/>
  <c r="AF6" i="24"/>
  <c r="H49" i="32"/>
  <c r="H22" i="32"/>
  <c r="H21" i="32"/>
  <c r="H18" i="32"/>
  <c r="H17" i="32"/>
  <c r="H9" i="32"/>
  <c r="H8" i="32"/>
  <c r="H7" i="32"/>
  <c r="O58" i="2"/>
  <c r="O49" i="2"/>
  <c r="O22" i="2"/>
  <c r="O21" i="2"/>
  <c r="O19" i="2"/>
  <c r="O18" i="2"/>
  <c r="O17" i="2"/>
  <c r="O9" i="2"/>
  <c r="O8" i="2"/>
  <c r="P49" i="6"/>
  <c r="P21" i="6"/>
  <c r="P22" i="6"/>
  <c r="P10" i="6"/>
  <c r="P9" i="6"/>
  <c r="P8" i="6"/>
  <c r="P7" i="6"/>
  <c r="P57" i="6"/>
  <c r="P55" i="6"/>
  <c r="P30" i="6"/>
  <c r="P17" i="6"/>
  <c r="Q49" i="6"/>
  <c r="Q22" i="6"/>
  <c r="Q21" i="6"/>
  <c r="Q9" i="6"/>
  <c r="Q8" i="6"/>
  <c r="Q17" i="6"/>
  <c r="P58" i="15"/>
  <c r="P56" i="15"/>
  <c r="P54" i="15"/>
  <c r="P53" i="15"/>
  <c r="P46" i="15" l="1"/>
  <c r="P52" i="15"/>
  <c r="P55" i="15"/>
  <c r="P51" i="15"/>
  <c r="Q44" i="15"/>
  <c r="R44" i="15"/>
  <c r="AF57" i="23" l="1"/>
  <c r="AF55" i="23"/>
  <c r="AF54" i="23"/>
  <c r="AF53" i="23"/>
  <c r="AF52" i="23"/>
  <c r="AF51" i="23"/>
  <c r="AF50" i="23"/>
  <c r="AF49" i="23"/>
  <c r="AF48" i="23"/>
  <c r="AF47" i="23"/>
  <c r="AF46" i="23"/>
  <c r="AF45" i="23"/>
  <c r="AF44" i="23"/>
  <c r="AF43" i="23"/>
  <c r="AF41" i="23"/>
  <c r="AF40" i="23"/>
  <c r="AF39" i="23"/>
  <c r="AF38" i="23"/>
  <c r="AF37" i="23"/>
  <c r="AF36" i="23"/>
  <c r="AF35" i="23"/>
  <c r="AF34" i="23"/>
  <c r="AF33" i="23"/>
  <c r="AF32" i="23"/>
  <c r="AF31" i="23"/>
  <c r="AF30" i="23"/>
  <c r="AF29" i="23"/>
  <c r="AF28" i="23"/>
  <c r="AF3" i="23"/>
  <c r="AF3" i="24" s="1"/>
  <c r="AF4" i="23"/>
  <c r="AF4" i="24" s="1"/>
  <c r="AF5" i="23"/>
  <c r="AF5" i="24" s="1"/>
  <c r="AE7" i="24"/>
  <c r="AE8" i="24"/>
  <c r="AE9" i="24"/>
  <c r="AE10" i="24"/>
  <c r="AE1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E35" i="24"/>
  <c r="AE36" i="24"/>
  <c r="AE37" i="24"/>
  <c r="AE38" i="24"/>
  <c r="AE39" i="24"/>
  <c r="AE40" i="24"/>
  <c r="AE41" i="24"/>
  <c r="AE42" i="24"/>
  <c r="AE43" i="24"/>
  <c r="AE44" i="24"/>
  <c r="AE45" i="24"/>
  <c r="AE46" i="24"/>
  <c r="AE47" i="24"/>
  <c r="AE48" i="24"/>
  <c r="AE49" i="24"/>
  <c r="AE50" i="24"/>
  <c r="AE51" i="24"/>
  <c r="AE52" i="24"/>
  <c r="AE53" i="24"/>
  <c r="AE54" i="24"/>
  <c r="AE55" i="24"/>
  <c r="AE56" i="24"/>
  <c r="AE57" i="24"/>
  <c r="AE6" i="24"/>
  <c r="AE58" i="23"/>
  <c r="AE3" i="23"/>
  <c r="AE3" i="24" s="1"/>
  <c r="AE4" i="23"/>
  <c r="AF49" i="24" l="1"/>
  <c r="AG49" i="23"/>
  <c r="AF33" i="24"/>
  <c r="AG33" i="23"/>
  <c r="AG34" i="23"/>
  <c r="AF34" i="24"/>
  <c r="AF43" i="24"/>
  <c r="AG43" i="23"/>
  <c r="AG51" i="23"/>
  <c r="AF51" i="24"/>
  <c r="AF40" i="24"/>
  <c r="AG40" i="23"/>
  <c r="AF41" i="24"/>
  <c r="AG41" i="23"/>
  <c r="AG35" i="23"/>
  <c r="AF35" i="24"/>
  <c r="AF44" i="24"/>
  <c r="AG44" i="23"/>
  <c r="AF45" i="24"/>
  <c r="AG45" i="23"/>
  <c r="AF29" i="24"/>
  <c r="AG29" i="23"/>
  <c r="AF37" i="24"/>
  <c r="AG37" i="23"/>
  <c r="AF46" i="24"/>
  <c r="AG46" i="23"/>
  <c r="AF54" i="24"/>
  <c r="AG54" i="23"/>
  <c r="AF32" i="24"/>
  <c r="AG32" i="23"/>
  <c r="AF28" i="24"/>
  <c r="AG28" i="23"/>
  <c r="AF36" i="24"/>
  <c r="AG36" i="23"/>
  <c r="AF53" i="24"/>
  <c r="AG53" i="23"/>
  <c r="AF30" i="24"/>
  <c r="AG30" i="23"/>
  <c r="AF38" i="24"/>
  <c r="AG38" i="23"/>
  <c r="AG47" i="23"/>
  <c r="AF47" i="24"/>
  <c r="AG55" i="23"/>
  <c r="AF55" i="24"/>
  <c r="AG50" i="23"/>
  <c r="AF50" i="24"/>
  <c r="AF52" i="24"/>
  <c r="AG52" i="23"/>
  <c r="AG31" i="23"/>
  <c r="AF31" i="24"/>
  <c r="AG39" i="23"/>
  <c r="AF39" i="24"/>
  <c r="AF48" i="24"/>
  <c r="AG48" i="23"/>
  <c r="AF57" i="24"/>
  <c r="AG57" i="23"/>
  <c r="AF58" i="23"/>
  <c r="AE58" i="24"/>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6" i="22"/>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8" i="32"/>
  <c r="I9" i="32"/>
  <c r="I10"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7" i="32"/>
  <c r="AE4" i="24"/>
  <c r="D3" i="23"/>
  <c r="D3" i="24" s="1"/>
  <c r="E3" i="23"/>
  <c r="E3" i="24" s="1"/>
  <c r="F3" i="23"/>
  <c r="F3" i="24" s="1"/>
  <c r="G3" i="23"/>
  <c r="G3" i="24" s="1"/>
  <c r="H3" i="23"/>
  <c r="H3" i="24" s="1"/>
  <c r="I3" i="23"/>
  <c r="I3" i="24" s="1"/>
  <c r="J3" i="23"/>
  <c r="J3" i="24" s="1"/>
  <c r="K3" i="23"/>
  <c r="K3" i="24" s="1"/>
  <c r="L3" i="23"/>
  <c r="L3" i="24" s="1"/>
  <c r="M3" i="23"/>
  <c r="M3" i="24" s="1"/>
  <c r="N3" i="23"/>
  <c r="N3" i="24" s="1"/>
  <c r="O3" i="23"/>
  <c r="O3" i="24" s="1"/>
  <c r="P3" i="23"/>
  <c r="P3" i="24" s="1"/>
  <c r="Q3" i="23"/>
  <c r="Q3" i="24" s="1"/>
  <c r="R3" i="23"/>
  <c r="R3" i="24" s="1"/>
  <c r="S3" i="23"/>
  <c r="S3" i="24" s="1"/>
  <c r="T3" i="23"/>
  <c r="T3" i="24" s="1"/>
  <c r="U3" i="23"/>
  <c r="U3" i="24" s="1"/>
  <c r="V3" i="23"/>
  <c r="V3" i="24" s="1"/>
  <c r="W3" i="23"/>
  <c r="W3" i="24" s="1"/>
  <c r="X3" i="23"/>
  <c r="X3" i="24" s="1"/>
  <c r="Y3" i="23"/>
  <c r="Y3" i="24" s="1"/>
  <c r="Z3" i="23"/>
  <c r="Z3" i="24" s="1"/>
  <c r="AA3" i="23"/>
  <c r="AA3" i="24" s="1"/>
  <c r="AB3" i="23"/>
  <c r="AB3" i="24" s="1"/>
  <c r="AC3" i="23"/>
  <c r="AC3" i="24" s="1"/>
  <c r="AD3" i="23"/>
  <c r="AD3" i="24" s="1"/>
  <c r="C3" i="23"/>
  <c r="C3" i="24" s="1"/>
  <c r="D4" i="23"/>
  <c r="D4" i="24" s="1"/>
  <c r="E4" i="23"/>
  <c r="E4" i="24" s="1"/>
  <c r="F4" i="23"/>
  <c r="F4" i="24" s="1"/>
  <c r="G4" i="23"/>
  <c r="G4" i="24" s="1"/>
  <c r="H4" i="23"/>
  <c r="H4" i="24" s="1"/>
  <c r="I4" i="23"/>
  <c r="I4" i="24" s="1"/>
  <c r="J4" i="23"/>
  <c r="J4" i="24" s="1"/>
  <c r="K4" i="23"/>
  <c r="K4" i="24" s="1"/>
  <c r="L4" i="23"/>
  <c r="L4" i="24" s="1"/>
  <c r="M4" i="23"/>
  <c r="M4" i="24" s="1"/>
  <c r="N4" i="23"/>
  <c r="N4" i="24" s="1"/>
  <c r="O4" i="23"/>
  <c r="O4" i="24" s="1"/>
  <c r="P4" i="23"/>
  <c r="P4" i="24" s="1"/>
  <c r="Q4" i="23"/>
  <c r="Q4" i="24" s="1"/>
  <c r="R4" i="23"/>
  <c r="R4" i="24" s="1"/>
  <c r="S4" i="23"/>
  <c r="S4" i="24" s="1"/>
  <c r="T4" i="23"/>
  <c r="T4" i="24" s="1"/>
  <c r="U4" i="23"/>
  <c r="U4" i="24" s="1"/>
  <c r="V4" i="23"/>
  <c r="V4" i="24" s="1"/>
  <c r="W4" i="23"/>
  <c r="W4" i="24" s="1"/>
  <c r="X4" i="23"/>
  <c r="X4" i="24" s="1"/>
  <c r="Y4" i="23"/>
  <c r="Y4" i="24" s="1"/>
  <c r="Z4" i="23"/>
  <c r="Z4" i="24" s="1"/>
  <c r="AA4" i="23"/>
  <c r="AA4" i="24" s="1"/>
  <c r="AB4" i="23"/>
  <c r="AB4" i="24" s="1"/>
  <c r="J4" i="7" s="1"/>
  <c r="AC4" i="23"/>
  <c r="AC4" i="24" s="1"/>
  <c r="AD4" i="23"/>
  <c r="AD4" i="24" s="1"/>
  <c r="D5" i="23"/>
  <c r="D5" i="24" s="1"/>
  <c r="E5" i="23"/>
  <c r="E5" i="24" s="1"/>
  <c r="F5" i="23"/>
  <c r="F5" i="24" s="1"/>
  <c r="G5" i="23"/>
  <c r="G5" i="24" s="1"/>
  <c r="H5" i="23"/>
  <c r="H5" i="24" s="1"/>
  <c r="I5" i="23"/>
  <c r="I5" i="24" s="1"/>
  <c r="J5" i="23"/>
  <c r="J5" i="24" s="1"/>
  <c r="K5" i="23"/>
  <c r="K5" i="24" s="1"/>
  <c r="L5" i="23"/>
  <c r="L5" i="24" s="1"/>
  <c r="M5" i="23"/>
  <c r="M5" i="24" s="1"/>
  <c r="N5" i="23"/>
  <c r="N5" i="24" s="1"/>
  <c r="O5" i="23"/>
  <c r="O5" i="24" s="1"/>
  <c r="P5" i="23"/>
  <c r="P5" i="24" s="1"/>
  <c r="Q5" i="23"/>
  <c r="Q5" i="24" s="1"/>
  <c r="R5" i="23"/>
  <c r="R5" i="24" s="1"/>
  <c r="S5" i="23"/>
  <c r="S5" i="24" s="1"/>
  <c r="U5" i="23"/>
  <c r="U5" i="24" s="1"/>
  <c r="V5" i="23"/>
  <c r="V5" i="24" s="1"/>
  <c r="W5" i="23"/>
  <c r="W5" i="24" s="1"/>
  <c r="X5" i="23"/>
  <c r="X5" i="24" s="1"/>
  <c r="Y5" i="23"/>
  <c r="Y5" i="24" s="1"/>
  <c r="Z5" i="23"/>
  <c r="Z5" i="24" s="1"/>
  <c r="AA5" i="23"/>
  <c r="AA5" i="24" s="1"/>
  <c r="AB5" i="23"/>
  <c r="AB5" i="24" s="1"/>
  <c r="J5" i="7" s="1"/>
  <c r="AC5" i="23"/>
  <c r="AC5" i="24" s="1"/>
  <c r="AD5" i="23"/>
  <c r="AD5" i="24" s="1"/>
  <c r="AE5" i="24"/>
  <c r="AD58" i="10"/>
  <c r="AD6" i="11"/>
  <c r="AD6" i="24" s="1"/>
  <c r="AD7" i="11"/>
  <c r="AD7" i="24" s="1"/>
  <c r="AD8" i="11"/>
  <c r="AD8" i="24" s="1"/>
  <c r="AD9" i="11"/>
  <c r="AD9" i="24" s="1"/>
  <c r="AD10" i="11"/>
  <c r="AD10" i="24" s="1"/>
  <c r="AD11" i="11"/>
  <c r="AD11" i="24" s="1"/>
  <c r="AD12" i="11"/>
  <c r="AD12" i="24" s="1"/>
  <c r="AD13" i="11"/>
  <c r="AD13" i="24" s="1"/>
  <c r="AD14" i="11"/>
  <c r="AD14" i="24" s="1"/>
  <c r="AD15" i="11"/>
  <c r="AD15" i="24" s="1"/>
  <c r="AD16" i="11"/>
  <c r="AD16" i="24" s="1"/>
  <c r="AD17" i="11"/>
  <c r="AD17" i="24" s="1"/>
  <c r="AD18" i="11"/>
  <c r="AD18" i="24" s="1"/>
  <c r="AD19" i="11"/>
  <c r="AD19" i="24" s="1"/>
  <c r="AD20" i="11"/>
  <c r="AD20" i="24" s="1"/>
  <c r="AD21" i="11"/>
  <c r="AD21" i="24" s="1"/>
  <c r="AD22" i="11"/>
  <c r="AD22" i="24" s="1"/>
  <c r="AD23" i="11"/>
  <c r="AD23" i="24" s="1"/>
  <c r="AD24" i="11"/>
  <c r="AD24" i="24" s="1"/>
  <c r="AD25" i="11"/>
  <c r="AD25" i="24" s="1"/>
  <c r="AD26" i="11"/>
  <c r="AD26" i="24" s="1"/>
  <c r="AD27" i="11"/>
  <c r="AD27" i="24" s="1"/>
  <c r="AD28" i="11"/>
  <c r="AD28" i="24" s="1"/>
  <c r="AD29" i="11"/>
  <c r="AD29" i="24" s="1"/>
  <c r="AD30" i="11"/>
  <c r="AD30" i="24" s="1"/>
  <c r="AD31" i="11"/>
  <c r="AD31" i="24" s="1"/>
  <c r="AD32" i="11"/>
  <c r="AD32" i="24" s="1"/>
  <c r="AD33" i="11"/>
  <c r="AD33" i="24" s="1"/>
  <c r="AD34" i="11"/>
  <c r="AD34" i="24" s="1"/>
  <c r="AD35" i="11"/>
  <c r="AD35" i="24" s="1"/>
  <c r="AD36" i="11"/>
  <c r="AD36" i="24" s="1"/>
  <c r="AD37" i="11"/>
  <c r="AD37" i="24" s="1"/>
  <c r="AD38" i="11"/>
  <c r="AD38" i="24" s="1"/>
  <c r="AD39" i="11"/>
  <c r="AD39" i="24" s="1"/>
  <c r="AD40" i="11"/>
  <c r="AD40" i="24" s="1"/>
  <c r="AD41" i="11"/>
  <c r="AD41" i="24" s="1"/>
  <c r="AD42" i="11"/>
  <c r="AD42" i="24" s="1"/>
  <c r="AD43" i="11"/>
  <c r="AD43" i="24" s="1"/>
  <c r="AD44" i="11"/>
  <c r="AD44" i="24" s="1"/>
  <c r="AD45" i="11"/>
  <c r="AD45" i="24" s="1"/>
  <c r="AD46" i="11"/>
  <c r="AD46" i="24" s="1"/>
  <c r="AD47" i="11"/>
  <c r="AD47" i="24" s="1"/>
  <c r="AD48" i="11"/>
  <c r="AD48" i="24" s="1"/>
  <c r="AD49" i="11"/>
  <c r="AD49" i="24" s="1"/>
  <c r="AD50" i="11"/>
  <c r="AD50" i="24" s="1"/>
  <c r="AD51" i="11"/>
  <c r="AD51" i="24" s="1"/>
  <c r="AD52" i="11"/>
  <c r="AD52" i="24" s="1"/>
  <c r="AD53" i="11"/>
  <c r="AD53" i="24" s="1"/>
  <c r="AD54" i="11"/>
  <c r="AD54" i="24" s="1"/>
  <c r="AD55" i="11"/>
  <c r="AD55" i="24" s="1"/>
  <c r="AD56" i="11"/>
  <c r="AD56" i="24" s="1"/>
  <c r="AD57" i="11"/>
  <c r="AD57" i="24" s="1"/>
  <c r="AE7" i="10"/>
  <c r="AE8" i="10"/>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6" i="10"/>
  <c r="AD3" i="11"/>
  <c r="AD4" i="11"/>
  <c r="AD3" i="10"/>
  <c r="AD4" i="10"/>
  <c r="AD5" i="10"/>
  <c r="AD5" i="11" s="1"/>
  <c r="AA7" i="11"/>
  <c r="AA7" i="24" s="1"/>
  <c r="AA8" i="11"/>
  <c r="AA8" i="24" s="1"/>
  <c r="AA9" i="11"/>
  <c r="AA9" i="24" s="1"/>
  <c r="AA10" i="11"/>
  <c r="AA10" i="24" s="1"/>
  <c r="AA11" i="11"/>
  <c r="AA11" i="24" s="1"/>
  <c r="AA12" i="11"/>
  <c r="AA12" i="24" s="1"/>
  <c r="AA13" i="11"/>
  <c r="AA13" i="24" s="1"/>
  <c r="AA14" i="11"/>
  <c r="AA14" i="24" s="1"/>
  <c r="AA15" i="11"/>
  <c r="AA15" i="24" s="1"/>
  <c r="AA16" i="11"/>
  <c r="AA16" i="24" s="1"/>
  <c r="AA17" i="11"/>
  <c r="AA17" i="24" s="1"/>
  <c r="AA18" i="11"/>
  <c r="AA18" i="24" s="1"/>
  <c r="AA19" i="11"/>
  <c r="AA19" i="24" s="1"/>
  <c r="AA20" i="11"/>
  <c r="AA20" i="24" s="1"/>
  <c r="AA21" i="11"/>
  <c r="AA21" i="24" s="1"/>
  <c r="AA22" i="11"/>
  <c r="AA22" i="24" s="1"/>
  <c r="AA23" i="11"/>
  <c r="AA23" i="24" s="1"/>
  <c r="AA24" i="11"/>
  <c r="AA24" i="24" s="1"/>
  <c r="AA25" i="11"/>
  <c r="AA25" i="24" s="1"/>
  <c r="AA26" i="11"/>
  <c r="AA26" i="24" s="1"/>
  <c r="AA27" i="11"/>
  <c r="AA27" i="24" s="1"/>
  <c r="AA28" i="11"/>
  <c r="AA28" i="24" s="1"/>
  <c r="AA29" i="11"/>
  <c r="AA29" i="24" s="1"/>
  <c r="AA30" i="11"/>
  <c r="AA30" i="24" s="1"/>
  <c r="AA31" i="11"/>
  <c r="AA31" i="24" s="1"/>
  <c r="AA32" i="11"/>
  <c r="AA32" i="24" s="1"/>
  <c r="AA33" i="11"/>
  <c r="AA33" i="24" s="1"/>
  <c r="AA34" i="11"/>
  <c r="AA34" i="24" s="1"/>
  <c r="AA35" i="11"/>
  <c r="AA35" i="24" s="1"/>
  <c r="AA36" i="11"/>
  <c r="AA36" i="24" s="1"/>
  <c r="AA37" i="11"/>
  <c r="AA37" i="24" s="1"/>
  <c r="AA38" i="11"/>
  <c r="AA38" i="24" s="1"/>
  <c r="AA39" i="11"/>
  <c r="AA39" i="24" s="1"/>
  <c r="AA40" i="11"/>
  <c r="AA40" i="24" s="1"/>
  <c r="AA41" i="11"/>
  <c r="AA41" i="24" s="1"/>
  <c r="AA42" i="11"/>
  <c r="AA42" i="24" s="1"/>
  <c r="AA43" i="11"/>
  <c r="AA43" i="24" s="1"/>
  <c r="AA44" i="11"/>
  <c r="AA44" i="24" s="1"/>
  <c r="AA45" i="11"/>
  <c r="AA45" i="24" s="1"/>
  <c r="AA46" i="11"/>
  <c r="AA46" i="24" s="1"/>
  <c r="AA47" i="11"/>
  <c r="AA47" i="24" s="1"/>
  <c r="AA48" i="11"/>
  <c r="AA48" i="24" s="1"/>
  <c r="AA49" i="11"/>
  <c r="AA49" i="24" s="1"/>
  <c r="AA50" i="11"/>
  <c r="AA50" i="24" s="1"/>
  <c r="AA51" i="11"/>
  <c r="AA51" i="24" s="1"/>
  <c r="AA52" i="11"/>
  <c r="AA52" i="24" s="1"/>
  <c r="AA53" i="11"/>
  <c r="AA53" i="24" s="1"/>
  <c r="AA54" i="11"/>
  <c r="AA54" i="24" s="1"/>
  <c r="AA55" i="11"/>
  <c r="AA55" i="24" s="1"/>
  <c r="AA56" i="11"/>
  <c r="AA56" i="24" s="1"/>
  <c r="AB57" i="11"/>
  <c r="AB57" i="24" s="1"/>
  <c r="J57" i="7" s="1"/>
  <c r="V36" i="11"/>
  <c r="V36" i="24" s="1"/>
  <c r="AC58" i="10"/>
  <c r="AF58" i="24" l="1"/>
  <c r="AD58" i="11"/>
  <c r="AC3" i="11"/>
  <c r="AC4" i="11"/>
  <c r="AC6" i="11"/>
  <c r="AC6" i="24" s="1"/>
  <c r="AC7" i="11"/>
  <c r="AC7" i="24" s="1"/>
  <c r="AC8" i="11"/>
  <c r="AC8" i="24" s="1"/>
  <c r="AC9" i="11"/>
  <c r="AC9" i="24" s="1"/>
  <c r="AC10" i="11"/>
  <c r="AC10" i="24" s="1"/>
  <c r="AC11" i="11"/>
  <c r="AC11" i="24" s="1"/>
  <c r="AC12" i="11"/>
  <c r="AC12" i="24" s="1"/>
  <c r="AC13" i="11"/>
  <c r="AC13" i="24" s="1"/>
  <c r="AC14" i="11"/>
  <c r="AC14" i="24" s="1"/>
  <c r="AC15" i="11"/>
  <c r="AC15" i="24" s="1"/>
  <c r="AC16" i="11"/>
  <c r="AC16" i="24" s="1"/>
  <c r="AC17" i="11"/>
  <c r="AC17" i="24" s="1"/>
  <c r="AC18" i="11"/>
  <c r="AC18" i="24" s="1"/>
  <c r="AC19" i="11"/>
  <c r="AC19" i="24" s="1"/>
  <c r="AC20" i="11"/>
  <c r="AC20" i="24" s="1"/>
  <c r="AC21" i="11"/>
  <c r="AC21" i="24" s="1"/>
  <c r="AC22" i="11"/>
  <c r="AC22" i="24" s="1"/>
  <c r="AC23" i="11"/>
  <c r="AC23" i="24" s="1"/>
  <c r="AC24" i="11"/>
  <c r="AC24" i="24" s="1"/>
  <c r="AC25" i="11"/>
  <c r="AC25" i="24" s="1"/>
  <c r="AC26" i="11"/>
  <c r="AC26" i="24" s="1"/>
  <c r="AC27" i="11"/>
  <c r="AC27" i="24" s="1"/>
  <c r="AC28" i="11"/>
  <c r="AC28" i="24" s="1"/>
  <c r="AC29" i="11"/>
  <c r="AC29" i="24" s="1"/>
  <c r="AC30" i="11"/>
  <c r="AC30" i="24" s="1"/>
  <c r="AC31" i="11"/>
  <c r="AC31" i="24" s="1"/>
  <c r="AC32" i="11"/>
  <c r="AC32" i="24" s="1"/>
  <c r="AC33" i="11"/>
  <c r="AC33" i="24" s="1"/>
  <c r="AC34" i="11"/>
  <c r="AC34" i="24" s="1"/>
  <c r="AC35" i="11"/>
  <c r="AC35" i="24" s="1"/>
  <c r="AC36" i="11"/>
  <c r="AC36" i="24" s="1"/>
  <c r="AC37" i="11"/>
  <c r="AC37" i="24" s="1"/>
  <c r="AC38" i="11"/>
  <c r="AC38" i="24" s="1"/>
  <c r="AC39" i="11"/>
  <c r="AC39" i="24" s="1"/>
  <c r="AC40" i="11"/>
  <c r="AC40" i="24" s="1"/>
  <c r="AC41" i="11"/>
  <c r="AC41" i="24" s="1"/>
  <c r="AC42" i="11"/>
  <c r="AC42" i="24" s="1"/>
  <c r="AC43" i="11"/>
  <c r="AC43" i="24" s="1"/>
  <c r="AC44" i="11"/>
  <c r="AC44" i="24" s="1"/>
  <c r="AC45" i="11"/>
  <c r="AC45" i="24" s="1"/>
  <c r="AC46" i="11"/>
  <c r="AC46" i="24" s="1"/>
  <c r="AC47" i="11"/>
  <c r="AC47" i="24" s="1"/>
  <c r="AC48" i="11"/>
  <c r="AC48" i="24" s="1"/>
  <c r="AC49" i="11"/>
  <c r="AC49" i="24" s="1"/>
  <c r="AC50" i="11"/>
  <c r="AC50" i="24" s="1"/>
  <c r="AC51" i="11"/>
  <c r="AC51" i="24" s="1"/>
  <c r="AC52" i="11"/>
  <c r="AC52" i="24" s="1"/>
  <c r="AC53" i="11"/>
  <c r="AC53" i="24" s="1"/>
  <c r="AC54" i="11"/>
  <c r="AC54" i="24" s="1"/>
  <c r="AC55" i="11"/>
  <c r="AC55" i="24" s="1"/>
  <c r="AC56" i="11"/>
  <c r="AC56" i="24" s="1"/>
  <c r="AC57" i="11"/>
  <c r="AC57" i="24" s="1"/>
  <c r="AC3" i="10"/>
  <c r="AC4" i="10"/>
  <c r="AC5" i="10"/>
  <c r="AC5" i="11" s="1"/>
  <c r="AC58" i="11" l="1"/>
  <c r="I9" i="8"/>
  <c r="I10" i="8"/>
  <c r="I17" i="8"/>
  <c r="I18" i="8"/>
  <c r="I25" i="8"/>
  <c r="I26" i="8"/>
  <c r="I33" i="8"/>
  <c r="I34" i="8"/>
  <c r="I41" i="8"/>
  <c r="I42" i="8"/>
  <c r="I49" i="8"/>
  <c r="I50" i="8"/>
  <c r="I57" i="8"/>
  <c r="I6" i="8"/>
  <c r="I7" i="8"/>
  <c r="I8" i="8"/>
  <c r="I11" i="8"/>
  <c r="I12" i="8"/>
  <c r="I13" i="8"/>
  <c r="I14" i="8"/>
  <c r="I15" i="8"/>
  <c r="I16" i="8"/>
  <c r="I19" i="8"/>
  <c r="I20" i="8"/>
  <c r="I21" i="8"/>
  <c r="I22" i="8"/>
  <c r="I23" i="8"/>
  <c r="I24" i="8"/>
  <c r="I27" i="8"/>
  <c r="I28" i="8"/>
  <c r="I29" i="8"/>
  <c r="I30" i="8"/>
  <c r="I31" i="8"/>
  <c r="I32" i="8"/>
  <c r="I35" i="8"/>
  <c r="I36" i="8"/>
  <c r="I37" i="8"/>
  <c r="I38" i="8"/>
  <c r="I39" i="8"/>
  <c r="I40" i="8"/>
  <c r="I43" i="8"/>
  <c r="I44" i="8"/>
  <c r="I45" i="8"/>
  <c r="I46" i="8"/>
  <c r="I47" i="8"/>
  <c r="I48" i="8"/>
  <c r="I51" i="8"/>
  <c r="I52" i="8"/>
  <c r="I53" i="8"/>
  <c r="I54" i="8"/>
  <c r="I55" i="8"/>
  <c r="AB3" i="11"/>
  <c r="AB4" i="11"/>
  <c r="AB6" i="11"/>
  <c r="AB6" i="24" s="1"/>
  <c r="J6" i="7" s="1"/>
  <c r="AB7" i="11"/>
  <c r="AB7" i="24" s="1"/>
  <c r="J7" i="7" s="1"/>
  <c r="AB8" i="11"/>
  <c r="AB8" i="24" s="1"/>
  <c r="J8" i="7" s="1"/>
  <c r="AB9" i="11"/>
  <c r="AB9" i="24" s="1"/>
  <c r="J9" i="7" s="1"/>
  <c r="AB10" i="11"/>
  <c r="AB10" i="24" s="1"/>
  <c r="J10" i="7" s="1"/>
  <c r="AB11" i="11"/>
  <c r="AB11" i="24" s="1"/>
  <c r="J11" i="7" s="1"/>
  <c r="AB12" i="11"/>
  <c r="AB12" i="24" s="1"/>
  <c r="J12" i="7" s="1"/>
  <c r="AB13" i="11"/>
  <c r="AB13" i="24" s="1"/>
  <c r="J13" i="7" s="1"/>
  <c r="AB14" i="11"/>
  <c r="AB14" i="24" s="1"/>
  <c r="J14" i="7" s="1"/>
  <c r="AB15" i="11"/>
  <c r="AB15" i="24" s="1"/>
  <c r="J15" i="7" s="1"/>
  <c r="AB16" i="11"/>
  <c r="AB16" i="24" s="1"/>
  <c r="J16" i="7" s="1"/>
  <c r="AB17" i="11"/>
  <c r="AB17" i="24" s="1"/>
  <c r="J17" i="7" s="1"/>
  <c r="AB18" i="11"/>
  <c r="AB18" i="24" s="1"/>
  <c r="J18" i="7" s="1"/>
  <c r="AB19" i="11"/>
  <c r="AB19" i="24" s="1"/>
  <c r="J19" i="7" s="1"/>
  <c r="AB20" i="11"/>
  <c r="AB20" i="24" s="1"/>
  <c r="J20" i="7" s="1"/>
  <c r="AB21" i="11"/>
  <c r="AB21" i="24" s="1"/>
  <c r="J21" i="7" s="1"/>
  <c r="AB22" i="11"/>
  <c r="AB22" i="24" s="1"/>
  <c r="J22" i="7" s="1"/>
  <c r="AB23" i="11"/>
  <c r="AB23" i="24" s="1"/>
  <c r="J23" i="7" s="1"/>
  <c r="AB24" i="11"/>
  <c r="AB24" i="24" s="1"/>
  <c r="J24" i="7" s="1"/>
  <c r="AB25" i="11"/>
  <c r="AB25" i="24" s="1"/>
  <c r="J25" i="7" s="1"/>
  <c r="AB26" i="11"/>
  <c r="AB26" i="24" s="1"/>
  <c r="J26" i="7" s="1"/>
  <c r="AB27" i="11"/>
  <c r="AB27" i="24" s="1"/>
  <c r="J27" i="7" s="1"/>
  <c r="AB28" i="11"/>
  <c r="AB28" i="24" s="1"/>
  <c r="J28" i="7" s="1"/>
  <c r="AB29" i="11"/>
  <c r="AB29" i="24" s="1"/>
  <c r="J29" i="7" s="1"/>
  <c r="AB30" i="11"/>
  <c r="AB30" i="24" s="1"/>
  <c r="J30" i="7" s="1"/>
  <c r="AB31" i="11"/>
  <c r="AB31" i="24" s="1"/>
  <c r="J31" i="7" s="1"/>
  <c r="AB32" i="11"/>
  <c r="AB32" i="24" s="1"/>
  <c r="J32" i="7" s="1"/>
  <c r="AB33" i="11"/>
  <c r="AB33" i="24" s="1"/>
  <c r="J33" i="7" s="1"/>
  <c r="AB34" i="11"/>
  <c r="AB34" i="24" s="1"/>
  <c r="J34" i="7" s="1"/>
  <c r="AB35" i="11"/>
  <c r="AB35" i="24" s="1"/>
  <c r="J35" i="7" s="1"/>
  <c r="AB36" i="11"/>
  <c r="AB36" i="24" s="1"/>
  <c r="J36" i="7" s="1"/>
  <c r="AB37" i="11"/>
  <c r="AB37" i="24" s="1"/>
  <c r="J37" i="7" s="1"/>
  <c r="AB38" i="11"/>
  <c r="AB38" i="24" s="1"/>
  <c r="J38" i="7" s="1"/>
  <c r="AB39" i="11"/>
  <c r="AB39" i="24" s="1"/>
  <c r="J39" i="7" s="1"/>
  <c r="AB40" i="11"/>
  <c r="AB40" i="24" s="1"/>
  <c r="J40" i="7" s="1"/>
  <c r="AB41" i="11"/>
  <c r="AB41" i="24" s="1"/>
  <c r="J41" i="7" s="1"/>
  <c r="AB42" i="11"/>
  <c r="AB42" i="24" s="1"/>
  <c r="J42" i="7" s="1"/>
  <c r="AB43" i="11"/>
  <c r="AB43" i="24" s="1"/>
  <c r="J43" i="7" s="1"/>
  <c r="AB44" i="11"/>
  <c r="AB44" i="24" s="1"/>
  <c r="J44" i="7" s="1"/>
  <c r="AB45" i="11"/>
  <c r="AB45" i="24" s="1"/>
  <c r="J45" i="7" s="1"/>
  <c r="AB46" i="11"/>
  <c r="AB46" i="24" s="1"/>
  <c r="J46" i="7" s="1"/>
  <c r="AB47" i="11"/>
  <c r="AB47" i="24" s="1"/>
  <c r="J47" i="7" s="1"/>
  <c r="AB48" i="11"/>
  <c r="AB48" i="24" s="1"/>
  <c r="J48" i="7" s="1"/>
  <c r="AB49" i="11"/>
  <c r="AB49" i="24" s="1"/>
  <c r="J49" i="7" s="1"/>
  <c r="AB50" i="11"/>
  <c r="AB50" i="24" s="1"/>
  <c r="J50" i="7" s="1"/>
  <c r="AB51" i="11"/>
  <c r="AB51" i="24" s="1"/>
  <c r="J51" i="7" s="1"/>
  <c r="AB52" i="11"/>
  <c r="AB52" i="24" s="1"/>
  <c r="J52" i="7" s="1"/>
  <c r="AB53" i="11"/>
  <c r="AB53" i="24" s="1"/>
  <c r="J53" i="7" s="1"/>
  <c r="AB54" i="11"/>
  <c r="AB54" i="24" s="1"/>
  <c r="J54" i="7" s="1"/>
  <c r="AB55" i="11"/>
  <c r="AB55" i="24" s="1"/>
  <c r="J55" i="7" s="1"/>
  <c r="AB56" i="11"/>
  <c r="AB56" i="24" s="1"/>
  <c r="J56" i="7" s="1"/>
  <c r="AB58" i="10"/>
  <c r="AB3" i="10"/>
  <c r="AB4" i="10"/>
  <c r="AB5" i="10"/>
  <c r="AB5" i="11" s="1"/>
  <c r="J58" i="7" l="1"/>
  <c r="AB58" i="1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7" i="2"/>
  <c r="AA57" i="11"/>
  <c r="AA57" i="24" s="1"/>
  <c r="AA6" i="11"/>
  <c r="AA6" i="24" s="1"/>
  <c r="AA58" i="10"/>
  <c r="AA58" i="11" l="1"/>
  <c r="AA3" i="11"/>
  <c r="AA4" i="11"/>
  <c r="AA4" i="10"/>
  <c r="AA5" i="10"/>
  <c r="AA5" i="11" s="1"/>
  <c r="AA3" i="10"/>
  <c r="I58" i="15"/>
  <c r="I56" i="15"/>
  <c r="I54" i="15"/>
  <c r="I53" i="15"/>
  <c r="I50" i="15"/>
  <c r="I49" i="15"/>
  <c r="I45" i="15"/>
  <c r="I42" i="15"/>
  <c r="I41" i="15"/>
  <c r="I40" i="15"/>
  <c r="I39" i="15"/>
  <c r="I38" i="15"/>
  <c r="I36" i="15"/>
  <c r="I35" i="15"/>
  <c r="I34" i="15"/>
  <c r="I33" i="15"/>
  <c r="I32" i="15"/>
  <c r="I31" i="15"/>
  <c r="I30" i="15"/>
  <c r="I29" i="15"/>
  <c r="I27" i="15"/>
  <c r="I26" i="15"/>
  <c r="I25" i="15"/>
  <c r="I23" i="15"/>
  <c r="I20" i="15"/>
  <c r="I19" i="15"/>
  <c r="I18" i="15"/>
  <c r="I8" i="15"/>
  <c r="I7" i="15"/>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L56" i="10" l="1"/>
  <c r="I56" i="8" l="1"/>
  <c r="E59" i="32"/>
  <c r="K16" i="6"/>
  <c r="K44" i="6"/>
  <c r="K6" i="11"/>
  <c r="L6" i="11"/>
  <c r="K7" i="11"/>
  <c r="M7" i="31" s="1"/>
  <c r="L7" i="11"/>
  <c r="K8" i="11"/>
  <c r="K8" i="24" s="1"/>
  <c r="H8" i="7" s="1"/>
  <c r="L8" i="11"/>
  <c r="K9" i="11"/>
  <c r="L9" i="11"/>
  <c r="K10" i="11"/>
  <c r="L10" i="11"/>
  <c r="K11" i="11"/>
  <c r="M11" i="31" s="1"/>
  <c r="L11" i="11"/>
  <c r="K12" i="11"/>
  <c r="K12" i="24" s="1"/>
  <c r="H12" i="7" s="1"/>
  <c r="L12" i="11"/>
  <c r="K13" i="11"/>
  <c r="L13" i="11"/>
  <c r="K14" i="11"/>
  <c r="L14" i="11"/>
  <c r="K15" i="11"/>
  <c r="M15" i="31" s="1"/>
  <c r="L15" i="11"/>
  <c r="K16" i="11"/>
  <c r="K16" i="24" s="1"/>
  <c r="H16" i="7" s="1"/>
  <c r="L16" i="11"/>
  <c r="K17" i="11"/>
  <c r="L17" i="11"/>
  <c r="K18" i="11"/>
  <c r="L18" i="11"/>
  <c r="K19" i="11"/>
  <c r="M19" i="31" s="1"/>
  <c r="L19" i="11"/>
  <c r="K20" i="11"/>
  <c r="L20" i="11"/>
  <c r="K21" i="11"/>
  <c r="L21" i="11"/>
  <c r="K22" i="11"/>
  <c r="L22" i="11"/>
  <c r="K23" i="11"/>
  <c r="M23" i="31" s="1"/>
  <c r="L23" i="11"/>
  <c r="K24" i="11"/>
  <c r="K24" i="24" s="1"/>
  <c r="H24" i="7" s="1"/>
  <c r="L24" i="11"/>
  <c r="K25" i="11"/>
  <c r="L25" i="11"/>
  <c r="K26" i="11"/>
  <c r="L26" i="11"/>
  <c r="K27" i="11"/>
  <c r="M27" i="31" s="1"/>
  <c r="L27" i="11"/>
  <c r="K28" i="11"/>
  <c r="L28" i="11"/>
  <c r="K29" i="11"/>
  <c r="L29" i="11"/>
  <c r="K30" i="11"/>
  <c r="L30" i="11"/>
  <c r="K31" i="11"/>
  <c r="M31" i="31" s="1"/>
  <c r="L31" i="11"/>
  <c r="K32" i="11"/>
  <c r="L32" i="11"/>
  <c r="K33" i="11"/>
  <c r="L33" i="11"/>
  <c r="K34" i="11"/>
  <c r="L34" i="11"/>
  <c r="K35" i="11"/>
  <c r="M35" i="31" s="1"/>
  <c r="L35" i="11"/>
  <c r="K36" i="11"/>
  <c r="K36" i="24" s="1"/>
  <c r="H36" i="7" s="1"/>
  <c r="L36" i="11"/>
  <c r="K37" i="11"/>
  <c r="L37" i="11"/>
  <c r="K38" i="11"/>
  <c r="L38" i="11"/>
  <c r="K39" i="11"/>
  <c r="M39" i="31" s="1"/>
  <c r="L39" i="11"/>
  <c r="K40" i="11"/>
  <c r="K40" i="24" s="1"/>
  <c r="H40" i="7" s="1"/>
  <c r="L40" i="11"/>
  <c r="K41" i="11"/>
  <c r="L41" i="11"/>
  <c r="K42" i="11"/>
  <c r="L42" i="11"/>
  <c r="K43" i="11"/>
  <c r="M43" i="31" s="1"/>
  <c r="L43" i="11"/>
  <c r="K44" i="11"/>
  <c r="L44" i="11"/>
  <c r="K45" i="11"/>
  <c r="L45" i="11"/>
  <c r="K46" i="11"/>
  <c r="L46" i="11"/>
  <c r="K47" i="11"/>
  <c r="M47" i="31" s="1"/>
  <c r="L47" i="11"/>
  <c r="K48" i="11"/>
  <c r="L48" i="11"/>
  <c r="K49" i="11"/>
  <c r="L49" i="11"/>
  <c r="K50" i="11"/>
  <c r="L50" i="11"/>
  <c r="K51" i="11"/>
  <c r="M51" i="31" s="1"/>
  <c r="L51" i="11"/>
  <c r="L51" i="24" s="1"/>
  <c r="I51" i="7" s="1"/>
  <c r="K52" i="11"/>
  <c r="K52" i="24" s="1"/>
  <c r="H52" i="7" s="1"/>
  <c r="L52" i="11"/>
  <c r="K53" i="11"/>
  <c r="L53" i="11"/>
  <c r="K54" i="11"/>
  <c r="L54" i="11"/>
  <c r="K55" i="11"/>
  <c r="M55" i="31" s="1"/>
  <c r="L55" i="11"/>
  <c r="L55" i="24" s="1"/>
  <c r="I55" i="7" s="1"/>
  <c r="K56" i="11"/>
  <c r="K56" i="24" s="1"/>
  <c r="H56" i="7" s="1"/>
  <c r="L56" i="11"/>
  <c r="K57" i="11"/>
  <c r="L57" i="11"/>
  <c r="Z4" i="11"/>
  <c r="Y4" i="11"/>
  <c r="X4" i="11"/>
  <c r="W4" i="11"/>
  <c r="AA4" i="30" s="1"/>
  <c r="AA4" i="31" s="1"/>
  <c r="V4" i="11"/>
  <c r="U4" i="11"/>
  <c r="T4" i="11"/>
  <c r="S4" i="11"/>
  <c r="R4" i="11"/>
  <c r="Q4" i="11"/>
  <c r="P4" i="11"/>
  <c r="O4" i="11"/>
  <c r="N4" i="11"/>
  <c r="M4" i="11"/>
  <c r="L4" i="11"/>
  <c r="K4" i="11"/>
  <c r="J4" i="11"/>
  <c r="I4" i="11"/>
  <c r="H4" i="11"/>
  <c r="G4" i="11"/>
  <c r="F4" i="11"/>
  <c r="E4" i="11"/>
  <c r="Z3" i="11"/>
  <c r="Y3" i="11"/>
  <c r="X3" i="11"/>
  <c r="W3" i="11"/>
  <c r="V3" i="11"/>
  <c r="U3" i="11"/>
  <c r="T3" i="11"/>
  <c r="S3" i="11"/>
  <c r="R3" i="11"/>
  <c r="Q3" i="11"/>
  <c r="P3" i="11"/>
  <c r="O3" i="11"/>
  <c r="N3" i="11"/>
  <c r="M3" i="11"/>
  <c r="L3" i="11"/>
  <c r="K3" i="11"/>
  <c r="J3" i="11"/>
  <c r="I3" i="11"/>
  <c r="H3" i="11"/>
  <c r="G3" i="11"/>
  <c r="F3" i="11"/>
  <c r="E3" i="11"/>
  <c r="E3" i="10"/>
  <c r="F3" i="10"/>
  <c r="G3" i="10"/>
  <c r="H3" i="10"/>
  <c r="I3" i="10"/>
  <c r="J3" i="10"/>
  <c r="K3" i="10"/>
  <c r="L3" i="10"/>
  <c r="M3" i="10"/>
  <c r="N3" i="10"/>
  <c r="O3" i="10"/>
  <c r="P3" i="10"/>
  <c r="Q3" i="10"/>
  <c r="R3" i="10"/>
  <c r="S3" i="10"/>
  <c r="T3" i="10"/>
  <c r="U3" i="10"/>
  <c r="V3" i="10"/>
  <c r="W3" i="10"/>
  <c r="X3" i="10"/>
  <c r="Y3" i="10"/>
  <c r="Z3" i="10"/>
  <c r="E4" i="10"/>
  <c r="F4" i="10"/>
  <c r="G4" i="10"/>
  <c r="H4" i="10"/>
  <c r="I4" i="10"/>
  <c r="J4" i="10"/>
  <c r="K4" i="10"/>
  <c r="L4" i="10"/>
  <c r="M4" i="10"/>
  <c r="N4" i="10"/>
  <c r="O4" i="10"/>
  <c r="P4" i="10"/>
  <c r="Q4" i="10"/>
  <c r="R4" i="10"/>
  <c r="S4" i="10"/>
  <c r="T4" i="10"/>
  <c r="U4" i="10"/>
  <c r="V4" i="10"/>
  <c r="W4" i="10"/>
  <c r="X4" i="10"/>
  <c r="Y4" i="10"/>
  <c r="Z4" i="10"/>
  <c r="E5" i="10"/>
  <c r="E5" i="11" s="1"/>
  <c r="F5" i="10"/>
  <c r="F5" i="11" s="1"/>
  <c r="G5" i="10"/>
  <c r="G5" i="11" s="1"/>
  <c r="H5" i="10"/>
  <c r="H5" i="11" s="1"/>
  <c r="I5" i="10"/>
  <c r="I5" i="11" s="1"/>
  <c r="J5" i="10"/>
  <c r="J5" i="11" s="1"/>
  <c r="K5" i="10"/>
  <c r="K5" i="11" s="1"/>
  <c r="L5" i="10"/>
  <c r="L5" i="11" s="1"/>
  <c r="M5" i="10"/>
  <c r="M5" i="11" s="1"/>
  <c r="N5" i="10"/>
  <c r="N5" i="11" s="1"/>
  <c r="O5" i="10"/>
  <c r="O5" i="11" s="1"/>
  <c r="P5" i="10"/>
  <c r="P5" i="11" s="1"/>
  <c r="Q5" i="10"/>
  <c r="Q5" i="11" s="1"/>
  <c r="R5" i="10"/>
  <c r="R5" i="11" s="1"/>
  <c r="S5" i="10"/>
  <c r="S5" i="11" s="1"/>
  <c r="U5" i="10"/>
  <c r="U5" i="11" s="1"/>
  <c r="V5" i="10"/>
  <c r="V5" i="11" s="1"/>
  <c r="W5" i="10"/>
  <c r="W5" i="11" s="1"/>
  <c r="AA5" i="30" s="1"/>
  <c r="AA5" i="31" s="1"/>
  <c r="X5" i="10"/>
  <c r="X5" i="11" s="1"/>
  <c r="AB5" i="30" s="1"/>
  <c r="AB5" i="31" s="1"/>
  <c r="Y5" i="10"/>
  <c r="Y5" i="11" s="1"/>
  <c r="AC5" i="30" s="1"/>
  <c r="AC5" i="31" s="1"/>
  <c r="Z5" i="10"/>
  <c r="Z5" i="11" s="1"/>
  <c r="D4" i="10"/>
  <c r="D5" i="10"/>
  <c r="C4" i="10"/>
  <c r="D3" i="11"/>
  <c r="C3" i="11"/>
  <c r="D3" i="10"/>
  <c r="C3" i="10"/>
  <c r="Q58" i="10"/>
  <c r="I5" i="22"/>
  <c r="I4" i="22"/>
  <c r="I4" i="9"/>
  <c r="I5" i="9"/>
  <c r="I4" i="8"/>
  <c r="E59" i="14"/>
  <c r="W7" i="11"/>
  <c r="W7" i="24" s="1"/>
  <c r="X7" i="11"/>
  <c r="X7" i="24" s="1"/>
  <c r="Y7" i="11"/>
  <c r="Z7" i="11"/>
  <c r="Z7" i="24" s="1"/>
  <c r="W8" i="11"/>
  <c r="X8" i="11"/>
  <c r="Y8" i="11"/>
  <c r="Z8" i="11"/>
  <c r="Z8" i="24" s="1"/>
  <c r="W9" i="11"/>
  <c r="W9" i="24" s="1"/>
  <c r="X9" i="11"/>
  <c r="Y9" i="11"/>
  <c r="Z9" i="11"/>
  <c r="Z9" i="24" s="1"/>
  <c r="W10" i="11"/>
  <c r="W10" i="24" s="1"/>
  <c r="X10" i="11"/>
  <c r="X10" i="24" s="1"/>
  <c r="Y10" i="11"/>
  <c r="Y10" i="24" s="1"/>
  <c r="Z10" i="11"/>
  <c r="Z10" i="24" s="1"/>
  <c r="W11" i="11"/>
  <c r="W11" i="24" s="1"/>
  <c r="X11" i="11"/>
  <c r="X11" i="24" s="1"/>
  <c r="Y11" i="11"/>
  <c r="Y11" i="24" s="1"/>
  <c r="Z11" i="11"/>
  <c r="Z11" i="24" s="1"/>
  <c r="W12" i="11"/>
  <c r="W12" i="24" s="1"/>
  <c r="X12" i="11"/>
  <c r="X12" i="24" s="1"/>
  <c r="Y12" i="11"/>
  <c r="Y12" i="24" s="1"/>
  <c r="Z12" i="11"/>
  <c r="Z12" i="24" s="1"/>
  <c r="W13" i="11"/>
  <c r="W13" i="24" s="1"/>
  <c r="X13" i="11"/>
  <c r="X13" i="24" s="1"/>
  <c r="Y13" i="11"/>
  <c r="Y13" i="24" s="1"/>
  <c r="Z13" i="11"/>
  <c r="Z13" i="24" s="1"/>
  <c r="W14" i="11"/>
  <c r="W14" i="24" s="1"/>
  <c r="X14" i="11"/>
  <c r="Y14" i="11"/>
  <c r="Y14" i="24" s="1"/>
  <c r="Z14" i="11"/>
  <c r="Z14" i="24" s="1"/>
  <c r="W15" i="11"/>
  <c r="W15" i="24" s="1"/>
  <c r="X15" i="11"/>
  <c r="Y15" i="11"/>
  <c r="Z15" i="11"/>
  <c r="Z15" i="24" s="1"/>
  <c r="W16" i="11"/>
  <c r="W16" i="24" s="1"/>
  <c r="X16" i="11"/>
  <c r="X16" i="24" s="1"/>
  <c r="Y16" i="11"/>
  <c r="Z16" i="11"/>
  <c r="Z16" i="24" s="1"/>
  <c r="W17" i="11"/>
  <c r="W17" i="24" s="1"/>
  <c r="X17" i="11"/>
  <c r="Y17" i="11"/>
  <c r="Z17" i="11"/>
  <c r="Z17" i="24" s="1"/>
  <c r="W18" i="11"/>
  <c r="X18" i="11"/>
  <c r="X18" i="24" s="1"/>
  <c r="Y18" i="11"/>
  <c r="Z18" i="11"/>
  <c r="Z18" i="24" s="1"/>
  <c r="W19" i="11"/>
  <c r="W19" i="24" s="1"/>
  <c r="X19" i="11"/>
  <c r="X19" i="24" s="1"/>
  <c r="Y19" i="11"/>
  <c r="Y19" i="24" s="1"/>
  <c r="Z19" i="11"/>
  <c r="Z19" i="24" s="1"/>
  <c r="W20" i="11"/>
  <c r="W20" i="24" s="1"/>
  <c r="X20" i="11"/>
  <c r="X20" i="24" s="1"/>
  <c r="Y20" i="11"/>
  <c r="Y20" i="24" s="1"/>
  <c r="Z20" i="11"/>
  <c r="Z20" i="24" s="1"/>
  <c r="W21" i="11"/>
  <c r="W21" i="24" s="1"/>
  <c r="X21" i="11"/>
  <c r="X21" i="24" s="1"/>
  <c r="Y21" i="11"/>
  <c r="Y21" i="24" s="1"/>
  <c r="Z21" i="11"/>
  <c r="Z21" i="24" s="1"/>
  <c r="W22" i="11"/>
  <c r="X22" i="11"/>
  <c r="Y22" i="11"/>
  <c r="Y22" i="24" s="1"/>
  <c r="Z22" i="11"/>
  <c r="Z22" i="24" s="1"/>
  <c r="W23" i="11"/>
  <c r="W23" i="24" s="1"/>
  <c r="X23" i="11"/>
  <c r="Y23" i="11"/>
  <c r="Z23" i="11"/>
  <c r="Z23" i="24" s="1"/>
  <c r="W24" i="11"/>
  <c r="W24" i="24" s="1"/>
  <c r="X24" i="11"/>
  <c r="Y24" i="11"/>
  <c r="Z24" i="11"/>
  <c r="W25" i="11"/>
  <c r="W25" i="24" s="1"/>
  <c r="X25" i="11"/>
  <c r="Y25" i="11"/>
  <c r="Y25" i="24" s="1"/>
  <c r="Z25" i="11"/>
  <c r="Z25" i="24" s="1"/>
  <c r="W26" i="11"/>
  <c r="W26" i="24" s="1"/>
  <c r="X26" i="11"/>
  <c r="X26" i="24" s="1"/>
  <c r="Y26" i="11"/>
  <c r="Y26" i="24" s="1"/>
  <c r="Z26" i="11"/>
  <c r="Z26" i="24" s="1"/>
  <c r="W27" i="11"/>
  <c r="W27" i="24" s="1"/>
  <c r="X27" i="11"/>
  <c r="X27" i="24" s="1"/>
  <c r="Y27" i="11"/>
  <c r="Y27" i="24" s="1"/>
  <c r="Z27" i="11"/>
  <c r="Z27" i="24" s="1"/>
  <c r="W28" i="11"/>
  <c r="W28" i="24" s="1"/>
  <c r="X28" i="11"/>
  <c r="X28" i="24" s="1"/>
  <c r="Y28" i="11"/>
  <c r="Y28" i="24" s="1"/>
  <c r="Z28" i="11"/>
  <c r="Z28" i="24" s="1"/>
  <c r="W29" i="11"/>
  <c r="W29" i="24" s="1"/>
  <c r="X29" i="11"/>
  <c r="X29" i="24" s="1"/>
  <c r="Y29" i="11"/>
  <c r="Y29" i="24" s="1"/>
  <c r="Z29" i="11"/>
  <c r="Z29" i="24" s="1"/>
  <c r="W30" i="11"/>
  <c r="W30" i="24" s="1"/>
  <c r="X30" i="11"/>
  <c r="X30" i="24" s="1"/>
  <c r="Y30" i="11"/>
  <c r="Y30" i="24" s="1"/>
  <c r="Z30" i="11"/>
  <c r="Z30" i="24" s="1"/>
  <c r="W31" i="11"/>
  <c r="W31" i="24" s="1"/>
  <c r="X31" i="11"/>
  <c r="Y31" i="11"/>
  <c r="Z31" i="11"/>
  <c r="Z31" i="24" s="1"/>
  <c r="W32" i="11"/>
  <c r="X32" i="11"/>
  <c r="X32" i="24" s="1"/>
  <c r="Y32" i="11"/>
  <c r="Y32" i="24" s="1"/>
  <c r="Z32" i="11"/>
  <c r="Z32" i="24" s="1"/>
  <c r="W33" i="11"/>
  <c r="W33" i="24" s="1"/>
  <c r="X33" i="11"/>
  <c r="Y33" i="11"/>
  <c r="Y33" i="24" s="1"/>
  <c r="Z33" i="11"/>
  <c r="Z33" i="24" s="1"/>
  <c r="W34" i="11"/>
  <c r="X34" i="11"/>
  <c r="Y34" i="11"/>
  <c r="Y34" i="24" s="1"/>
  <c r="Z34" i="11"/>
  <c r="Z34" i="24" s="1"/>
  <c r="W35" i="11"/>
  <c r="X35" i="11"/>
  <c r="X35" i="24" s="1"/>
  <c r="Y35" i="11"/>
  <c r="Y35" i="24" s="1"/>
  <c r="Z35" i="11"/>
  <c r="Z35" i="24" s="1"/>
  <c r="W36" i="11"/>
  <c r="X36" i="11"/>
  <c r="Y36" i="11"/>
  <c r="Z36" i="11"/>
  <c r="Z36" i="24" s="1"/>
  <c r="W37" i="11"/>
  <c r="W37" i="24" s="1"/>
  <c r="X37" i="11"/>
  <c r="X37" i="24" s="1"/>
  <c r="Y37" i="11"/>
  <c r="Y37" i="24" s="1"/>
  <c r="Z37" i="11"/>
  <c r="Z37" i="24" s="1"/>
  <c r="W38" i="11"/>
  <c r="X38" i="11"/>
  <c r="X38" i="24" s="1"/>
  <c r="Y38" i="11"/>
  <c r="Y38" i="24" s="1"/>
  <c r="Z38" i="11"/>
  <c r="W39" i="11"/>
  <c r="W39" i="24" s="1"/>
  <c r="X39" i="11"/>
  <c r="Y39" i="11"/>
  <c r="Z39" i="11"/>
  <c r="Z39" i="24" s="1"/>
  <c r="W40" i="11"/>
  <c r="X40" i="11"/>
  <c r="Y40" i="11"/>
  <c r="Y40" i="24" s="1"/>
  <c r="Z40" i="11"/>
  <c r="Z40" i="24" s="1"/>
  <c r="W41" i="11"/>
  <c r="W41" i="24" s="1"/>
  <c r="X41" i="11"/>
  <c r="Y41" i="11"/>
  <c r="Y41" i="24" s="1"/>
  <c r="Z41" i="11"/>
  <c r="Z41" i="24" s="1"/>
  <c r="W42" i="11"/>
  <c r="W42" i="24" s="1"/>
  <c r="X42" i="11"/>
  <c r="X42" i="24" s="1"/>
  <c r="Y42" i="11"/>
  <c r="Y42" i="24" s="1"/>
  <c r="Z42" i="11"/>
  <c r="Z42" i="24" s="1"/>
  <c r="W43" i="11"/>
  <c r="X43" i="11"/>
  <c r="X43" i="24" s="1"/>
  <c r="Y43" i="11"/>
  <c r="Y43" i="24" s="1"/>
  <c r="Z43" i="11"/>
  <c r="Z43" i="24" s="1"/>
  <c r="W44" i="11"/>
  <c r="W44" i="24" s="1"/>
  <c r="X44" i="11"/>
  <c r="Y44" i="11"/>
  <c r="Y44" i="24" s="1"/>
  <c r="Z44" i="11"/>
  <c r="Z44" i="24" s="1"/>
  <c r="W45" i="11"/>
  <c r="X45" i="11"/>
  <c r="X45" i="24" s="1"/>
  <c r="Y45" i="11"/>
  <c r="Y45" i="24" s="1"/>
  <c r="Z45" i="11"/>
  <c r="Z45" i="24" s="1"/>
  <c r="W46" i="11"/>
  <c r="W46" i="24" s="1"/>
  <c r="X46" i="11"/>
  <c r="Y46" i="11"/>
  <c r="Z46" i="11"/>
  <c r="W47" i="11"/>
  <c r="W47" i="24" s="1"/>
  <c r="X47" i="11"/>
  <c r="Y47" i="11"/>
  <c r="Z47" i="11"/>
  <c r="Z47" i="24" s="1"/>
  <c r="W48" i="11"/>
  <c r="X48" i="11"/>
  <c r="X48" i="24" s="1"/>
  <c r="Y48" i="11"/>
  <c r="Y48" i="24" s="1"/>
  <c r="Z48" i="11"/>
  <c r="Z48" i="24" s="1"/>
  <c r="W49" i="11"/>
  <c r="W49" i="24" s="1"/>
  <c r="X49" i="11"/>
  <c r="Y49" i="11"/>
  <c r="Y49" i="24" s="1"/>
  <c r="Z49" i="11"/>
  <c r="Z49" i="24" s="1"/>
  <c r="W50" i="11"/>
  <c r="X50" i="11"/>
  <c r="X50" i="24" s="1"/>
  <c r="Y50" i="11"/>
  <c r="Y50" i="24" s="1"/>
  <c r="Z50" i="11"/>
  <c r="Z50" i="24" s="1"/>
  <c r="W51" i="11"/>
  <c r="W51" i="24" s="1"/>
  <c r="X51" i="11"/>
  <c r="X51" i="24" s="1"/>
  <c r="Y51" i="11"/>
  <c r="Y51" i="24" s="1"/>
  <c r="Z51" i="11"/>
  <c r="Z51" i="24" s="1"/>
  <c r="W52" i="11"/>
  <c r="X52" i="11"/>
  <c r="X52" i="24" s="1"/>
  <c r="Y52" i="11"/>
  <c r="Y52" i="24" s="1"/>
  <c r="Z52" i="11"/>
  <c r="Z52" i="24" s="1"/>
  <c r="W53" i="11"/>
  <c r="X53" i="11"/>
  <c r="X53" i="24" s="1"/>
  <c r="Y53" i="11"/>
  <c r="Y53" i="24" s="1"/>
  <c r="Z53" i="11"/>
  <c r="Z53" i="24" s="1"/>
  <c r="W54" i="11"/>
  <c r="X54" i="11"/>
  <c r="Y54" i="11"/>
  <c r="Y54" i="24" s="1"/>
  <c r="Z54" i="11"/>
  <c r="Z54" i="24" s="1"/>
  <c r="W55" i="11"/>
  <c r="W55" i="24" s="1"/>
  <c r="X55" i="11"/>
  <c r="Y55" i="11"/>
  <c r="Z55" i="11"/>
  <c r="Z55" i="24" s="1"/>
  <c r="W56" i="11"/>
  <c r="X56" i="11"/>
  <c r="Y56" i="11"/>
  <c r="Z56" i="11"/>
  <c r="Z56" i="24" s="1"/>
  <c r="W57" i="11"/>
  <c r="W57" i="24" s="1"/>
  <c r="X57" i="11"/>
  <c r="Y57" i="11"/>
  <c r="Y57" i="24" s="1"/>
  <c r="Z57" i="11"/>
  <c r="Z57" i="24" s="1"/>
  <c r="X6" i="11"/>
  <c r="Y6" i="11"/>
  <c r="Z6" i="11"/>
  <c r="Z6" i="24" s="1"/>
  <c r="W6" i="11"/>
  <c r="W6" i="24" s="1"/>
  <c r="D58" i="10"/>
  <c r="E58" i="10"/>
  <c r="F58" i="10"/>
  <c r="G58" i="10"/>
  <c r="H58" i="10"/>
  <c r="I58" i="10"/>
  <c r="J58" i="10"/>
  <c r="K58" i="10"/>
  <c r="L58" i="10"/>
  <c r="M58" i="10"/>
  <c r="N58" i="10"/>
  <c r="O58" i="10"/>
  <c r="P58" i="10"/>
  <c r="R58" i="10"/>
  <c r="S58" i="10"/>
  <c r="T58" i="10"/>
  <c r="U58" i="10"/>
  <c r="V58" i="10"/>
  <c r="W58" i="10"/>
  <c r="X58" i="10"/>
  <c r="Y58" i="10"/>
  <c r="Z58" i="10"/>
  <c r="X58" i="33"/>
  <c r="AG6" i="33"/>
  <c r="AG7" i="33"/>
  <c r="AG8" i="33"/>
  <c r="AG9" i="33"/>
  <c r="AG10" i="33"/>
  <c r="AG11" i="33"/>
  <c r="AG12" i="33"/>
  <c r="AG13" i="33"/>
  <c r="AG14" i="33"/>
  <c r="AG15" i="33"/>
  <c r="AG16" i="33"/>
  <c r="AG17" i="33"/>
  <c r="AG18" i="33"/>
  <c r="AG19" i="33"/>
  <c r="AG20" i="33"/>
  <c r="AG21" i="33"/>
  <c r="AG22" i="33"/>
  <c r="AG23" i="33"/>
  <c r="AG24" i="33"/>
  <c r="AG25" i="33"/>
  <c r="AG26" i="33"/>
  <c r="AG27" i="33"/>
  <c r="AG28" i="33"/>
  <c r="AG29" i="33"/>
  <c r="AG30" i="33"/>
  <c r="AG31" i="33"/>
  <c r="AG32" i="33"/>
  <c r="AG33" i="33"/>
  <c r="AG34" i="33"/>
  <c r="AG35" i="33"/>
  <c r="AG36" i="33"/>
  <c r="AG37" i="33"/>
  <c r="AG38" i="33"/>
  <c r="AG39" i="33"/>
  <c r="AG40" i="33"/>
  <c r="AG41" i="33"/>
  <c r="AG42" i="33"/>
  <c r="AG43" i="33"/>
  <c r="AG44" i="33"/>
  <c r="AG45" i="33"/>
  <c r="AG46" i="33"/>
  <c r="AG47" i="33"/>
  <c r="AG48" i="33"/>
  <c r="AG49" i="33"/>
  <c r="AG50" i="33"/>
  <c r="AG51" i="33"/>
  <c r="AG52" i="33"/>
  <c r="AG53" i="33"/>
  <c r="AG54" i="33"/>
  <c r="AG55" i="33"/>
  <c r="AG56" i="33"/>
  <c r="AG57" i="33"/>
  <c r="W58" i="33"/>
  <c r="U58" i="36"/>
  <c r="T58" i="36"/>
  <c r="S58" i="36"/>
  <c r="R58" i="36"/>
  <c r="Q58" i="36"/>
  <c r="P58" i="36"/>
  <c r="O58" i="36"/>
  <c r="N58" i="36"/>
  <c r="M58" i="36"/>
  <c r="L58" i="36"/>
  <c r="K58" i="36"/>
  <c r="J58" i="36"/>
  <c r="I58" i="36"/>
  <c r="D58" i="36"/>
  <c r="C58" i="36"/>
  <c r="AF57" i="36"/>
  <c r="B57" i="36"/>
  <c r="A57" i="36"/>
  <c r="AF56" i="36"/>
  <c r="B56" i="36"/>
  <c r="A56" i="36"/>
  <c r="AF55" i="36"/>
  <c r="B55" i="36"/>
  <c r="A55" i="36"/>
  <c r="AF54" i="36"/>
  <c r="B54" i="36"/>
  <c r="A54" i="36"/>
  <c r="AF53" i="36"/>
  <c r="B53" i="36"/>
  <c r="A53" i="36"/>
  <c r="AF52" i="36"/>
  <c r="B52" i="36"/>
  <c r="A52" i="36"/>
  <c r="AF51" i="36"/>
  <c r="B51" i="36"/>
  <c r="A51" i="36"/>
  <c r="AF50" i="36"/>
  <c r="B50" i="36"/>
  <c r="A50" i="36"/>
  <c r="AF49" i="36"/>
  <c r="B49" i="36"/>
  <c r="A49" i="36"/>
  <c r="AF48" i="36"/>
  <c r="B48" i="36"/>
  <c r="A48" i="36"/>
  <c r="AF47" i="36"/>
  <c r="B47" i="36"/>
  <c r="A47" i="36"/>
  <c r="AF46" i="36"/>
  <c r="B46" i="36"/>
  <c r="A46" i="36"/>
  <c r="AF45" i="36"/>
  <c r="B45" i="36"/>
  <c r="A45" i="36"/>
  <c r="AF44" i="36"/>
  <c r="B44" i="36"/>
  <c r="A44" i="36"/>
  <c r="AF43" i="36"/>
  <c r="B43" i="36"/>
  <c r="A43" i="36"/>
  <c r="AF42" i="36"/>
  <c r="B42" i="36"/>
  <c r="A42" i="36"/>
  <c r="AF41" i="36"/>
  <c r="B41" i="36"/>
  <c r="A41" i="36"/>
  <c r="AF40" i="36"/>
  <c r="B40" i="36"/>
  <c r="A40" i="36"/>
  <c r="AF39" i="36"/>
  <c r="B39" i="36"/>
  <c r="A39" i="36"/>
  <c r="AF38" i="36"/>
  <c r="B38" i="36"/>
  <c r="A38" i="36"/>
  <c r="AF37" i="36"/>
  <c r="B37" i="36"/>
  <c r="A37" i="36"/>
  <c r="AF36" i="36"/>
  <c r="B36" i="36"/>
  <c r="A36" i="36"/>
  <c r="AF35" i="36"/>
  <c r="B35" i="36"/>
  <c r="A35" i="36"/>
  <c r="AF34" i="36"/>
  <c r="B34" i="36"/>
  <c r="A34" i="36"/>
  <c r="AF33" i="36"/>
  <c r="B33" i="36"/>
  <c r="A33" i="36"/>
  <c r="AF32" i="36"/>
  <c r="B32" i="36"/>
  <c r="A32" i="36"/>
  <c r="AF31" i="36"/>
  <c r="B31" i="36"/>
  <c r="A31" i="36"/>
  <c r="AF30" i="36"/>
  <c r="B30" i="36"/>
  <c r="A30" i="36"/>
  <c r="AF29" i="36"/>
  <c r="B29" i="36"/>
  <c r="A29" i="36"/>
  <c r="AF28" i="36"/>
  <c r="B28" i="36"/>
  <c r="A28" i="36"/>
  <c r="AF27" i="36"/>
  <c r="B27" i="36"/>
  <c r="A27" i="36"/>
  <c r="AF26" i="36"/>
  <c r="B26" i="36"/>
  <c r="A26" i="36"/>
  <c r="AF25" i="36"/>
  <c r="B25" i="36"/>
  <c r="A25" i="36"/>
  <c r="AF24" i="36"/>
  <c r="B24" i="36"/>
  <c r="A24" i="36"/>
  <c r="AF23" i="36"/>
  <c r="B23" i="36"/>
  <c r="A23" i="36"/>
  <c r="AF22" i="36"/>
  <c r="B22" i="36"/>
  <c r="A22" i="36"/>
  <c r="AF21" i="36"/>
  <c r="B21" i="36"/>
  <c r="A21" i="36"/>
  <c r="AF20" i="36"/>
  <c r="B20" i="36"/>
  <c r="A20" i="36"/>
  <c r="AF19" i="36"/>
  <c r="B19" i="36"/>
  <c r="A19" i="36"/>
  <c r="AF18" i="36"/>
  <c r="B18" i="36"/>
  <c r="A18" i="36"/>
  <c r="AF17" i="36"/>
  <c r="B17" i="36"/>
  <c r="A17" i="36"/>
  <c r="AF16" i="36"/>
  <c r="B16" i="36"/>
  <c r="A16" i="36"/>
  <c r="AF15" i="36"/>
  <c r="B15" i="36"/>
  <c r="A15" i="36"/>
  <c r="AF14" i="36"/>
  <c r="B14" i="36"/>
  <c r="A14" i="36"/>
  <c r="AF13" i="36"/>
  <c r="B13" i="36"/>
  <c r="A13" i="36"/>
  <c r="AF12" i="36"/>
  <c r="B12" i="36"/>
  <c r="A12" i="36"/>
  <c r="AF11" i="36"/>
  <c r="B11" i="36"/>
  <c r="A11" i="36"/>
  <c r="AF10" i="36"/>
  <c r="B10" i="36"/>
  <c r="A10" i="36"/>
  <c r="AF9" i="36"/>
  <c r="B9" i="36"/>
  <c r="A9" i="36"/>
  <c r="AF8" i="36"/>
  <c r="B8" i="36"/>
  <c r="A8" i="36"/>
  <c r="AF7" i="36"/>
  <c r="B7" i="36"/>
  <c r="A7" i="36"/>
  <c r="AF6" i="36"/>
  <c r="B6" i="36"/>
  <c r="A6" i="36"/>
  <c r="A3" i="36"/>
  <c r="M8" i="6"/>
  <c r="M9" i="6"/>
  <c r="C8" i="8" s="1"/>
  <c r="M10" i="6"/>
  <c r="M11" i="6"/>
  <c r="M12" i="6"/>
  <c r="M13" i="6"/>
  <c r="M14" i="6"/>
  <c r="M15" i="6"/>
  <c r="M16" i="6"/>
  <c r="M17" i="6"/>
  <c r="M18" i="6"/>
  <c r="M19" i="6"/>
  <c r="M20" i="6"/>
  <c r="M21" i="6"/>
  <c r="M22" i="6"/>
  <c r="M23" i="6"/>
  <c r="C22" i="8" s="1"/>
  <c r="C22" i="9" s="1"/>
  <c r="M24" i="6"/>
  <c r="M25" i="6"/>
  <c r="M26" i="6"/>
  <c r="C25" i="8" s="1"/>
  <c r="M27" i="6"/>
  <c r="M28" i="6"/>
  <c r="M29" i="6"/>
  <c r="M30" i="6"/>
  <c r="M31" i="6"/>
  <c r="M32" i="6"/>
  <c r="M33" i="6"/>
  <c r="C32" i="8" s="1"/>
  <c r="M34" i="6"/>
  <c r="M35" i="6"/>
  <c r="M36" i="6"/>
  <c r="M37" i="6"/>
  <c r="M38" i="6"/>
  <c r="M39" i="6"/>
  <c r="M40" i="6"/>
  <c r="M41" i="6"/>
  <c r="M42" i="6"/>
  <c r="M43" i="6"/>
  <c r="M44" i="6"/>
  <c r="M45" i="6"/>
  <c r="M46" i="6"/>
  <c r="M47" i="6"/>
  <c r="M48" i="6"/>
  <c r="M49" i="6"/>
  <c r="M50" i="6"/>
  <c r="C49" i="8" s="1"/>
  <c r="M51" i="6"/>
  <c r="M52" i="6"/>
  <c r="M53" i="6"/>
  <c r="M54" i="6"/>
  <c r="M55" i="6"/>
  <c r="M56" i="6"/>
  <c r="M57" i="6"/>
  <c r="M58" i="6"/>
  <c r="C57" i="8" s="1"/>
  <c r="M7" i="6"/>
  <c r="C6" i="8" s="1"/>
  <c r="I9" i="2"/>
  <c r="I10" i="2"/>
  <c r="I11" i="2"/>
  <c r="E10" i="8" s="1"/>
  <c r="E10" i="9" s="1"/>
  <c r="I12" i="2"/>
  <c r="I13" i="2"/>
  <c r="I14" i="2"/>
  <c r="I15" i="2"/>
  <c r="I16" i="2"/>
  <c r="I17" i="2"/>
  <c r="I18" i="2"/>
  <c r="I19" i="2"/>
  <c r="I20" i="2"/>
  <c r="I21" i="2"/>
  <c r="I22" i="2"/>
  <c r="I23" i="2"/>
  <c r="I24" i="2"/>
  <c r="I25" i="2"/>
  <c r="I26" i="2"/>
  <c r="I27" i="2"/>
  <c r="E26" i="8" s="1"/>
  <c r="E26" i="9" s="1"/>
  <c r="I28" i="2"/>
  <c r="I29" i="2"/>
  <c r="I30" i="2"/>
  <c r="I31" i="2"/>
  <c r="I32" i="2"/>
  <c r="I33" i="2"/>
  <c r="I34" i="2"/>
  <c r="I35" i="2"/>
  <c r="E34" i="8" s="1"/>
  <c r="E34" i="9" s="1"/>
  <c r="I36" i="2"/>
  <c r="I37" i="2"/>
  <c r="I38" i="2"/>
  <c r="I39" i="2"/>
  <c r="I40" i="2"/>
  <c r="I41" i="2"/>
  <c r="I42" i="2"/>
  <c r="I43" i="2"/>
  <c r="E42" i="8" s="1"/>
  <c r="E42" i="9" s="1"/>
  <c r="I44" i="2"/>
  <c r="I45" i="2"/>
  <c r="I46" i="2"/>
  <c r="I47" i="2"/>
  <c r="I48" i="2"/>
  <c r="I49" i="2"/>
  <c r="I50" i="2"/>
  <c r="I51" i="2"/>
  <c r="E50" i="8" s="1"/>
  <c r="E50" i="9" s="1"/>
  <c r="I52" i="2"/>
  <c r="I53" i="2"/>
  <c r="I54" i="2"/>
  <c r="I55" i="2"/>
  <c r="I56" i="2"/>
  <c r="I57" i="2"/>
  <c r="I58"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P20" i="2"/>
  <c r="P44" i="2"/>
  <c r="P8" i="2"/>
  <c r="P9" i="2"/>
  <c r="P10" i="2"/>
  <c r="E9" i="22" s="1"/>
  <c r="P11" i="2"/>
  <c r="E10" i="22" s="1"/>
  <c r="P12" i="2"/>
  <c r="P13" i="2"/>
  <c r="P14" i="2"/>
  <c r="P15" i="2"/>
  <c r="P16" i="2"/>
  <c r="P17" i="2"/>
  <c r="P18" i="2"/>
  <c r="E17" i="22" s="1"/>
  <c r="P19" i="2"/>
  <c r="E18" i="22" s="1"/>
  <c r="P21" i="2"/>
  <c r="P22" i="2"/>
  <c r="P23" i="2"/>
  <c r="P24" i="2"/>
  <c r="P25" i="2"/>
  <c r="P26" i="2"/>
  <c r="P27" i="2"/>
  <c r="E26" i="22" s="1"/>
  <c r="P28" i="2"/>
  <c r="E27" i="22" s="1"/>
  <c r="P29" i="2"/>
  <c r="P30" i="2"/>
  <c r="P31" i="2"/>
  <c r="P32" i="2"/>
  <c r="P33" i="2"/>
  <c r="P34" i="2"/>
  <c r="P35" i="2"/>
  <c r="E34" i="22" s="1"/>
  <c r="P36" i="2"/>
  <c r="E35" i="22" s="1"/>
  <c r="P37" i="2"/>
  <c r="P38" i="2"/>
  <c r="P39" i="2"/>
  <c r="P40" i="2"/>
  <c r="P41" i="2"/>
  <c r="P42" i="2"/>
  <c r="P43" i="2"/>
  <c r="E42" i="22" s="1"/>
  <c r="E42" i="34" s="1"/>
  <c r="F42" i="7" s="1"/>
  <c r="P45" i="2"/>
  <c r="E44" i="22" s="1"/>
  <c r="P46" i="2"/>
  <c r="P47" i="2"/>
  <c r="P48" i="2"/>
  <c r="P49" i="2"/>
  <c r="P50" i="2"/>
  <c r="P51" i="2"/>
  <c r="P52" i="2"/>
  <c r="E51" i="22" s="1"/>
  <c r="P53" i="2"/>
  <c r="E52" i="22" s="1"/>
  <c r="P54" i="2"/>
  <c r="P55" i="2"/>
  <c r="P56" i="2"/>
  <c r="P57" i="2"/>
  <c r="P58" i="2"/>
  <c r="C9" i="8"/>
  <c r="C9" i="9"/>
  <c r="C10" i="8"/>
  <c r="C14" i="8"/>
  <c r="C15" i="8"/>
  <c r="C15" i="9"/>
  <c r="C16" i="8"/>
  <c r="C17" i="8"/>
  <c r="C18" i="8"/>
  <c r="C19" i="8"/>
  <c r="C20" i="8"/>
  <c r="C20" i="9"/>
  <c r="C21" i="8"/>
  <c r="C26" i="8"/>
  <c r="C26" i="9" s="1"/>
  <c r="C27" i="8"/>
  <c r="C28" i="8"/>
  <c r="C28" i="9" s="1"/>
  <c r="C29" i="8"/>
  <c r="C30" i="8"/>
  <c r="C31" i="8"/>
  <c r="C33" i="8"/>
  <c r="C33" i="9" s="1"/>
  <c r="C34" i="8"/>
  <c r="C34" i="9" s="1"/>
  <c r="C38" i="8"/>
  <c r="C39" i="8"/>
  <c r="C39" i="9" s="1"/>
  <c r="C40" i="8"/>
  <c r="C41" i="8"/>
  <c r="C42" i="8"/>
  <c r="C43" i="8"/>
  <c r="C43" i="9" s="1"/>
  <c r="C44" i="8"/>
  <c r="C45" i="8"/>
  <c r="C45" i="9" s="1"/>
  <c r="C46" i="8"/>
  <c r="C50" i="8"/>
  <c r="C51" i="8"/>
  <c r="C51" i="9" s="1"/>
  <c r="C52" i="8"/>
  <c r="C53" i="8"/>
  <c r="C53" i="9" s="1"/>
  <c r="C54" i="8"/>
  <c r="C55" i="8"/>
  <c r="C7" i="8"/>
  <c r="C7" i="9" s="1"/>
  <c r="G6" i="8"/>
  <c r="F9" i="14"/>
  <c r="L9" i="14"/>
  <c r="F10" i="14"/>
  <c r="F11" i="14"/>
  <c r="F12" i="14"/>
  <c r="F13" i="14"/>
  <c r="F14" i="14"/>
  <c r="F15" i="14"/>
  <c r="F16" i="14"/>
  <c r="F17" i="14"/>
  <c r="F18" i="14"/>
  <c r="F19" i="14"/>
  <c r="F20" i="14"/>
  <c r="F21" i="14"/>
  <c r="L21" i="14"/>
  <c r="F22" i="14"/>
  <c r="F23" i="14"/>
  <c r="F24" i="14"/>
  <c r="F25" i="14"/>
  <c r="L25" i="14"/>
  <c r="F26" i="14"/>
  <c r="F27" i="14"/>
  <c r="F28" i="14"/>
  <c r="F29" i="14"/>
  <c r="L29" i="14"/>
  <c r="F30" i="14"/>
  <c r="F31" i="14"/>
  <c r="F32" i="14"/>
  <c r="F33" i="14"/>
  <c r="L33" i="14"/>
  <c r="F34" i="14"/>
  <c r="F35" i="14"/>
  <c r="F36" i="14"/>
  <c r="F37" i="14"/>
  <c r="L37" i="14"/>
  <c r="F38" i="14"/>
  <c r="F39" i="14"/>
  <c r="F40" i="14"/>
  <c r="F41" i="14"/>
  <c r="L41" i="14"/>
  <c r="F42" i="14"/>
  <c r="F43" i="14"/>
  <c r="F44" i="14"/>
  <c r="F45" i="14"/>
  <c r="L45" i="14"/>
  <c r="F46" i="14"/>
  <c r="F47" i="14"/>
  <c r="F48" i="14"/>
  <c r="F49" i="14"/>
  <c r="L49" i="14"/>
  <c r="F50" i="14"/>
  <c r="F51" i="14"/>
  <c r="F52" i="14"/>
  <c r="F53" i="14"/>
  <c r="F54" i="14"/>
  <c r="F55" i="14"/>
  <c r="F56" i="14"/>
  <c r="F57" i="14"/>
  <c r="F58" i="14"/>
  <c r="F8" i="14"/>
  <c r="F7" i="14"/>
  <c r="I7" i="14" s="1"/>
  <c r="J10" i="15"/>
  <c r="H9" i="8" s="1"/>
  <c r="J28" i="15"/>
  <c r="H27" i="8" s="1"/>
  <c r="H27" i="9" s="1"/>
  <c r="J53" i="15"/>
  <c r="H52" i="8" s="1"/>
  <c r="H52" i="9" s="1"/>
  <c r="J9" i="15"/>
  <c r="H8" i="8" s="1"/>
  <c r="H8" i="9" s="1"/>
  <c r="K11" i="15"/>
  <c r="R11" i="15" s="1"/>
  <c r="K13" i="15"/>
  <c r="R13" i="15" s="1"/>
  <c r="J14" i="15"/>
  <c r="H13" i="8" s="1"/>
  <c r="H13" i="9" s="1"/>
  <c r="J15" i="15"/>
  <c r="H14" i="8" s="1"/>
  <c r="H14" i="9" s="1"/>
  <c r="J16" i="15"/>
  <c r="H15" i="8" s="1"/>
  <c r="J17" i="15"/>
  <c r="H16" i="8" s="1"/>
  <c r="H16" i="9" s="1"/>
  <c r="J19" i="15"/>
  <c r="H18" i="8" s="1"/>
  <c r="H18" i="9" s="1"/>
  <c r="K21" i="15"/>
  <c r="R21" i="15" s="1"/>
  <c r="J22" i="15"/>
  <c r="H21" i="8" s="1"/>
  <c r="H21" i="9" s="1"/>
  <c r="J23" i="15"/>
  <c r="H22" i="8" s="1"/>
  <c r="J25" i="15"/>
  <c r="H24" i="8" s="1"/>
  <c r="H24" i="9" s="1"/>
  <c r="J26" i="15"/>
  <c r="H25" i="8" s="1"/>
  <c r="H25" i="9" s="1"/>
  <c r="J27" i="15"/>
  <c r="H26" i="8" s="1"/>
  <c r="H26" i="9" s="1"/>
  <c r="J29" i="15"/>
  <c r="H28" i="8" s="1"/>
  <c r="J30" i="15"/>
  <c r="H29" i="8" s="1"/>
  <c r="H29" i="9" s="1"/>
  <c r="J31" i="15"/>
  <c r="H30" i="8" s="1"/>
  <c r="K33" i="15"/>
  <c r="R33" i="15" s="1"/>
  <c r="J35" i="15"/>
  <c r="H34" i="8" s="1"/>
  <c r="H34" i="9" s="1"/>
  <c r="K37" i="15"/>
  <c r="R37" i="15" s="1"/>
  <c r="AD37" i="15" s="1"/>
  <c r="J38" i="15"/>
  <c r="H37" i="8" s="1"/>
  <c r="H37" i="9" s="1"/>
  <c r="J39" i="15"/>
  <c r="H38" i="8" s="1"/>
  <c r="J40" i="15"/>
  <c r="H39" i="8" s="1"/>
  <c r="K41" i="15"/>
  <c r="R41" i="15" s="1"/>
  <c r="J41" i="15"/>
  <c r="H40" i="8" s="1"/>
  <c r="J42" i="15"/>
  <c r="H41" i="8" s="1"/>
  <c r="H41" i="9" s="1"/>
  <c r="J43" i="15"/>
  <c r="H42" i="8" s="1"/>
  <c r="J44" i="15"/>
  <c r="H43" i="8" s="1"/>
  <c r="J45" i="15"/>
  <c r="H44" i="8" s="1"/>
  <c r="H44" i="9" s="1"/>
  <c r="K47" i="15"/>
  <c r="R47" i="15" s="1"/>
  <c r="J47" i="15"/>
  <c r="H46" i="8" s="1"/>
  <c r="H46" i="9" s="1"/>
  <c r="J48" i="15"/>
  <c r="H47" i="8" s="1"/>
  <c r="H47" i="9" s="1"/>
  <c r="J50" i="15"/>
  <c r="H49" i="8" s="1"/>
  <c r="H49" i="9" s="1"/>
  <c r="J51" i="15"/>
  <c r="H50" i="8" s="1"/>
  <c r="J54" i="15"/>
  <c r="H53" i="8" s="1"/>
  <c r="H53" i="9" s="1"/>
  <c r="J55" i="15"/>
  <c r="H54" i="8" s="1"/>
  <c r="H54" i="9" s="1"/>
  <c r="J56" i="15"/>
  <c r="H55" i="8" s="1"/>
  <c r="H55" i="9" s="1"/>
  <c r="K57" i="15"/>
  <c r="R57" i="15" s="1"/>
  <c r="J57" i="15"/>
  <c r="H56" i="8" s="1"/>
  <c r="H56" i="9" s="1"/>
  <c r="J8" i="15"/>
  <c r="L7" i="15"/>
  <c r="S7" i="15" s="1"/>
  <c r="AE7" i="15" s="1"/>
  <c r="J7" i="15"/>
  <c r="H6" i="8" s="1"/>
  <c r="J11" i="15"/>
  <c r="H10" i="8" s="1"/>
  <c r="H10" i="9" s="1"/>
  <c r="J12" i="15"/>
  <c r="H11" i="8" s="1"/>
  <c r="H11" i="9" s="1"/>
  <c r="J18" i="15"/>
  <c r="H17" i="8" s="1"/>
  <c r="H17" i="9" s="1"/>
  <c r="J20" i="15"/>
  <c r="H19" i="8" s="1"/>
  <c r="H19" i="9" s="1"/>
  <c r="J21" i="15"/>
  <c r="H20" i="8" s="1"/>
  <c r="H20" i="9" s="1"/>
  <c r="J34" i="15"/>
  <c r="H33" i="8" s="1"/>
  <c r="J36" i="15"/>
  <c r="H35" i="8"/>
  <c r="J46" i="15"/>
  <c r="H45" i="8" s="1"/>
  <c r="J49" i="15"/>
  <c r="H48" i="8" s="1"/>
  <c r="H48" i="9" s="1"/>
  <c r="J52" i="15"/>
  <c r="H51" i="8" s="1"/>
  <c r="H51" i="9" s="1"/>
  <c r="J58" i="15"/>
  <c r="H57" i="8" s="1"/>
  <c r="H57" i="9" s="1"/>
  <c r="J33" i="15"/>
  <c r="H32" i="8" s="1"/>
  <c r="H32" i="9" s="1"/>
  <c r="J24" i="15"/>
  <c r="H23" i="8" s="1"/>
  <c r="H23" i="9" s="1"/>
  <c r="J32" i="15"/>
  <c r="H31" i="8" s="1"/>
  <c r="J37" i="15"/>
  <c r="H36" i="8" s="1"/>
  <c r="H36" i="9" s="1"/>
  <c r="J13" i="15"/>
  <c r="H12" i="8" s="1"/>
  <c r="H12" i="9" s="1"/>
  <c r="K59" i="6"/>
  <c r="K8" i="15"/>
  <c r="R8" i="15" s="1"/>
  <c r="T8" i="15" s="1"/>
  <c r="L8" i="15"/>
  <c r="S8" i="15" s="1"/>
  <c r="K9" i="15"/>
  <c r="R9" i="15" s="1"/>
  <c r="AD9" i="15" s="1"/>
  <c r="L9" i="15"/>
  <c r="S9" i="15" s="1"/>
  <c r="K10" i="15"/>
  <c r="R10" i="15" s="1"/>
  <c r="L10" i="15"/>
  <c r="S10" i="15" s="1"/>
  <c r="L11" i="15"/>
  <c r="S11" i="15" s="1"/>
  <c r="AE11" i="15" s="1"/>
  <c r="K12" i="15"/>
  <c r="R12" i="15" s="1"/>
  <c r="L12" i="15"/>
  <c r="S12" i="15" s="1"/>
  <c r="T12" i="15" s="1"/>
  <c r="L13" i="15"/>
  <c r="S13" i="15" s="1"/>
  <c r="K14" i="15"/>
  <c r="R14" i="15" s="1"/>
  <c r="AD14" i="15" s="1"/>
  <c r="L14" i="15"/>
  <c r="S14" i="15" s="1"/>
  <c r="AE14" i="15" s="1"/>
  <c r="L15" i="15"/>
  <c r="S15" i="15" s="1"/>
  <c r="K16" i="15"/>
  <c r="R16" i="15" s="1"/>
  <c r="L16" i="15"/>
  <c r="S16" i="15" s="1"/>
  <c r="AE16" i="15" s="1"/>
  <c r="L17" i="15"/>
  <c r="S17" i="15" s="1"/>
  <c r="AE17" i="15" s="1"/>
  <c r="K18" i="15"/>
  <c r="R18" i="15" s="1"/>
  <c r="AD18" i="15" s="1"/>
  <c r="L18" i="15"/>
  <c r="S18" i="15" s="1"/>
  <c r="L19" i="15"/>
  <c r="S19" i="15" s="1"/>
  <c r="AE19" i="15" s="1"/>
  <c r="K20" i="15"/>
  <c r="R20" i="15" s="1"/>
  <c r="L20" i="15"/>
  <c r="S20" i="15" s="1"/>
  <c r="L21" i="15"/>
  <c r="S21" i="15" s="1"/>
  <c r="K22" i="15"/>
  <c r="R22" i="15" s="1"/>
  <c r="T22" i="15" s="1"/>
  <c r="L22" i="15"/>
  <c r="S22" i="15" s="1"/>
  <c r="AE22" i="15" s="1"/>
  <c r="L23" i="15"/>
  <c r="S23" i="15" s="1"/>
  <c r="AE23" i="15" s="1"/>
  <c r="K24" i="15"/>
  <c r="R24" i="15" s="1"/>
  <c r="L24" i="15"/>
  <c r="S24" i="15" s="1"/>
  <c r="AE24" i="15" s="1"/>
  <c r="L25" i="15"/>
  <c r="S25" i="15" s="1"/>
  <c r="AE25" i="15" s="1"/>
  <c r="K26" i="15"/>
  <c r="R26" i="15" s="1"/>
  <c r="L26" i="15"/>
  <c r="S26" i="15" s="1"/>
  <c r="L27" i="15"/>
  <c r="S27" i="15" s="1"/>
  <c r="K28" i="15"/>
  <c r="R28" i="15" s="1"/>
  <c r="L28" i="15"/>
  <c r="S28" i="15" s="1"/>
  <c r="AE28" i="15" s="1"/>
  <c r="L29" i="15"/>
  <c r="S29" i="15" s="1"/>
  <c r="K30" i="15"/>
  <c r="R30" i="15" s="1"/>
  <c r="AD30" i="15" s="1"/>
  <c r="L30" i="15"/>
  <c r="S30" i="15" s="1"/>
  <c r="AE30" i="15" s="1"/>
  <c r="L31" i="15"/>
  <c r="S31" i="15" s="1"/>
  <c r="K32" i="15"/>
  <c r="R32" i="15" s="1"/>
  <c r="L32" i="15"/>
  <c r="S32" i="15" s="1"/>
  <c r="AE32" i="15" s="1"/>
  <c r="L33" i="15"/>
  <c r="S33" i="15" s="1"/>
  <c r="T33" i="15" s="1"/>
  <c r="K34" i="15"/>
  <c r="R34" i="15" s="1"/>
  <c r="AD34" i="15" s="1"/>
  <c r="L34" i="15"/>
  <c r="S34" i="15" s="1"/>
  <c r="L35" i="15"/>
  <c r="S35" i="15" s="1"/>
  <c r="AE35" i="15" s="1"/>
  <c r="K36" i="15"/>
  <c r="R36" i="15" s="1"/>
  <c r="AD36" i="15" s="1"/>
  <c r="L36" i="15"/>
  <c r="S36" i="15" s="1"/>
  <c r="L37" i="15"/>
  <c r="S37" i="15" s="1"/>
  <c r="K38" i="15"/>
  <c r="R38" i="15" s="1"/>
  <c r="AD38" i="15" s="1"/>
  <c r="L38" i="15"/>
  <c r="S38" i="15" s="1"/>
  <c r="AE38" i="15" s="1"/>
  <c r="L39" i="15"/>
  <c r="S39" i="15" s="1"/>
  <c r="AE39" i="15" s="1"/>
  <c r="K40" i="15"/>
  <c r="R40" i="15" s="1"/>
  <c r="L40" i="15"/>
  <c r="S40" i="15" s="1"/>
  <c r="T40" i="15" s="1"/>
  <c r="L41" i="15"/>
  <c r="S41" i="15" s="1"/>
  <c r="AE41" i="15" s="1"/>
  <c r="K42" i="15"/>
  <c r="R42" i="15" s="1"/>
  <c r="L42" i="15"/>
  <c r="S42" i="15" s="1"/>
  <c r="L43" i="15"/>
  <c r="S43" i="15" s="1"/>
  <c r="K44" i="15"/>
  <c r="L44" i="15"/>
  <c r="S44" i="15" s="1"/>
  <c r="T44" i="15" s="1"/>
  <c r="L45" i="15"/>
  <c r="S45" i="15" s="1"/>
  <c r="K46" i="15"/>
  <c r="R46" i="15" s="1"/>
  <c r="L46" i="15"/>
  <c r="S46" i="15" s="1"/>
  <c r="AE46" i="15" s="1"/>
  <c r="L47" i="15"/>
  <c r="S47" i="15" s="1"/>
  <c r="K48" i="15"/>
  <c r="R48" i="15" s="1"/>
  <c r="L48" i="15"/>
  <c r="S48" i="15" s="1"/>
  <c r="K49" i="15"/>
  <c r="R49" i="15" s="1"/>
  <c r="AD49" i="15" s="1"/>
  <c r="L49" i="15"/>
  <c r="S49" i="15" s="1"/>
  <c r="AE49" i="15" s="1"/>
  <c r="K50" i="15"/>
  <c r="R50" i="15" s="1"/>
  <c r="L50" i="15"/>
  <c r="S50" i="15" s="1"/>
  <c r="AE50" i="15" s="1"/>
  <c r="L51" i="15"/>
  <c r="S51" i="15" s="1"/>
  <c r="AE51" i="15" s="1"/>
  <c r="K52" i="15"/>
  <c r="R52" i="15" s="1"/>
  <c r="L52" i="15"/>
  <c r="S52" i="15" s="1"/>
  <c r="K53" i="15"/>
  <c r="R53" i="15" s="1"/>
  <c r="T53" i="15" s="1"/>
  <c r="L53" i="15"/>
  <c r="S53" i="15" s="1"/>
  <c r="K54" i="15"/>
  <c r="R54" i="15" s="1"/>
  <c r="AD54" i="15" s="1"/>
  <c r="L54" i="15"/>
  <c r="S54" i="15" s="1"/>
  <c r="K55" i="15"/>
  <c r="R55" i="15" s="1"/>
  <c r="AD55" i="15" s="1"/>
  <c r="L55" i="15"/>
  <c r="S55" i="15" s="1"/>
  <c r="AE55" i="15" s="1"/>
  <c r="K56" i="15"/>
  <c r="R56" i="15" s="1"/>
  <c r="L56" i="15"/>
  <c r="S56" i="15" s="1"/>
  <c r="L57" i="15"/>
  <c r="S57" i="15" s="1"/>
  <c r="K58" i="15"/>
  <c r="R58" i="15" s="1"/>
  <c r="AD58" i="15" s="1"/>
  <c r="L58" i="15"/>
  <c r="S58" i="15" s="1"/>
  <c r="T58" i="15" s="1"/>
  <c r="K7" i="15"/>
  <c r="R7" i="15" s="1"/>
  <c r="W8" i="2"/>
  <c r="E7" i="28"/>
  <c r="W9" i="2"/>
  <c r="E8" i="28"/>
  <c r="W10" i="2"/>
  <c r="E9" i="28"/>
  <c r="W11" i="2"/>
  <c r="E10" i="28"/>
  <c r="W12" i="2"/>
  <c r="E11" i="28"/>
  <c r="W13" i="2"/>
  <c r="E12" i="28"/>
  <c r="W14" i="2"/>
  <c r="E13" i="28"/>
  <c r="W15" i="2"/>
  <c r="E14" i="28"/>
  <c r="W16" i="2"/>
  <c r="E15" i="28"/>
  <c r="W17" i="2"/>
  <c r="E16" i="28"/>
  <c r="W18" i="2"/>
  <c r="E17" i="28"/>
  <c r="W19" i="2"/>
  <c r="E18" i="28"/>
  <c r="W20" i="2"/>
  <c r="E19" i="28"/>
  <c r="W21" i="2"/>
  <c r="E20" i="28"/>
  <c r="W22" i="2"/>
  <c r="E21" i="28"/>
  <c r="W23" i="2"/>
  <c r="E22" i="28"/>
  <c r="W24" i="2"/>
  <c r="E23" i="28"/>
  <c r="W25" i="2"/>
  <c r="E24" i="28"/>
  <c r="W26" i="2"/>
  <c r="E25" i="28"/>
  <c r="W27" i="2"/>
  <c r="E26" i="28"/>
  <c r="W28" i="2"/>
  <c r="E27" i="28"/>
  <c r="W29" i="2"/>
  <c r="E28" i="28"/>
  <c r="W30" i="2"/>
  <c r="E29" i="28"/>
  <c r="W31" i="2"/>
  <c r="E30" i="28"/>
  <c r="W32" i="2"/>
  <c r="E31" i="28"/>
  <c r="W33" i="2"/>
  <c r="E32" i="28"/>
  <c r="W34" i="2"/>
  <c r="E33" i="28"/>
  <c r="W35" i="2"/>
  <c r="E34" i="28"/>
  <c r="W36" i="2"/>
  <c r="E35" i="28"/>
  <c r="W37" i="2"/>
  <c r="E36" i="28"/>
  <c r="W38" i="2"/>
  <c r="E37" i="28"/>
  <c r="W39" i="2"/>
  <c r="E38" i="28"/>
  <c r="W40" i="2"/>
  <c r="E39" i="28"/>
  <c r="W41" i="2"/>
  <c r="E40" i="28"/>
  <c r="W42" i="2"/>
  <c r="E41" i="28"/>
  <c r="W43" i="2"/>
  <c r="E42" i="28"/>
  <c r="W44" i="2"/>
  <c r="E43" i="28"/>
  <c r="W45" i="2"/>
  <c r="E44" i="28"/>
  <c r="W46" i="2"/>
  <c r="E45" i="28"/>
  <c r="W47" i="2"/>
  <c r="E46" i="28"/>
  <c r="W48" i="2"/>
  <c r="E47" i="28"/>
  <c r="W49" i="2"/>
  <c r="E48" i="28"/>
  <c r="W50" i="2"/>
  <c r="E49" i="28"/>
  <c r="W51" i="2"/>
  <c r="E50" i="28"/>
  <c r="W52" i="2"/>
  <c r="E51" i="28"/>
  <c r="W53" i="2"/>
  <c r="E52" i="28"/>
  <c r="W54" i="2"/>
  <c r="E53" i="28"/>
  <c r="W55" i="2"/>
  <c r="E54" i="28"/>
  <c r="W56" i="2"/>
  <c r="E55" i="28"/>
  <c r="W57" i="2"/>
  <c r="E56" i="28"/>
  <c r="W58" i="2"/>
  <c r="E57" i="28"/>
  <c r="E4" i="7"/>
  <c r="AE12" i="31"/>
  <c r="AE13" i="31"/>
  <c r="AE14" i="31"/>
  <c r="AE20" i="31"/>
  <c r="AE21" i="31"/>
  <c r="AE22" i="31"/>
  <c r="AE28" i="31"/>
  <c r="AE29" i="31"/>
  <c r="AE30" i="31"/>
  <c r="AE36" i="31"/>
  <c r="AE37" i="31"/>
  <c r="AE38" i="31"/>
  <c r="AE44" i="31"/>
  <c r="AE45" i="31"/>
  <c r="AE46" i="31"/>
  <c r="AE52" i="31"/>
  <c r="AE53" i="31"/>
  <c r="AE54" i="31"/>
  <c r="I6" i="29"/>
  <c r="I16" i="29"/>
  <c r="AF12" i="30"/>
  <c r="AF13" i="30"/>
  <c r="AF14" i="30"/>
  <c r="AF20" i="30"/>
  <c r="AF21" i="30"/>
  <c r="AF22" i="30"/>
  <c r="AF28" i="30"/>
  <c r="AF29" i="30"/>
  <c r="AF30" i="30"/>
  <c r="AF36" i="30"/>
  <c r="AF37" i="30"/>
  <c r="AF38" i="30"/>
  <c r="AF44" i="30"/>
  <c r="AF45" i="30"/>
  <c r="AF46" i="30"/>
  <c r="AF52" i="30"/>
  <c r="AF53" i="30"/>
  <c r="AF54" i="30"/>
  <c r="AE6" i="31"/>
  <c r="AE58" i="31" s="1"/>
  <c r="AE7" i="31"/>
  <c r="AE8" i="31"/>
  <c r="AE9" i="31"/>
  <c r="AE10" i="31"/>
  <c r="AE11" i="31"/>
  <c r="AE15" i="31"/>
  <c r="AE16" i="31"/>
  <c r="AE17" i="31"/>
  <c r="AE18" i="31"/>
  <c r="AE19" i="31"/>
  <c r="AE23" i="31"/>
  <c r="AE24" i="31"/>
  <c r="AE25" i="31"/>
  <c r="AE26" i="31"/>
  <c r="AE27" i="31"/>
  <c r="AE31" i="31"/>
  <c r="AE32" i="31"/>
  <c r="AE33" i="31"/>
  <c r="AE34" i="31"/>
  <c r="AE35" i="31"/>
  <c r="AE39" i="31"/>
  <c r="AE40" i="31"/>
  <c r="AE41" i="31"/>
  <c r="AE42" i="31"/>
  <c r="AE43" i="31"/>
  <c r="AE47" i="31"/>
  <c r="AE48" i="31"/>
  <c r="AE49" i="31"/>
  <c r="AE50" i="31"/>
  <c r="AE51" i="31"/>
  <c r="AE55" i="31"/>
  <c r="AE56" i="31"/>
  <c r="AE57" i="31"/>
  <c r="AE58" i="30"/>
  <c r="AF51" i="30"/>
  <c r="AF43" i="30"/>
  <c r="AF35" i="30"/>
  <c r="AF27" i="30"/>
  <c r="AF19" i="30"/>
  <c r="AF11" i="30"/>
  <c r="AF6" i="30"/>
  <c r="AF50" i="30"/>
  <c r="AF42" i="30"/>
  <c r="AF34" i="30"/>
  <c r="AF26" i="30"/>
  <c r="AF18" i="30"/>
  <c r="AF10" i="30"/>
  <c r="AF57" i="30"/>
  <c r="AF49" i="30"/>
  <c r="AF41" i="30"/>
  <c r="AF33" i="30"/>
  <c r="AF25" i="30"/>
  <c r="AF17" i="30"/>
  <c r="AF9" i="30"/>
  <c r="AF56" i="30"/>
  <c r="AF48" i="30"/>
  <c r="AF40" i="30"/>
  <c r="AF32" i="30"/>
  <c r="AF24" i="30"/>
  <c r="AF16" i="30"/>
  <c r="AF8" i="30"/>
  <c r="AF55" i="30"/>
  <c r="AF47" i="30"/>
  <c r="AF39" i="30"/>
  <c r="AF31" i="30"/>
  <c r="AF23" i="30"/>
  <c r="AF15" i="30"/>
  <c r="AF7" i="30"/>
  <c r="AB11" i="31"/>
  <c r="AB13" i="31"/>
  <c r="AB19" i="31"/>
  <c r="AB21" i="31"/>
  <c r="AB27" i="31"/>
  <c r="AB29" i="31"/>
  <c r="AB30" i="31"/>
  <c r="AB37" i="31"/>
  <c r="AB43" i="31"/>
  <c r="AB45" i="31"/>
  <c r="AB51" i="31"/>
  <c r="AB53" i="31"/>
  <c r="G8" i="29"/>
  <c r="AA58" i="23"/>
  <c r="AB58" i="23"/>
  <c r="AC58" i="23"/>
  <c r="AD58" i="23"/>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6" i="31"/>
  <c r="H58" i="31" s="1"/>
  <c r="I58" i="30"/>
  <c r="J58" i="30"/>
  <c r="K58" i="30"/>
  <c r="L58" i="30"/>
  <c r="M58" i="30"/>
  <c r="N58" i="30"/>
  <c r="O58" i="30"/>
  <c r="P58" i="30"/>
  <c r="H58" i="30"/>
  <c r="AC8" i="15"/>
  <c r="H7" i="28" s="1"/>
  <c r="AC9" i="15"/>
  <c r="H8" i="28" s="1"/>
  <c r="AC10" i="15"/>
  <c r="H9" i="28" s="1"/>
  <c r="AC11" i="15"/>
  <c r="H10" i="28" s="1"/>
  <c r="AC12" i="15"/>
  <c r="H11" i="28"/>
  <c r="AC13" i="15"/>
  <c r="H12" i="28"/>
  <c r="AC14" i="15"/>
  <c r="H13" i="28"/>
  <c r="AC15" i="15"/>
  <c r="H14" i="28"/>
  <c r="AC16" i="15"/>
  <c r="H15" i="28"/>
  <c r="AC17" i="15"/>
  <c r="H16" i="28"/>
  <c r="AC18" i="15"/>
  <c r="H17" i="28"/>
  <c r="AC19" i="15"/>
  <c r="H18" i="28"/>
  <c r="AC20" i="15"/>
  <c r="H19" i="28"/>
  <c r="AC21" i="15"/>
  <c r="H20" i="28"/>
  <c r="AC22" i="15"/>
  <c r="H21" i="28"/>
  <c r="AC23" i="15"/>
  <c r="H22" i="28"/>
  <c r="AC24" i="15"/>
  <c r="H23" i="28"/>
  <c r="AC25" i="15"/>
  <c r="H24" i="28" s="1"/>
  <c r="AC26" i="15"/>
  <c r="H25" i="28"/>
  <c r="AC27" i="15"/>
  <c r="H26" i="28"/>
  <c r="AC28" i="15"/>
  <c r="H27" i="28"/>
  <c r="AC29" i="15"/>
  <c r="H28" i="28" s="1"/>
  <c r="AC30" i="15"/>
  <c r="H29" i="28"/>
  <c r="AC31" i="15"/>
  <c r="H30" i="28"/>
  <c r="AC32" i="15"/>
  <c r="H31" i="28"/>
  <c r="AC33" i="15"/>
  <c r="H32" i="28" s="1"/>
  <c r="AC34" i="15"/>
  <c r="H33" i="28"/>
  <c r="AC35" i="15"/>
  <c r="H34" i="28"/>
  <c r="AC36" i="15"/>
  <c r="H35" i="28"/>
  <c r="AC37" i="15"/>
  <c r="H36" i="28" s="1"/>
  <c r="AC38" i="15"/>
  <c r="H37" i="28"/>
  <c r="AC39" i="15"/>
  <c r="H38" i="28"/>
  <c r="AC40" i="15"/>
  <c r="H39" i="28"/>
  <c r="AC41" i="15"/>
  <c r="H40" i="28" s="1"/>
  <c r="AC42" i="15"/>
  <c r="H41" i="28"/>
  <c r="AC43" i="15"/>
  <c r="H42" i="28"/>
  <c r="AC44" i="15"/>
  <c r="H43" i="28"/>
  <c r="AC45" i="15"/>
  <c r="H44" i="28" s="1"/>
  <c r="AC46" i="15"/>
  <c r="H45" i="28"/>
  <c r="AC47" i="15"/>
  <c r="H46" i="28"/>
  <c r="AC48" i="15"/>
  <c r="H47" i="28"/>
  <c r="AC49" i="15"/>
  <c r="H48" i="28" s="1"/>
  <c r="AC50" i="15"/>
  <c r="H49" i="28"/>
  <c r="AC51" i="15"/>
  <c r="H50" i="28"/>
  <c r="AC52" i="15"/>
  <c r="H51" i="28"/>
  <c r="AC53" i="15"/>
  <c r="H52" i="28" s="1"/>
  <c r="AC54" i="15"/>
  <c r="H53" i="28"/>
  <c r="AC55" i="15"/>
  <c r="H54" i="28"/>
  <c r="AC56" i="15"/>
  <c r="H55" i="28"/>
  <c r="AC57" i="15"/>
  <c r="H56" i="28" s="1"/>
  <c r="AC58" i="15"/>
  <c r="H57" i="28"/>
  <c r="AC7" i="15"/>
  <c r="H6" i="28"/>
  <c r="AA59" i="15"/>
  <c r="AB59" i="15"/>
  <c r="AD7" i="31"/>
  <c r="AD17" i="31"/>
  <c r="AD23" i="31"/>
  <c r="AD37" i="31"/>
  <c r="AD45" i="31"/>
  <c r="AC11" i="31"/>
  <c r="AC19" i="31"/>
  <c r="AC21" i="31"/>
  <c r="AC37" i="31"/>
  <c r="AC51" i="31"/>
  <c r="AC59" i="15"/>
  <c r="AG7" i="6"/>
  <c r="C6" i="28" s="1"/>
  <c r="AF59" i="6"/>
  <c r="AE59" i="6"/>
  <c r="AD59" i="6"/>
  <c r="AC59" i="6"/>
  <c r="AG58" i="6"/>
  <c r="C57" i="28" s="1"/>
  <c r="AG57" i="6"/>
  <c r="C56" i="28" s="1"/>
  <c r="AG56" i="6"/>
  <c r="C55" i="28" s="1"/>
  <c r="AG55" i="6"/>
  <c r="C54" i="28" s="1"/>
  <c r="AG54" i="6"/>
  <c r="C53" i="28" s="1"/>
  <c r="AG53" i="6"/>
  <c r="C52" i="28" s="1"/>
  <c r="AG52" i="6"/>
  <c r="C51" i="28" s="1"/>
  <c r="AG51" i="6"/>
  <c r="C50" i="28" s="1"/>
  <c r="AG50" i="6"/>
  <c r="C49" i="28" s="1"/>
  <c r="AG49" i="6"/>
  <c r="C48" i="28" s="1"/>
  <c r="AG48" i="6"/>
  <c r="C47" i="28" s="1"/>
  <c r="AG47" i="6"/>
  <c r="C46" i="28" s="1"/>
  <c r="AG46" i="6"/>
  <c r="C45" i="28" s="1"/>
  <c r="AG45" i="6"/>
  <c r="C44" i="28" s="1"/>
  <c r="AG44" i="6"/>
  <c r="C43" i="28" s="1"/>
  <c r="AG43" i="6"/>
  <c r="C42" i="28" s="1"/>
  <c r="AG42" i="6"/>
  <c r="C41" i="28" s="1"/>
  <c r="AG41" i="6"/>
  <c r="C40" i="28"/>
  <c r="AG40" i="6"/>
  <c r="C39" i="28"/>
  <c r="AG39" i="6"/>
  <c r="C38" i="28" s="1"/>
  <c r="AG38" i="6"/>
  <c r="C37" i="28" s="1"/>
  <c r="AG37" i="6"/>
  <c r="C36" i="28" s="1"/>
  <c r="AG36" i="6"/>
  <c r="C35" i="28" s="1"/>
  <c r="AG35" i="6"/>
  <c r="C34" i="28" s="1"/>
  <c r="AG34" i="6"/>
  <c r="C33" i="28" s="1"/>
  <c r="AG33" i="6"/>
  <c r="C32" i="28" s="1"/>
  <c r="AG32" i="6"/>
  <c r="C31" i="28" s="1"/>
  <c r="AG31" i="6"/>
  <c r="C30" i="28" s="1"/>
  <c r="AG30" i="6"/>
  <c r="C29" i="28" s="1"/>
  <c r="AG29" i="6"/>
  <c r="C28" i="28" s="1"/>
  <c r="AG28" i="6"/>
  <c r="C27" i="28" s="1"/>
  <c r="AG27" i="6"/>
  <c r="C26" i="28" s="1"/>
  <c r="AG26" i="6"/>
  <c r="C25" i="28" s="1"/>
  <c r="AG25" i="6"/>
  <c r="C24" i="28" s="1"/>
  <c r="AG24" i="6"/>
  <c r="C23" i="28" s="1"/>
  <c r="AG23" i="6"/>
  <c r="C22" i="28" s="1"/>
  <c r="AG22" i="6"/>
  <c r="C21" i="28" s="1"/>
  <c r="AG21" i="6"/>
  <c r="C20" i="28" s="1"/>
  <c r="AG20" i="6"/>
  <c r="C19" i="28" s="1"/>
  <c r="AG19" i="6"/>
  <c r="C18" i="28" s="1"/>
  <c r="AG18" i="6"/>
  <c r="C17" i="28" s="1"/>
  <c r="AG17" i="6"/>
  <c r="C16" i="28" s="1"/>
  <c r="J16" i="28" s="1"/>
  <c r="AG16" i="6"/>
  <c r="C15" i="28" s="1"/>
  <c r="AG15" i="6"/>
  <c r="C14" i="28" s="1"/>
  <c r="AG14" i="6"/>
  <c r="C13" i="28" s="1"/>
  <c r="AG13" i="6"/>
  <c r="C12" i="28" s="1"/>
  <c r="AG12" i="6"/>
  <c r="C11" i="28" s="1"/>
  <c r="J11" i="28" s="1"/>
  <c r="AG11" i="6"/>
  <c r="C10" i="28" s="1"/>
  <c r="AG10" i="6"/>
  <c r="C9" i="28" s="1"/>
  <c r="AG9" i="6"/>
  <c r="C8" i="28" s="1"/>
  <c r="AG8" i="6"/>
  <c r="C7" i="28" s="1"/>
  <c r="AB58" i="30"/>
  <c r="AC58" i="30"/>
  <c r="AD58" i="30"/>
  <c r="I7" i="28"/>
  <c r="AA10" i="31"/>
  <c r="AA12" i="31"/>
  <c r="AA26" i="31"/>
  <c r="AA58" i="30"/>
  <c r="I7" i="29"/>
  <c r="I8" i="29"/>
  <c r="I9" i="29"/>
  <c r="I10" i="29"/>
  <c r="I12" i="29"/>
  <c r="I15" i="29"/>
  <c r="I17" i="29"/>
  <c r="I18" i="29"/>
  <c r="I20" i="29"/>
  <c r="I24" i="29"/>
  <c r="I26" i="29"/>
  <c r="I28" i="29"/>
  <c r="I33" i="29"/>
  <c r="I34" i="29"/>
  <c r="I36" i="29"/>
  <c r="I39" i="29"/>
  <c r="I40" i="29"/>
  <c r="I41" i="29"/>
  <c r="I42" i="29"/>
  <c r="I44" i="29"/>
  <c r="I47" i="29"/>
  <c r="I48" i="29"/>
  <c r="I49" i="29"/>
  <c r="I50" i="29"/>
  <c r="I52" i="29"/>
  <c r="I55" i="29"/>
  <c r="I57" i="29"/>
  <c r="AD5" i="30"/>
  <c r="AD5" i="31" s="1"/>
  <c r="AB4" i="30"/>
  <c r="AB4" i="31" s="1"/>
  <c r="AC4" i="30"/>
  <c r="AC4" i="31" s="1"/>
  <c r="AD4" i="30"/>
  <c r="AD4" i="31" s="1"/>
  <c r="I51" i="29"/>
  <c r="I43" i="29"/>
  <c r="I35" i="29"/>
  <c r="I19" i="29"/>
  <c r="I11" i="29"/>
  <c r="I25" i="29"/>
  <c r="I32" i="29"/>
  <c r="I54" i="29"/>
  <c r="I46" i="29"/>
  <c r="I38" i="29"/>
  <c r="I30" i="29"/>
  <c r="I22" i="29"/>
  <c r="I14" i="29"/>
  <c r="I27" i="29"/>
  <c r="I23" i="29"/>
  <c r="I53" i="29"/>
  <c r="I45" i="29"/>
  <c r="I37" i="29"/>
  <c r="I29" i="29"/>
  <c r="I21" i="29"/>
  <c r="I13" i="29"/>
  <c r="I31" i="29"/>
  <c r="I56" i="29"/>
  <c r="I48" i="28"/>
  <c r="I16" i="28"/>
  <c r="I39" i="28"/>
  <c r="I54" i="28"/>
  <c r="I46" i="28"/>
  <c r="I38" i="28"/>
  <c r="I30" i="28"/>
  <c r="I22" i="28"/>
  <c r="I14" i="28"/>
  <c r="I40" i="28"/>
  <c r="I8" i="28"/>
  <c r="I55" i="28"/>
  <c r="I47" i="28"/>
  <c r="I31" i="28"/>
  <c r="I23" i="28"/>
  <c r="I15" i="28"/>
  <c r="I53" i="28"/>
  <c r="I45" i="28"/>
  <c r="I37" i="28"/>
  <c r="I29" i="28"/>
  <c r="I21" i="28"/>
  <c r="I13" i="28"/>
  <c r="I52" i="28"/>
  <c r="I44" i="28"/>
  <c r="I36" i="28"/>
  <c r="I28" i="28"/>
  <c r="I20" i="28"/>
  <c r="I12" i="28"/>
  <c r="I56" i="28"/>
  <c r="I24" i="28"/>
  <c r="I51" i="28"/>
  <c r="I43" i="28"/>
  <c r="I35" i="28"/>
  <c r="I27" i="28"/>
  <c r="I19" i="28"/>
  <c r="I11" i="28"/>
  <c r="I32" i="28"/>
  <c r="I6" i="28"/>
  <c r="I50" i="28"/>
  <c r="I42" i="28"/>
  <c r="I34" i="28"/>
  <c r="I26" i="28"/>
  <c r="I18" i="28"/>
  <c r="I10" i="28"/>
  <c r="I57" i="28"/>
  <c r="I49" i="28"/>
  <c r="I41" i="28"/>
  <c r="I33" i="28"/>
  <c r="I25" i="28"/>
  <c r="I17" i="28"/>
  <c r="I9" i="28"/>
  <c r="V7" i="11"/>
  <c r="V8" i="11"/>
  <c r="V9" i="11"/>
  <c r="V9" i="24" s="1"/>
  <c r="V10" i="11"/>
  <c r="V11" i="11"/>
  <c r="V11" i="24" s="1"/>
  <c r="V12" i="11"/>
  <c r="V12" i="24" s="1"/>
  <c r="V13" i="11"/>
  <c r="V13" i="24" s="1"/>
  <c r="V14" i="11"/>
  <c r="V15" i="11"/>
  <c r="V16" i="11"/>
  <c r="V16" i="24" s="1"/>
  <c r="V17" i="11"/>
  <c r="V17" i="24" s="1"/>
  <c r="V18" i="11"/>
  <c r="V19" i="11"/>
  <c r="V19" i="24" s="1"/>
  <c r="V20" i="11"/>
  <c r="V20" i="24" s="1"/>
  <c r="V21" i="11"/>
  <c r="V22" i="11"/>
  <c r="V23" i="11"/>
  <c r="V24" i="11"/>
  <c r="V24" i="24" s="1"/>
  <c r="V25" i="11"/>
  <c r="V25" i="24" s="1"/>
  <c r="V26" i="11"/>
  <c r="V27" i="11"/>
  <c r="V27" i="24" s="1"/>
  <c r="V28" i="11"/>
  <c r="V29" i="11"/>
  <c r="V29" i="24" s="1"/>
  <c r="V30" i="11"/>
  <c r="V30" i="24" s="1"/>
  <c r="V31" i="11"/>
  <c r="V32" i="11"/>
  <c r="V32" i="24" s="1"/>
  <c r="V33" i="11"/>
  <c r="V33" i="24" s="1"/>
  <c r="V34" i="11"/>
  <c r="V35" i="11"/>
  <c r="V35" i="24" s="1"/>
  <c r="V37" i="11"/>
  <c r="V37" i="24" s="1"/>
  <c r="V38" i="11"/>
  <c r="V39" i="11"/>
  <c r="V40" i="11"/>
  <c r="V40" i="24" s="1"/>
  <c r="V41" i="11"/>
  <c r="V41" i="24" s="1"/>
  <c r="V42" i="11"/>
  <c r="V43" i="11"/>
  <c r="V44" i="11"/>
  <c r="V45" i="11"/>
  <c r="V46" i="11"/>
  <c r="V46" i="24" s="1"/>
  <c r="V47" i="11"/>
  <c r="V48" i="11"/>
  <c r="V48" i="24" s="1"/>
  <c r="V49" i="11"/>
  <c r="V49" i="24" s="1"/>
  <c r="V50" i="11"/>
  <c r="V50" i="24" s="1"/>
  <c r="V51" i="11"/>
  <c r="V51" i="24" s="1"/>
  <c r="V52" i="11"/>
  <c r="V52" i="24" s="1"/>
  <c r="V53" i="11"/>
  <c r="V53" i="24" s="1"/>
  <c r="V54" i="11"/>
  <c r="V55" i="11"/>
  <c r="V56" i="11"/>
  <c r="V56" i="24" s="1"/>
  <c r="V57" i="11"/>
  <c r="V57" i="24" s="1"/>
  <c r="U7" i="11"/>
  <c r="U8" i="11"/>
  <c r="U9" i="11"/>
  <c r="U9" i="24" s="1"/>
  <c r="U10" i="11"/>
  <c r="U11" i="11"/>
  <c r="U11" i="24" s="1"/>
  <c r="U12" i="11"/>
  <c r="U13" i="11"/>
  <c r="U13" i="24" s="1"/>
  <c r="U14" i="11"/>
  <c r="U15" i="11"/>
  <c r="U16" i="11"/>
  <c r="U17" i="11"/>
  <c r="U18" i="11"/>
  <c r="U18" i="24" s="1"/>
  <c r="U19" i="11"/>
  <c r="U20" i="11"/>
  <c r="U21" i="11"/>
  <c r="U21" i="24" s="1"/>
  <c r="U22" i="11"/>
  <c r="U23" i="11"/>
  <c r="U24" i="11"/>
  <c r="U25" i="11"/>
  <c r="U25" i="24" s="1"/>
  <c r="U26" i="11"/>
  <c r="U26" i="24" s="1"/>
  <c r="U27" i="11"/>
  <c r="U27" i="24" s="1"/>
  <c r="U28" i="11"/>
  <c r="U28" i="24" s="1"/>
  <c r="U29" i="11"/>
  <c r="U29" i="24" s="1"/>
  <c r="U30" i="11"/>
  <c r="U31" i="11"/>
  <c r="U32" i="11"/>
  <c r="U33" i="11"/>
  <c r="U33" i="24" s="1"/>
  <c r="U34" i="11"/>
  <c r="U35" i="11"/>
  <c r="U36" i="11"/>
  <c r="U37" i="11"/>
  <c r="U37" i="24" s="1"/>
  <c r="U38" i="11"/>
  <c r="U38" i="24" s="1"/>
  <c r="U39" i="11"/>
  <c r="U39" i="24" s="1"/>
  <c r="U40" i="11"/>
  <c r="U41" i="11"/>
  <c r="U42" i="11"/>
  <c r="U42" i="24" s="1"/>
  <c r="U43" i="11"/>
  <c r="U43" i="24" s="1"/>
  <c r="U44" i="11"/>
  <c r="U45" i="11"/>
  <c r="U45" i="24" s="1"/>
  <c r="U46" i="11"/>
  <c r="U47" i="11"/>
  <c r="U47" i="24" s="1"/>
  <c r="U48" i="11"/>
  <c r="U49" i="11"/>
  <c r="U49" i="24" s="1"/>
  <c r="U50" i="11"/>
  <c r="U51" i="11"/>
  <c r="U52" i="11"/>
  <c r="U52" i="24" s="1"/>
  <c r="U53" i="11"/>
  <c r="U53" i="24" s="1"/>
  <c r="U54" i="11"/>
  <c r="U54" i="24" s="1"/>
  <c r="U55" i="11"/>
  <c r="U56" i="11"/>
  <c r="U57" i="11"/>
  <c r="U57" i="24" s="1"/>
  <c r="U6" i="11"/>
  <c r="V6" i="11"/>
  <c r="V6" i="24" s="1"/>
  <c r="T7" i="11"/>
  <c r="T8" i="11"/>
  <c r="T8" i="24" s="1"/>
  <c r="T9" i="11"/>
  <c r="T9" i="24" s="1"/>
  <c r="T10" i="11"/>
  <c r="T11" i="11"/>
  <c r="T12" i="11"/>
  <c r="T13" i="11"/>
  <c r="T14" i="11"/>
  <c r="T14" i="24" s="1"/>
  <c r="T15" i="11"/>
  <c r="T15" i="24" s="1"/>
  <c r="T16" i="11"/>
  <c r="T17" i="11"/>
  <c r="T18" i="11"/>
  <c r="T19" i="11"/>
  <c r="T20" i="11"/>
  <c r="T21" i="11"/>
  <c r="T21" i="24" s="1"/>
  <c r="T22" i="11"/>
  <c r="T22" i="24" s="1"/>
  <c r="T23" i="11"/>
  <c r="T24" i="11"/>
  <c r="T24" i="24" s="1"/>
  <c r="T25" i="11"/>
  <c r="T25" i="24" s="1"/>
  <c r="T26" i="11"/>
  <c r="T27" i="11"/>
  <c r="T28" i="11"/>
  <c r="T28" i="24" s="1"/>
  <c r="T29" i="11"/>
  <c r="T30" i="11"/>
  <c r="T31" i="11"/>
  <c r="T32" i="11"/>
  <c r="T33" i="11"/>
  <c r="T33" i="24" s="1"/>
  <c r="T34" i="11"/>
  <c r="T34" i="24" s="1"/>
  <c r="T35" i="11"/>
  <c r="T35" i="24" s="1"/>
  <c r="T36" i="11"/>
  <c r="T36" i="24" s="1"/>
  <c r="T37" i="11"/>
  <c r="T37" i="24" s="1"/>
  <c r="T38" i="11"/>
  <c r="T39" i="11"/>
  <c r="T39" i="24" s="1"/>
  <c r="T40" i="11"/>
  <c r="T40" i="24" s="1"/>
  <c r="T41" i="11"/>
  <c r="T41" i="24" s="1"/>
  <c r="T42" i="11"/>
  <c r="T43" i="11"/>
  <c r="T44" i="11"/>
  <c r="T44" i="24" s="1"/>
  <c r="T45" i="11"/>
  <c r="T45" i="24" s="1"/>
  <c r="T46" i="11"/>
  <c r="T46" i="24" s="1"/>
  <c r="T47" i="11"/>
  <c r="T48" i="11"/>
  <c r="T49" i="11"/>
  <c r="T49" i="24" s="1"/>
  <c r="T50" i="11"/>
  <c r="T51" i="11"/>
  <c r="T52" i="11"/>
  <c r="T53" i="11"/>
  <c r="T53" i="24" s="1"/>
  <c r="T54" i="11"/>
  <c r="T54" i="24" s="1"/>
  <c r="T55" i="11"/>
  <c r="T55" i="24" s="1"/>
  <c r="T56" i="11"/>
  <c r="T56" i="24" s="1"/>
  <c r="T57" i="11"/>
  <c r="T57" i="24" s="1"/>
  <c r="T6" i="11"/>
  <c r="T6" i="24" s="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Q8" i="11"/>
  <c r="Q8" i="24" s="1"/>
  <c r="Q9" i="11"/>
  <c r="Q10" i="11"/>
  <c r="Q10" i="24" s="1"/>
  <c r="Q11" i="11"/>
  <c r="Q11" i="24" s="1"/>
  <c r="Q12" i="11"/>
  <c r="Q12" i="24" s="1"/>
  <c r="Q13" i="11"/>
  <c r="Q13" i="24" s="1"/>
  <c r="Q14" i="11"/>
  <c r="Q14" i="24" s="1"/>
  <c r="Q15" i="11"/>
  <c r="Q15" i="24" s="1"/>
  <c r="Q16" i="11"/>
  <c r="Q16" i="24" s="1"/>
  <c r="Q17" i="11"/>
  <c r="Q17" i="24" s="1"/>
  <c r="Q18" i="11"/>
  <c r="Q18" i="24" s="1"/>
  <c r="Q19" i="11"/>
  <c r="Q19" i="24" s="1"/>
  <c r="Q20" i="11"/>
  <c r="Q20" i="24" s="1"/>
  <c r="Q21" i="11"/>
  <c r="Q21" i="24" s="1"/>
  <c r="Q22" i="11"/>
  <c r="Q22" i="24" s="1"/>
  <c r="Q23" i="11"/>
  <c r="Q23" i="24" s="1"/>
  <c r="Q24" i="11"/>
  <c r="Q24" i="24" s="1"/>
  <c r="Q25" i="11"/>
  <c r="Q25" i="24" s="1"/>
  <c r="Q26" i="11"/>
  <c r="Q26" i="24" s="1"/>
  <c r="Q27" i="11"/>
  <c r="Q27" i="24" s="1"/>
  <c r="Q28" i="11"/>
  <c r="Q28" i="24" s="1"/>
  <c r="Q29" i="11"/>
  <c r="Q29" i="24" s="1"/>
  <c r="Q30" i="11"/>
  <c r="Q30" i="24" s="1"/>
  <c r="Q31" i="11"/>
  <c r="Q31" i="24" s="1"/>
  <c r="Q32" i="11"/>
  <c r="Q32" i="24" s="1"/>
  <c r="Q33" i="11"/>
  <c r="Q33" i="24" s="1"/>
  <c r="Q34" i="11"/>
  <c r="Q34" i="24" s="1"/>
  <c r="Q35" i="11"/>
  <c r="Q35" i="24" s="1"/>
  <c r="Q36" i="11"/>
  <c r="Q36" i="24" s="1"/>
  <c r="Q37" i="11"/>
  <c r="Q37" i="24" s="1"/>
  <c r="Q38" i="11"/>
  <c r="Q38" i="24" s="1"/>
  <c r="Q39" i="11"/>
  <c r="Q39" i="24" s="1"/>
  <c r="Q40" i="11"/>
  <c r="Q40" i="24" s="1"/>
  <c r="Q41" i="11"/>
  <c r="Q41" i="24" s="1"/>
  <c r="Q42" i="11"/>
  <c r="Q42" i="24" s="1"/>
  <c r="Q43" i="11"/>
  <c r="Q43" i="24" s="1"/>
  <c r="Q44" i="11"/>
  <c r="Q44" i="24" s="1"/>
  <c r="Q45" i="11"/>
  <c r="Q45" i="24" s="1"/>
  <c r="Q46" i="11"/>
  <c r="Q46" i="24" s="1"/>
  <c r="Q47" i="11"/>
  <c r="Q47" i="24" s="1"/>
  <c r="Q48" i="11"/>
  <c r="Q48" i="24" s="1"/>
  <c r="Q49" i="11"/>
  <c r="Q49" i="24" s="1"/>
  <c r="Q50" i="11"/>
  <c r="Q50" i="24" s="1"/>
  <c r="Q51" i="11"/>
  <c r="Q51" i="24" s="1"/>
  <c r="Q52" i="11"/>
  <c r="Q52" i="24" s="1"/>
  <c r="Q53" i="11"/>
  <c r="Q53" i="24" s="1"/>
  <c r="Q54" i="11"/>
  <c r="Q54" i="24" s="1"/>
  <c r="Q55" i="11"/>
  <c r="Q55" i="24" s="1"/>
  <c r="Q56" i="11"/>
  <c r="Q56" i="24" s="1"/>
  <c r="Q57" i="11"/>
  <c r="Q57" i="24" s="1"/>
  <c r="P8" i="11"/>
  <c r="P8" i="24" s="1"/>
  <c r="P9" i="11"/>
  <c r="P10" i="11"/>
  <c r="P10" i="24" s="1"/>
  <c r="P11" i="11"/>
  <c r="P11" i="24" s="1"/>
  <c r="P12" i="11"/>
  <c r="P12" i="24" s="1"/>
  <c r="P13" i="11"/>
  <c r="P13" i="24" s="1"/>
  <c r="P14" i="11"/>
  <c r="P14" i="24" s="1"/>
  <c r="P15" i="11"/>
  <c r="P15" i="24" s="1"/>
  <c r="P16" i="11"/>
  <c r="P16" i="24" s="1"/>
  <c r="P17" i="11"/>
  <c r="P17" i="24" s="1"/>
  <c r="P18" i="11"/>
  <c r="P18" i="24" s="1"/>
  <c r="P19" i="11"/>
  <c r="P19" i="24" s="1"/>
  <c r="P20" i="11"/>
  <c r="P20" i="24" s="1"/>
  <c r="P21" i="11"/>
  <c r="P21" i="24" s="1"/>
  <c r="P22" i="11"/>
  <c r="P22" i="24" s="1"/>
  <c r="P23" i="11"/>
  <c r="P23" i="24" s="1"/>
  <c r="P24" i="11"/>
  <c r="P24" i="24" s="1"/>
  <c r="P25" i="11"/>
  <c r="P25" i="24" s="1"/>
  <c r="P26" i="11"/>
  <c r="P26" i="24" s="1"/>
  <c r="P27" i="11"/>
  <c r="P27" i="24" s="1"/>
  <c r="P28" i="11"/>
  <c r="P28" i="24" s="1"/>
  <c r="P29" i="11"/>
  <c r="P29" i="24" s="1"/>
  <c r="P30" i="11"/>
  <c r="P30" i="24" s="1"/>
  <c r="P31" i="11"/>
  <c r="P31" i="24" s="1"/>
  <c r="P32" i="11"/>
  <c r="P32" i="24" s="1"/>
  <c r="P33" i="11"/>
  <c r="P33" i="24" s="1"/>
  <c r="P34" i="11"/>
  <c r="P34" i="24" s="1"/>
  <c r="P35" i="11"/>
  <c r="P35" i="24" s="1"/>
  <c r="P36" i="11"/>
  <c r="P36" i="24" s="1"/>
  <c r="P37" i="11"/>
  <c r="P37" i="24" s="1"/>
  <c r="P38" i="11"/>
  <c r="P38" i="24" s="1"/>
  <c r="P39" i="11"/>
  <c r="P39" i="24" s="1"/>
  <c r="P40" i="11"/>
  <c r="P40" i="24" s="1"/>
  <c r="P41" i="11"/>
  <c r="P41" i="24" s="1"/>
  <c r="P42" i="11"/>
  <c r="P42" i="24" s="1"/>
  <c r="P43" i="11"/>
  <c r="P43" i="24" s="1"/>
  <c r="P44" i="11"/>
  <c r="P44" i="24" s="1"/>
  <c r="P45" i="11"/>
  <c r="P45" i="24" s="1"/>
  <c r="P46" i="11"/>
  <c r="P46" i="24" s="1"/>
  <c r="P47" i="11"/>
  <c r="P47" i="24" s="1"/>
  <c r="P48" i="11"/>
  <c r="P48" i="24" s="1"/>
  <c r="P49" i="11"/>
  <c r="P49" i="24" s="1"/>
  <c r="P50" i="11"/>
  <c r="P50" i="24" s="1"/>
  <c r="P51" i="11"/>
  <c r="P51" i="24" s="1"/>
  <c r="P52" i="11"/>
  <c r="P52" i="24" s="1"/>
  <c r="P53" i="11"/>
  <c r="P53" i="24" s="1"/>
  <c r="P54" i="11"/>
  <c r="P54" i="24" s="1"/>
  <c r="P55" i="11"/>
  <c r="P55" i="24" s="1"/>
  <c r="P56" i="11"/>
  <c r="P56" i="24" s="1"/>
  <c r="P57" i="11"/>
  <c r="P57" i="24" s="1"/>
  <c r="O8" i="11"/>
  <c r="O8" i="24" s="1"/>
  <c r="O9" i="11"/>
  <c r="O9" i="24" s="1"/>
  <c r="O10" i="11"/>
  <c r="O10" i="24" s="1"/>
  <c r="O11" i="11"/>
  <c r="O11" i="24" s="1"/>
  <c r="O12" i="11"/>
  <c r="O12" i="24" s="1"/>
  <c r="O13" i="11"/>
  <c r="O13" i="24" s="1"/>
  <c r="O14" i="11"/>
  <c r="O14" i="24" s="1"/>
  <c r="O15" i="11"/>
  <c r="O15" i="24" s="1"/>
  <c r="O16" i="11"/>
  <c r="O16" i="24" s="1"/>
  <c r="O17" i="11"/>
  <c r="O17" i="24" s="1"/>
  <c r="O18" i="11"/>
  <c r="O18" i="24" s="1"/>
  <c r="O19" i="11"/>
  <c r="O19" i="24" s="1"/>
  <c r="O20" i="11"/>
  <c r="O20" i="24" s="1"/>
  <c r="O21" i="11"/>
  <c r="O21" i="24" s="1"/>
  <c r="O22" i="11"/>
  <c r="O22" i="24" s="1"/>
  <c r="O23" i="11"/>
  <c r="O23" i="24" s="1"/>
  <c r="O24" i="11"/>
  <c r="O24" i="24" s="1"/>
  <c r="O25" i="11"/>
  <c r="O25" i="24" s="1"/>
  <c r="O26" i="11"/>
  <c r="O26" i="24" s="1"/>
  <c r="O27" i="11"/>
  <c r="O27" i="24" s="1"/>
  <c r="O28" i="11"/>
  <c r="O28" i="24" s="1"/>
  <c r="O29" i="11"/>
  <c r="O29" i="24" s="1"/>
  <c r="O30" i="11"/>
  <c r="O30" i="24" s="1"/>
  <c r="O31" i="11"/>
  <c r="O31" i="24" s="1"/>
  <c r="O32" i="11"/>
  <c r="O32" i="24" s="1"/>
  <c r="O33" i="11"/>
  <c r="O33" i="24" s="1"/>
  <c r="O34" i="11"/>
  <c r="O34" i="24" s="1"/>
  <c r="O35" i="11"/>
  <c r="O35" i="24" s="1"/>
  <c r="O36" i="11"/>
  <c r="O36" i="24" s="1"/>
  <c r="O37" i="11"/>
  <c r="O37" i="24" s="1"/>
  <c r="O38" i="11"/>
  <c r="O38" i="24" s="1"/>
  <c r="O39" i="11"/>
  <c r="O39" i="24" s="1"/>
  <c r="O40" i="11"/>
  <c r="O40" i="24" s="1"/>
  <c r="O41" i="11"/>
  <c r="O41" i="24" s="1"/>
  <c r="O42" i="11"/>
  <c r="O42" i="24" s="1"/>
  <c r="O43" i="11"/>
  <c r="O43" i="24" s="1"/>
  <c r="O44" i="11"/>
  <c r="O44" i="24" s="1"/>
  <c r="O45" i="11"/>
  <c r="O45" i="24" s="1"/>
  <c r="O46" i="11"/>
  <c r="O46" i="24" s="1"/>
  <c r="O47" i="11"/>
  <c r="O47" i="24" s="1"/>
  <c r="O48" i="11"/>
  <c r="O48" i="24" s="1"/>
  <c r="O49" i="11"/>
  <c r="O49" i="24" s="1"/>
  <c r="O50" i="11"/>
  <c r="O50" i="24" s="1"/>
  <c r="O51" i="11"/>
  <c r="O51" i="24" s="1"/>
  <c r="O52" i="11"/>
  <c r="O52" i="24" s="1"/>
  <c r="O53" i="11"/>
  <c r="O53" i="24" s="1"/>
  <c r="O54" i="11"/>
  <c r="O54" i="24" s="1"/>
  <c r="O55" i="11"/>
  <c r="O55" i="24" s="1"/>
  <c r="O56" i="11"/>
  <c r="O56" i="24" s="1"/>
  <c r="O57" i="11"/>
  <c r="O57" i="24" s="1"/>
  <c r="N8" i="11"/>
  <c r="N8" i="24" s="1"/>
  <c r="N9" i="11"/>
  <c r="N10" i="11"/>
  <c r="N10" i="24" s="1"/>
  <c r="N11" i="11"/>
  <c r="N11" i="24" s="1"/>
  <c r="N12" i="11"/>
  <c r="N13" i="11"/>
  <c r="N13" i="24" s="1"/>
  <c r="N14" i="11"/>
  <c r="N15" i="11"/>
  <c r="N15" i="24" s="1"/>
  <c r="N16" i="11"/>
  <c r="N17" i="11"/>
  <c r="N18" i="11"/>
  <c r="N19" i="11"/>
  <c r="N20" i="11"/>
  <c r="N21" i="11"/>
  <c r="N21" i="24" s="1"/>
  <c r="N22" i="11"/>
  <c r="N23" i="11"/>
  <c r="N23" i="24" s="1"/>
  <c r="N24" i="11"/>
  <c r="N24" i="24" s="1"/>
  <c r="N25" i="11"/>
  <c r="N25" i="24" s="1"/>
  <c r="N26" i="11"/>
  <c r="N26" i="24" s="1"/>
  <c r="N27" i="11"/>
  <c r="N27" i="24" s="1"/>
  <c r="N28" i="11"/>
  <c r="N29" i="11"/>
  <c r="N29" i="24" s="1"/>
  <c r="N30" i="11"/>
  <c r="N31" i="11"/>
  <c r="N31" i="24" s="1"/>
  <c r="N32" i="11"/>
  <c r="N33" i="11"/>
  <c r="N34" i="11"/>
  <c r="N34" i="24" s="1"/>
  <c r="N35" i="11"/>
  <c r="N35" i="24" s="1"/>
  <c r="N36" i="11"/>
  <c r="N36" i="24" s="1"/>
  <c r="N37" i="11"/>
  <c r="N38" i="11"/>
  <c r="N39" i="11"/>
  <c r="N39" i="24" s="1"/>
  <c r="N40" i="11"/>
  <c r="N41" i="11"/>
  <c r="N42" i="11"/>
  <c r="N42" i="24" s="1"/>
  <c r="N43" i="11"/>
  <c r="N43" i="24" s="1"/>
  <c r="N44" i="11"/>
  <c r="N44" i="24" s="1"/>
  <c r="N45" i="11"/>
  <c r="N45" i="24" s="1"/>
  <c r="N46" i="11"/>
  <c r="N46" i="24" s="1"/>
  <c r="N47" i="11"/>
  <c r="N47" i="24" s="1"/>
  <c r="N48" i="11"/>
  <c r="N48" i="24" s="1"/>
  <c r="N49" i="11"/>
  <c r="N49" i="24" s="1"/>
  <c r="N50" i="11"/>
  <c r="N50" i="24" s="1"/>
  <c r="N51" i="11"/>
  <c r="N51" i="24" s="1"/>
  <c r="N52" i="11"/>
  <c r="N52" i="24" s="1"/>
  <c r="N53" i="11"/>
  <c r="N54" i="11"/>
  <c r="N54" i="24" s="1"/>
  <c r="N55" i="11"/>
  <c r="N55" i="24" s="1"/>
  <c r="N56" i="11"/>
  <c r="N57" i="11"/>
  <c r="M8" i="11"/>
  <c r="M9" i="11"/>
  <c r="M10" i="11"/>
  <c r="M10" i="24" s="1"/>
  <c r="M11" i="11"/>
  <c r="M11" i="24" s="1"/>
  <c r="M12" i="11"/>
  <c r="M12" i="24" s="1"/>
  <c r="M13" i="11"/>
  <c r="M13" i="24" s="1"/>
  <c r="M14" i="11"/>
  <c r="M15" i="11"/>
  <c r="M16" i="11"/>
  <c r="M17" i="11"/>
  <c r="M17" i="24" s="1"/>
  <c r="M18" i="11"/>
  <c r="M18" i="24" s="1"/>
  <c r="M19" i="11"/>
  <c r="M19" i="24" s="1"/>
  <c r="M20" i="11"/>
  <c r="M21" i="11"/>
  <c r="M22" i="11"/>
  <c r="M23" i="11"/>
  <c r="M23" i="24" s="1"/>
  <c r="M24" i="11"/>
  <c r="M25" i="11"/>
  <c r="M25" i="24" s="1"/>
  <c r="M26" i="11"/>
  <c r="M27" i="11"/>
  <c r="M28" i="11"/>
  <c r="M29" i="11"/>
  <c r="M29" i="24" s="1"/>
  <c r="M30" i="11"/>
  <c r="M30" i="24" s="1"/>
  <c r="M31" i="11"/>
  <c r="M32" i="11"/>
  <c r="M33" i="11"/>
  <c r="M34" i="11"/>
  <c r="M34" i="24" s="1"/>
  <c r="M35" i="11"/>
  <c r="M35" i="24" s="1"/>
  <c r="M36" i="11"/>
  <c r="M36" i="24" s="1"/>
  <c r="M37" i="11"/>
  <c r="M37" i="24" s="1"/>
  <c r="M38" i="11"/>
  <c r="M39" i="11"/>
  <c r="M40" i="11"/>
  <c r="M40" i="24" s="1"/>
  <c r="M41" i="11"/>
  <c r="M41" i="24" s="1"/>
  <c r="M42" i="11"/>
  <c r="M43" i="11"/>
  <c r="M44" i="11"/>
  <c r="M45" i="11"/>
  <c r="M45" i="24" s="1"/>
  <c r="M46" i="11"/>
  <c r="M47" i="11"/>
  <c r="M47" i="24" s="1"/>
  <c r="M48" i="11"/>
  <c r="M49" i="11"/>
  <c r="M49" i="24" s="1"/>
  <c r="M50" i="11"/>
  <c r="M51" i="11"/>
  <c r="M51" i="24" s="1"/>
  <c r="M52" i="11"/>
  <c r="M52" i="24" s="1"/>
  <c r="M53" i="11"/>
  <c r="M53" i="24" s="1"/>
  <c r="M54" i="11"/>
  <c r="M54" i="24" s="1"/>
  <c r="M55" i="11"/>
  <c r="M56" i="11"/>
  <c r="M56" i="24" s="1"/>
  <c r="M57" i="11"/>
  <c r="M57" i="24" s="1"/>
  <c r="J8" i="11"/>
  <c r="J8" i="24" s="1"/>
  <c r="J9" i="11"/>
  <c r="J10" i="11"/>
  <c r="J10" i="24" s="1"/>
  <c r="J11" i="11"/>
  <c r="J12" i="11"/>
  <c r="J12" i="24" s="1"/>
  <c r="J13" i="11"/>
  <c r="J14" i="11"/>
  <c r="J14" i="24" s="1"/>
  <c r="J15" i="11"/>
  <c r="J15" i="24" s="1"/>
  <c r="J16" i="11"/>
  <c r="J17" i="11"/>
  <c r="J18" i="11"/>
  <c r="J19" i="11"/>
  <c r="J19" i="24" s="1"/>
  <c r="J20" i="11"/>
  <c r="J20" i="24" s="1"/>
  <c r="J21" i="11"/>
  <c r="J22" i="11"/>
  <c r="J23" i="11"/>
  <c r="J23" i="24" s="1"/>
  <c r="J24" i="11"/>
  <c r="J24" i="24" s="1"/>
  <c r="J25" i="11"/>
  <c r="J26" i="11"/>
  <c r="J26" i="24" s="1"/>
  <c r="J27" i="11"/>
  <c r="J27" i="24" s="1"/>
  <c r="J28" i="11"/>
  <c r="J29" i="11"/>
  <c r="J30" i="11"/>
  <c r="J30" i="24" s="1"/>
  <c r="J31" i="11"/>
  <c r="J31" i="24" s="1"/>
  <c r="J32" i="11"/>
  <c r="J32" i="24" s="1"/>
  <c r="J33" i="11"/>
  <c r="J34" i="11"/>
  <c r="J34" i="24" s="1"/>
  <c r="J35" i="11"/>
  <c r="J35" i="24" s="1"/>
  <c r="J36" i="11"/>
  <c r="J37" i="11"/>
  <c r="J37" i="24" s="1"/>
  <c r="J38" i="11"/>
  <c r="J38" i="24" s="1"/>
  <c r="J39" i="11"/>
  <c r="J39" i="24" s="1"/>
  <c r="J40" i="11"/>
  <c r="J40" i="24" s="1"/>
  <c r="J41" i="11"/>
  <c r="J41" i="24" s="1"/>
  <c r="J42" i="11"/>
  <c r="J42" i="24" s="1"/>
  <c r="J43" i="11"/>
  <c r="J43" i="24" s="1"/>
  <c r="J44" i="11"/>
  <c r="J44" i="24" s="1"/>
  <c r="J45" i="11"/>
  <c r="J45" i="24" s="1"/>
  <c r="J46" i="11"/>
  <c r="J47" i="11"/>
  <c r="J47" i="24" s="1"/>
  <c r="J48" i="11"/>
  <c r="J48" i="24" s="1"/>
  <c r="J49" i="11"/>
  <c r="J50" i="11"/>
  <c r="J50" i="24" s="1"/>
  <c r="J51" i="11"/>
  <c r="J51" i="24" s="1"/>
  <c r="J52" i="11"/>
  <c r="J53" i="11"/>
  <c r="J53" i="24" s="1"/>
  <c r="J54" i="11"/>
  <c r="J54" i="24" s="1"/>
  <c r="J55" i="11"/>
  <c r="J56" i="11"/>
  <c r="J57" i="11"/>
  <c r="J57" i="24" s="1"/>
  <c r="I8" i="11"/>
  <c r="I8" i="24" s="1"/>
  <c r="I9" i="11"/>
  <c r="I9" i="24" s="1"/>
  <c r="I10" i="11"/>
  <c r="I10" i="24" s="1"/>
  <c r="I11" i="11"/>
  <c r="I11" i="24" s="1"/>
  <c r="I12" i="11"/>
  <c r="I13" i="11"/>
  <c r="I13" i="24" s="1"/>
  <c r="I14" i="11"/>
  <c r="I14" i="24" s="1"/>
  <c r="I15" i="11"/>
  <c r="I15" i="24" s="1"/>
  <c r="I16" i="11"/>
  <c r="I16" i="24" s="1"/>
  <c r="I17" i="11"/>
  <c r="I17" i="24" s="1"/>
  <c r="I18" i="11"/>
  <c r="I19" i="11"/>
  <c r="I19" i="24" s="1"/>
  <c r="I20" i="11"/>
  <c r="I20" i="24" s="1"/>
  <c r="I21" i="11"/>
  <c r="I21" i="24" s="1"/>
  <c r="I22" i="11"/>
  <c r="I23" i="11"/>
  <c r="I23" i="24" s="1"/>
  <c r="I24" i="11"/>
  <c r="I24" i="24" s="1"/>
  <c r="I25" i="11"/>
  <c r="I25" i="24" s="1"/>
  <c r="I26" i="11"/>
  <c r="I26" i="24" s="1"/>
  <c r="I27" i="11"/>
  <c r="I28" i="11"/>
  <c r="I29" i="11"/>
  <c r="I30" i="11"/>
  <c r="I31" i="11"/>
  <c r="I31" i="24" s="1"/>
  <c r="I32" i="11"/>
  <c r="I32" i="24" s="1"/>
  <c r="I33" i="11"/>
  <c r="I34" i="11"/>
  <c r="I34" i="24" s="1"/>
  <c r="I35" i="11"/>
  <c r="I36" i="11"/>
  <c r="I37" i="11"/>
  <c r="I37" i="24" s="1"/>
  <c r="I38" i="11"/>
  <c r="I38" i="24" s="1"/>
  <c r="I39" i="11"/>
  <c r="I39" i="24" s="1"/>
  <c r="I40" i="11"/>
  <c r="I41" i="11"/>
  <c r="I41" i="24" s="1"/>
  <c r="I42" i="11"/>
  <c r="I42" i="24" s="1"/>
  <c r="I43" i="11"/>
  <c r="I44" i="11"/>
  <c r="I45" i="11"/>
  <c r="I46" i="11"/>
  <c r="I46" i="24" s="1"/>
  <c r="I47" i="11"/>
  <c r="I47" i="24" s="1"/>
  <c r="I48" i="11"/>
  <c r="I49" i="11"/>
  <c r="I49" i="24" s="1"/>
  <c r="I50" i="11"/>
  <c r="I50" i="24" s="1"/>
  <c r="I51" i="11"/>
  <c r="I51" i="24" s="1"/>
  <c r="I52" i="11"/>
  <c r="I52" i="24" s="1"/>
  <c r="I53" i="11"/>
  <c r="I53" i="24" s="1"/>
  <c r="I54" i="11"/>
  <c r="I55" i="11"/>
  <c r="I55" i="24" s="1"/>
  <c r="I56" i="11"/>
  <c r="I57" i="11"/>
  <c r="H8" i="11"/>
  <c r="H8" i="24" s="1"/>
  <c r="H9" i="11"/>
  <c r="H9" i="24" s="1"/>
  <c r="H10" i="11"/>
  <c r="H10" i="24" s="1"/>
  <c r="H11" i="11"/>
  <c r="H11" i="24" s="1"/>
  <c r="H12" i="11"/>
  <c r="H13" i="11"/>
  <c r="H13" i="24" s="1"/>
  <c r="H14" i="11"/>
  <c r="H15" i="11"/>
  <c r="H15" i="24" s="1"/>
  <c r="H16" i="11"/>
  <c r="H17" i="11"/>
  <c r="H18" i="11"/>
  <c r="H18" i="24" s="1"/>
  <c r="H19" i="11"/>
  <c r="H19" i="24" s="1"/>
  <c r="H20" i="11"/>
  <c r="H20" i="24" s="1"/>
  <c r="H21" i="11"/>
  <c r="H21" i="24" s="1"/>
  <c r="H22" i="11"/>
  <c r="H22" i="24" s="1"/>
  <c r="H23" i="11"/>
  <c r="H23" i="24" s="1"/>
  <c r="H24" i="11"/>
  <c r="H25" i="11"/>
  <c r="H26" i="11"/>
  <c r="H27" i="11"/>
  <c r="H27" i="24" s="1"/>
  <c r="H28" i="11"/>
  <c r="H28" i="24" s="1"/>
  <c r="H29" i="11"/>
  <c r="H30" i="11"/>
  <c r="H31" i="11"/>
  <c r="H31" i="24" s="1"/>
  <c r="H32" i="11"/>
  <c r="H32" i="24" s="1"/>
  <c r="H33" i="11"/>
  <c r="H34" i="11"/>
  <c r="H35" i="11"/>
  <c r="H35" i="24" s="1"/>
  <c r="H36" i="11"/>
  <c r="H36" i="24" s="1"/>
  <c r="H37" i="11"/>
  <c r="H38" i="11"/>
  <c r="H38" i="24" s="1"/>
  <c r="H39" i="11"/>
  <c r="H39" i="24" s="1"/>
  <c r="H40" i="11"/>
  <c r="H41" i="11"/>
  <c r="H42" i="11"/>
  <c r="H42" i="24" s="1"/>
  <c r="H43" i="11"/>
  <c r="H43" i="24" s="1"/>
  <c r="H44" i="11"/>
  <c r="H45" i="11"/>
  <c r="H46" i="11"/>
  <c r="H46" i="24" s="1"/>
  <c r="H47" i="11"/>
  <c r="H48" i="11"/>
  <c r="H48" i="24" s="1"/>
  <c r="H49" i="11"/>
  <c r="H49" i="24" s="1"/>
  <c r="H50" i="11"/>
  <c r="H50" i="24" s="1"/>
  <c r="H51" i="11"/>
  <c r="H51" i="24" s="1"/>
  <c r="H52" i="11"/>
  <c r="H53" i="11"/>
  <c r="H53" i="24" s="1"/>
  <c r="H54" i="11"/>
  <c r="H54" i="24" s="1"/>
  <c r="H55" i="11"/>
  <c r="H56" i="11"/>
  <c r="H56" i="24" s="1"/>
  <c r="H57" i="11"/>
  <c r="G8" i="11"/>
  <c r="G9" i="11"/>
  <c r="G9" i="24" s="1"/>
  <c r="G10" i="11"/>
  <c r="G11" i="11"/>
  <c r="G12" i="11"/>
  <c r="G13" i="11"/>
  <c r="G14" i="11"/>
  <c r="G15" i="11"/>
  <c r="G15" i="24" s="1"/>
  <c r="G16" i="11"/>
  <c r="G17" i="11"/>
  <c r="G17" i="24" s="1"/>
  <c r="G18" i="11"/>
  <c r="G18" i="24" s="1"/>
  <c r="G19" i="11"/>
  <c r="G19" i="24" s="1"/>
  <c r="G20" i="11"/>
  <c r="G20" i="24" s="1"/>
  <c r="G21" i="11"/>
  <c r="G22" i="11"/>
  <c r="G22" i="24" s="1"/>
  <c r="G23" i="11"/>
  <c r="G23" i="24" s="1"/>
  <c r="G24" i="11"/>
  <c r="G24" i="24" s="1"/>
  <c r="G25" i="11"/>
  <c r="G26" i="11"/>
  <c r="G26" i="24" s="1"/>
  <c r="G27" i="11"/>
  <c r="G28" i="11"/>
  <c r="G29" i="11"/>
  <c r="G29" i="24" s="1"/>
  <c r="G30" i="11"/>
  <c r="G30" i="24" s="1"/>
  <c r="G31" i="11"/>
  <c r="G31" i="24" s="1"/>
  <c r="G32" i="11"/>
  <c r="G33" i="11"/>
  <c r="G33" i="24" s="1"/>
  <c r="G34" i="11"/>
  <c r="G35" i="11"/>
  <c r="G35" i="24" s="1"/>
  <c r="G36" i="11"/>
  <c r="G37" i="11"/>
  <c r="G37" i="24" s="1"/>
  <c r="G38" i="11"/>
  <c r="G39" i="11"/>
  <c r="G39" i="24" s="1"/>
  <c r="G40" i="11"/>
  <c r="G41" i="11"/>
  <c r="G41" i="24" s="1"/>
  <c r="G42" i="11"/>
  <c r="G43" i="11"/>
  <c r="G43" i="24" s="1"/>
  <c r="G44" i="11"/>
  <c r="G44" i="24" s="1"/>
  <c r="G45" i="11"/>
  <c r="G46" i="11"/>
  <c r="G46" i="24" s="1"/>
  <c r="G47" i="11"/>
  <c r="G48" i="11"/>
  <c r="G48" i="24" s="1"/>
  <c r="G49" i="11"/>
  <c r="G50" i="11"/>
  <c r="G50" i="24" s="1"/>
  <c r="G51" i="11"/>
  <c r="G52" i="11"/>
  <c r="G52" i="24" s="1"/>
  <c r="G53" i="11"/>
  <c r="G54" i="11"/>
  <c r="G54" i="24" s="1"/>
  <c r="G55" i="11"/>
  <c r="G55" i="24" s="1"/>
  <c r="G56" i="11"/>
  <c r="G56" i="24" s="1"/>
  <c r="G57" i="11"/>
  <c r="G57" i="24" s="1"/>
  <c r="F7" i="11"/>
  <c r="F7" i="24" s="1"/>
  <c r="F8" i="11"/>
  <c r="F8" i="24" s="1"/>
  <c r="F9" i="11"/>
  <c r="F9" i="24" s="1"/>
  <c r="F10" i="11"/>
  <c r="F11" i="11"/>
  <c r="F11" i="24" s="1"/>
  <c r="F12" i="11"/>
  <c r="F13" i="11"/>
  <c r="F14" i="11"/>
  <c r="F14" i="24" s="1"/>
  <c r="F15" i="11"/>
  <c r="F15" i="24" s="1"/>
  <c r="F16" i="11"/>
  <c r="F16" i="24" s="1"/>
  <c r="F17" i="11"/>
  <c r="F17" i="24" s="1"/>
  <c r="F18" i="11"/>
  <c r="F18" i="24" s="1"/>
  <c r="F19" i="11"/>
  <c r="F19" i="24" s="1"/>
  <c r="F20" i="11"/>
  <c r="F20" i="24" s="1"/>
  <c r="F21" i="11"/>
  <c r="F22" i="11"/>
  <c r="F23" i="11"/>
  <c r="F23" i="24" s="1"/>
  <c r="F24" i="11"/>
  <c r="F25" i="11"/>
  <c r="F25" i="24" s="1"/>
  <c r="F26" i="11"/>
  <c r="F26" i="24" s="1"/>
  <c r="F27" i="11"/>
  <c r="F28" i="11"/>
  <c r="F29" i="11"/>
  <c r="F30" i="11"/>
  <c r="F30" i="24" s="1"/>
  <c r="F31" i="11"/>
  <c r="F31" i="24" s="1"/>
  <c r="F32" i="11"/>
  <c r="F33" i="11"/>
  <c r="F33" i="24" s="1"/>
  <c r="F34" i="11"/>
  <c r="F34" i="24" s="1"/>
  <c r="F35" i="11"/>
  <c r="F36" i="11"/>
  <c r="F36" i="24" s="1"/>
  <c r="F37" i="11"/>
  <c r="F37" i="24" s="1"/>
  <c r="F38" i="11"/>
  <c r="F38" i="24" s="1"/>
  <c r="F39" i="11"/>
  <c r="F39" i="24" s="1"/>
  <c r="F40" i="11"/>
  <c r="F41" i="11"/>
  <c r="F41" i="24" s="1"/>
  <c r="F42" i="11"/>
  <c r="F42" i="24" s="1"/>
  <c r="F43" i="11"/>
  <c r="F43" i="24" s="1"/>
  <c r="F44" i="11"/>
  <c r="F45" i="11"/>
  <c r="F46" i="11"/>
  <c r="F46" i="24" s="1"/>
  <c r="F47" i="11"/>
  <c r="F47" i="24" s="1"/>
  <c r="F48" i="11"/>
  <c r="F49" i="11"/>
  <c r="F49" i="24" s="1"/>
  <c r="F50" i="11"/>
  <c r="F51" i="11"/>
  <c r="F51" i="24" s="1"/>
  <c r="F52" i="11"/>
  <c r="F52" i="24" s="1"/>
  <c r="F53" i="11"/>
  <c r="F54" i="11"/>
  <c r="F55" i="11"/>
  <c r="F55" i="24" s="1"/>
  <c r="F56" i="11"/>
  <c r="F56" i="24" s="1"/>
  <c r="F57" i="11"/>
  <c r="F57" i="24" s="1"/>
  <c r="E8" i="11"/>
  <c r="E9" i="11"/>
  <c r="E10" i="11"/>
  <c r="E10" i="24" s="1"/>
  <c r="E11" i="11"/>
  <c r="E11" i="24" s="1"/>
  <c r="E12" i="11"/>
  <c r="E13" i="11"/>
  <c r="E14" i="11"/>
  <c r="E15" i="11"/>
  <c r="E15" i="24" s="1"/>
  <c r="E16" i="11"/>
  <c r="E16" i="24" s="1"/>
  <c r="E17" i="11"/>
  <c r="E18" i="11"/>
  <c r="E18" i="24" s="1"/>
  <c r="E19" i="11"/>
  <c r="E19" i="24" s="1"/>
  <c r="E20" i="11"/>
  <c r="E21" i="11"/>
  <c r="E22" i="11"/>
  <c r="E23" i="11"/>
  <c r="E24" i="11"/>
  <c r="E25" i="11"/>
  <c r="E26" i="11"/>
  <c r="E26" i="24" s="1"/>
  <c r="E27" i="11"/>
  <c r="E28" i="11"/>
  <c r="E28" i="24" s="1"/>
  <c r="E29" i="11"/>
  <c r="E30" i="11"/>
  <c r="E31" i="11"/>
  <c r="E32" i="11"/>
  <c r="E33" i="11"/>
  <c r="E33" i="24" s="1"/>
  <c r="E34" i="11"/>
  <c r="E35" i="11"/>
  <c r="E36" i="11"/>
  <c r="E36" i="24" s="1"/>
  <c r="E37" i="11"/>
  <c r="E37" i="24" s="1"/>
  <c r="E38" i="11"/>
  <c r="E39" i="11"/>
  <c r="E40" i="11"/>
  <c r="E40" i="24" s="1"/>
  <c r="E41" i="11"/>
  <c r="E41" i="24" s="1"/>
  <c r="E42" i="11"/>
  <c r="E42" i="24" s="1"/>
  <c r="E43" i="11"/>
  <c r="E44" i="11"/>
  <c r="E45" i="11"/>
  <c r="E45" i="24" s="1"/>
  <c r="E46" i="11"/>
  <c r="E47" i="11"/>
  <c r="E48" i="11"/>
  <c r="E48" i="24" s="1"/>
  <c r="E49" i="11"/>
  <c r="E49" i="24" s="1"/>
  <c r="E50" i="11"/>
  <c r="E50" i="24" s="1"/>
  <c r="E51" i="11"/>
  <c r="E52" i="11"/>
  <c r="E53" i="11"/>
  <c r="E54" i="11"/>
  <c r="E55" i="11"/>
  <c r="E55" i="24" s="1"/>
  <c r="E56" i="11"/>
  <c r="E56" i="24" s="1"/>
  <c r="E57" i="11"/>
  <c r="E57" i="24" s="1"/>
  <c r="D8" i="11"/>
  <c r="D8" i="24" s="1"/>
  <c r="D9" i="11"/>
  <c r="D10" i="11"/>
  <c r="D11" i="11"/>
  <c r="D11" i="24" s="1"/>
  <c r="D12" i="11"/>
  <c r="D12" i="24" s="1"/>
  <c r="D13" i="11"/>
  <c r="D13" i="24" s="1"/>
  <c r="D14" i="11"/>
  <c r="D15" i="11"/>
  <c r="D16" i="11"/>
  <c r="D16" i="24" s="1"/>
  <c r="D17" i="11"/>
  <c r="D18" i="11"/>
  <c r="D18" i="24" s="1"/>
  <c r="D19" i="11"/>
  <c r="D19" i="24" s="1"/>
  <c r="D20" i="11"/>
  <c r="D20" i="24" s="1"/>
  <c r="D21" i="11"/>
  <c r="D21" i="24" s="1"/>
  <c r="D22" i="11"/>
  <c r="D23" i="11"/>
  <c r="D23" i="24" s="1"/>
  <c r="D24" i="11"/>
  <c r="D24" i="24" s="1"/>
  <c r="D25" i="11"/>
  <c r="D25" i="24" s="1"/>
  <c r="D26" i="11"/>
  <c r="D27" i="11"/>
  <c r="D28" i="11"/>
  <c r="D28" i="24" s="1"/>
  <c r="D29" i="11"/>
  <c r="D29" i="24" s="1"/>
  <c r="D30" i="11"/>
  <c r="D30" i="24" s="1"/>
  <c r="D31" i="11"/>
  <c r="D32" i="11"/>
  <c r="D32" i="24" s="1"/>
  <c r="D33" i="11"/>
  <c r="D33" i="24" s="1"/>
  <c r="D34" i="11"/>
  <c r="D34" i="24" s="1"/>
  <c r="D35" i="11"/>
  <c r="D36" i="11"/>
  <c r="D37" i="11"/>
  <c r="D38" i="11"/>
  <c r="D39" i="11"/>
  <c r="D40" i="11"/>
  <c r="D40" i="24" s="1"/>
  <c r="D41" i="11"/>
  <c r="D42" i="11"/>
  <c r="D43" i="11"/>
  <c r="D44" i="11"/>
  <c r="D45" i="11"/>
  <c r="D45" i="24" s="1"/>
  <c r="D46" i="11"/>
  <c r="D46" i="24" s="1"/>
  <c r="D47" i="11"/>
  <c r="D47" i="24" s="1"/>
  <c r="D48" i="11"/>
  <c r="D49" i="11"/>
  <c r="D50" i="11"/>
  <c r="D50" i="24" s="1"/>
  <c r="D51" i="11"/>
  <c r="D52" i="11"/>
  <c r="D52" i="24" s="1"/>
  <c r="D53" i="11"/>
  <c r="D53" i="24" s="1"/>
  <c r="D54" i="11"/>
  <c r="D54" i="24" s="1"/>
  <c r="D55" i="11"/>
  <c r="D55" i="24" s="1"/>
  <c r="D56" i="11"/>
  <c r="D57" i="11"/>
  <c r="D57" i="24" s="1"/>
  <c r="D7" i="11"/>
  <c r="D7" i="24" s="1"/>
  <c r="E7" i="11"/>
  <c r="G7" i="11"/>
  <c r="G7" i="24" s="1"/>
  <c r="H7" i="11"/>
  <c r="H7" i="24" s="1"/>
  <c r="I7" i="11"/>
  <c r="I7" i="24" s="1"/>
  <c r="J7" i="11"/>
  <c r="J7" i="24" s="1"/>
  <c r="M7" i="11"/>
  <c r="M7" i="24" s="1"/>
  <c r="N7" i="11"/>
  <c r="N7" i="24" s="1"/>
  <c r="O7" i="11"/>
  <c r="O7" i="24" s="1"/>
  <c r="P7" i="11"/>
  <c r="Q7" i="11"/>
  <c r="R7" i="11"/>
  <c r="S7" i="11"/>
  <c r="C7" i="11"/>
  <c r="C8" i="11"/>
  <c r="C9" i="11"/>
  <c r="C10" i="11"/>
  <c r="C11" i="11"/>
  <c r="C12" i="11"/>
  <c r="C12" i="31" s="1"/>
  <c r="C13" i="11"/>
  <c r="C14" i="11"/>
  <c r="C15" i="11"/>
  <c r="C15" i="31" s="1"/>
  <c r="C16" i="11"/>
  <c r="C17" i="11"/>
  <c r="C18" i="11"/>
  <c r="C19" i="11"/>
  <c r="C20" i="11"/>
  <c r="C21" i="11"/>
  <c r="C22" i="11"/>
  <c r="C23" i="11"/>
  <c r="C24" i="11"/>
  <c r="C25" i="11"/>
  <c r="C26" i="11"/>
  <c r="C27" i="11"/>
  <c r="C28" i="11"/>
  <c r="C28" i="31" s="1"/>
  <c r="C29" i="11"/>
  <c r="C30" i="11"/>
  <c r="C31" i="11"/>
  <c r="C32" i="11"/>
  <c r="C33" i="11"/>
  <c r="C34" i="11"/>
  <c r="C35" i="11"/>
  <c r="C36" i="11"/>
  <c r="C36" i="31" s="1"/>
  <c r="C37" i="11"/>
  <c r="C38" i="11"/>
  <c r="C39" i="11"/>
  <c r="C40" i="11"/>
  <c r="C41" i="11"/>
  <c r="C41" i="31" s="1"/>
  <c r="C42" i="11"/>
  <c r="C43" i="11"/>
  <c r="C44" i="11"/>
  <c r="C45" i="11"/>
  <c r="C46" i="11"/>
  <c r="C47" i="11"/>
  <c r="C48" i="11"/>
  <c r="C49" i="11"/>
  <c r="C50" i="11"/>
  <c r="C51" i="11"/>
  <c r="C52" i="11"/>
  <c r="C52" i="31" s="1"/>
  <c r="C53" i="11"/>
  <c r="C54" i="11"/>
  <c r="C55" i="11"/>
  <c r="C56" i="11"/>
  <c r="C57" i="11"/>
  <c r="D6" i="11"/>
  <c r="D6" i="24" s="1"/>
  <c r="E6" i="11"/>
  <c r="F6" i="11"/>
  <c r="G6" i="11"/>
  <c r="H6" i="11"/>
  <c r="H6" i="24" s="1"/>
  <c r="I6" i="11"/>
  <c r="I6" i="24" s="1"/>
  <c r="J6" i="11"/>
  <c r="J6" i="24" s="1"/>
  <c r="M6" i="11"/>
  <c r="M6" i="24" s="1"/>
  <c r="N6" i="11"/>
  <c r="N6" i="24" s="1"/>
  <c r="O6" i="11"/>
  <c r="O6" i="24" s="1"/>
  <c r="P6" i="11"/>
  <c r="P6" i="24" s="1"/>
  <c r="Q6" i="11"/>
  <c r="R6" i="11"/>
  <c r="S6" i="11"/>
  <c r="S6" i="24" s="1"/>
  <c r="C6" i="11"/>
  <c r="D4" i="11"/>
  <c r="D5" i="31"/>
  <c r="E5" i="31"/>
  <c r="F5" i="31"/>
  <c r="G5" i="31"/>
  <c r="I5" i="31"/>
  <c r="J5" i="31"/>
  <c r="K5" i="31"/>
  <c r="L5" i="31"/>
  <c r="M5" i="31"/>
  <c r="N5" i="31"/>
  <c r="O5" i="31"/>
  <c r="P5" i="31"/>
  <c r="Q5" i="31"/>
  <c r="R5" i="31"/>
  <c r="S5" i="31"/>
  <c r="T5" i="31"/>
  <c r="U5" i="31"/>
  <c r="V5" i="31"/>
  <c r="C5" i="31"/>
  <c r="D4" i="31"/>
  <c r="E4" i="31"/>
  <c r="F4" i="31"/>
  <c r="G4" i="31"/>
  <c r="I4" i="31"/>
  <c r="J4" i="31"/>
  <c r="K4" i="31"/>
  <c r="L4" i="31"/>
  <c r="M4" i="31"/>
  <c r="N4" i="31"/>
  <c r="O4" i="31"/>
  <c r="P4" i="31"/>
  <c r="Q4" i="31"/>
  <c r="R4" i="31"/>
  <c r="S4" i="31"/>
  <c r="T4" i="31"/>
  <c r="U4" i="31"/>
  <c r="V4" i="31"/>
  <c r="X4" i="31"/>
  <c r="C4" i="31"/>
  <c r="D5" i="30"/>
  <c r="E5" i="30"/>
  <c r="F5" i="30"/>
  <c r="G5" i="30"/>
  <c r="I5" i="30"/>
  <c r="J5" i="30"/>
  <c r="K5" i="30"/>
  <c r="L5" i="30"/>
  <c r="M5" i="30"/>
  <c r="H5" i="7" s="1"/>
  <c r="N5" i="30"/>
  <c r="I5" i="7" s="1"/>
  <c r="O5" i="30"/>
  <c r="P5" i="30"/>
  <c r="Q5" i="30"/>
  <c r="R5" i="30"/>
  <c r="S5" i="30"/>
  <c r="T5" i="30"/>
  <c r="U5" i="30"/>
  <c r="V5" i="30"/>
  <c r="X5" i="30"/>
  <c r="C5" i="30"/>
  <c r="D4" i="30"/>
  <c r="E4" i="30"/>
  <c r="F4" i="30"/>
  <c r="G4" i="30"/>
  <c r="I4" i="30"/>
  <c r="J4" i="30"/>
  <c r="K4" i="30"/>
  <c r="L4" i="30"/>
  <c r="M4" i="30"/>
  <c r="H4" i="7" s="1"/>
  <c r="N4" i="30"/>
  <c r="I4" i="7" s="1"/>
  <c r="O4" i="30"/>
  <c r="P4" i="30"/>
  <c r="Q4" i="30"/>
  <c r="R4" i="30"/>
  <c r="S4" i="30"/>
  <c r="T4" i="30"/>
  <c r="U4" i="30"/>
  <c r="V4" i="30"/>
  <c r="C4" i="30"/>
  <c r="C5" i="23"/>
  <c r="C5" i="24" s="1"/>
  <c r="C4" i="23"/>
  <c r="C4" i="24" s="1"/>
  <c r="C4" i="11"/>
  <c r="D5" i="11"/>
  <c r="C5" i="10"/>
  <c r="C5" i="11" s="1"/>
  <c r="Y5" i="30"/>
  <c r="X5" i="31"/>
  <c r="W5" i="31"/>
  <c r="X4" i="30"/>
  <c r="W4" i="31"/>
  <c r="S58" i="33"/>
  <c r="R58" i="33"/>
  <c r="Q58" i="33"/>
  <c r="P58" i="33"/>
  <c r="O58" i="33"/>
  <c r="N58" i="33"/>
  <c r="M58" i="33"/>
  <c r="L58" i="33"/>
  <c r="K58" i="33"/>
  <c r="J58" i="33"/>
  <c r="I58" i="33"/>
  <c r="H58" i="33"/>
  <c r="G58" i="33"/>
  <c r="D58" i="33"/>
  <c r="C58" i="33"/>
  <c r="B57" i="33"/>
  <c r="A57" i="33"/>
  <c r="B56" i="33"/>
  <c r="A56" i="33"/>
  <c r="B55" i="33"/>
  <c r="A55" i="33"/>
  <c r="B54" i="33"/>
  <c r="A54" i="33"/>
  <c r="B53" i="33"/>
  <c r="A53" i="33"/>
  <c r="B52" i="33"/>
  <c r="A52" i="33"/>
  <c r="B51" i="33"/>
  <c r="A51" i="33"/>
  <c r="B50" i="33"/>
  <c r="A50" i="33"/>
  <c r="B49" i="33"/>
  <c r="A49" i="33"/>
  <c r="B48" i="33"/>
  <c r="A48" i="33"/>
  <c r="B47" i="33"/>
  <c r="A47" i="33"/>
  <c r="B46" i="33"/>
  <c r="A46" i="33"/>
  <c r="B45" i="33"/>
  <c r="A45" i="33"/>
  <c r="B44" i="33"/>
  <c r="A44" i="33"/>
  <c r="B43" i="33"/>
  <c r="A43" i="33"/>
  <c r="B42" i="33"/>
  <c r="A42" i="33"/>
  <c r="B41" i="33"/>
  <c r="A41" i="33"/>
  <c r="B40" i="33"/>
  <c r="A40" i="33"/>
  <c r="B39" i="33"/>
  <c r="A39" i="33"/>
  <c r="B38" i="33"/>
  <c r="A38" i="33"/>
  <c r="B37" i="33"/>
  <c r="A37" i="33"/>
  <c r="B36" i="33"/>
  <c r="A36" i="33"/>
  <c r="B35" i="33"/>
  <c r="A35" i="33"/>
  <c r="B34" i="33"/>
  <c r="A34" i="33"/>
  <c r="B33" i="33"/>
  <c r="A33" i="33"/>
  <c r="B32" i="33"/>
  <c r="A32" i="33"/>
  <c r="B31" i="33"/>
  <c r="A31" i="33"/>
  <c r="B30" i="33"/>
  <c r="A30" i="33"/>
  <c r="B29" i="33"/>
  <c r="A29" i="33"/>
  <c r="B28" i="33"/>
  <c r="A28" i="33"/>
  <c r="B27" i="33"/>
  <c r="A27" i="33"/>
  <c r="B26" i="33"/>
  <c r="A26" i="33"/>
  <c r="B25" i="33"/>
  <c r="A25" i="33"/>
  <c r="B24" i="33"/>
  <c r="A24" i="33"/>
  <c r="B23" i="33"/>
  <c r="A23" i="33"/>
  <c r="B22" i="33"/>
  <c r="A22" i="33"/>
  <c r="B21" i="33"/>
  <c r="A21" i="33"/>
  <c r="B20" i="33"/>
  <c r="A20" i="33"/>
  <c r="B19" i="33"/>
  <c r="A19" i="33"/>
  <c r="B18" i="33"/>
  <c r="A18" i="33"/>
  <c r="B17" i="33"/>
  <c r="A17" i="33"/>
  <c r="B16" i="33"/>
  <c r="A16" i="33"/>
  <c r="B15" i="33"/>
  <c r="A15" i="33"/>
  <c r="B14" i="33"/>
  <c r="A14" i="33"/>
  <c r="B13" i="33"/>
  <c r="A13" i="33"/>
  <c r="B12" i="33"/>
  <c r="A12" i="33"/>
  <c r="B11" i="33"/>
  <c r="A11" i="33"/>
  <c r="B10" i="33"/>
  <c r="A10" i="33"/>
  <c r="B9" i="33"/>
  <c r="A9" i="33"/>
  <c r="B8" i="33"/>
  <c r="A8" i="33"/>
  <c r="B7" i="33"/>
  <c r="A7" i="33"/>
  <c r="B6" i="33"/>
  <c r="A6" i="33"/>
  <c r="A3" i="33"/>
  <c r="Z7" i="31"/>
  <c r="Z8" i="31"/>
  <c r="Z9" i="31"/>
  <c r="Z10" i="31"/>
  <c r="Z11" i="31"/>
  <c r="Z12" i="31"/>
  <c r="Z13" i="31"/>
  <c r="Z14" i="31"/>
  <c r="Z15" i="31"/>
  <c r="Z16" i="31"/>
  <c r="Z17" i="31"/>
  <c r="Z18" i="31"/>
  <c r="Z19" i="31"/>
  <c r="Z20" i="31"/>
  <c r="Z21" i="31"/>
  <c r="Z22" i="31"/>
  <c r="Z23" i="31"/>
  <c r="Z24" i="31"/>
  <c r="Z25" i="31"/>
  <c r="Z26" i="31"/>
  <c r="Z27" i="31"/>
  <c r="Z28" i="31"/>
  <c r="Z29" i="31"/>
  <c r="Z30" i="31"/>
  <c r="Z31" i="31"/>
  <c r="Z32" i="31"/>
  <c r="Z33" i="31"/>
  <c r="Z34" i="31"/>
  <c r="Z35" i="31"/>
  <c r="Z36" i="31"/>
  <c r="Z37" i="31"/>
  <c r="Z38" i="31"/>
  <c r="Z39" i="31"/>
  <c r="Z40" i="31"/>
  <c r="Z41" i="31"/>
  <c r="Z42" i="31"/>
  <c r="Z43" i="31"/>
  <c r="Z44" i="31"/>
  <c r="Z45" i="31"/>
  <c r="Z46" i="31"/>
  <c r="Z47" i="31"/>
  <c r="Z48" i="31"/>
  <c r="Z49" i="31"/>
  <c r="Z50" i="31"/>
  <c r="Z51" i="31"/>
  <c r="Z52" i="31"/>
  <c r="Z53" i="31"/>
  <c r="Z54" i="31"/>
  <c r="Z55" i="31"/>
  <c r="Z56" i="31"/>
  <c r="Z57" i="31"/>
  <c r="Z6" i="31"/>
  <c r="Z58" i="31" s="1"/>
  <c r="Y11" i="31"/>
  <c r="Y30" i="31"/>
  <c r="Y36"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6" i="31"/>
  <c r="V58" i="31" s="1"/>
  <c r="Y4" i="30"/>
  <c r="W5" i="30"/>
  <c r="W4" i="30"/>
  <c r="Y5" i="31"/>
  <c r="Y4" i="31"/>
  <c r="AF58" i="30"/>
  <c r="M9" i="15"/>
  <c r="M8" i="15"/>
  <c r="J59" i="6"/>
  <c r="R58" i="23"/>
  <c r="T8" i="6"/>
  <c r="C7" i="22" s="1"/>
  <c r="T9" i="6"/>
  <c r="C8" i="22" s="1"/>
  <c r="T10" i="6"/>
  <c r="C9" i="22" s="1"/>
  <c r="C9" i="34" s="1"/>
  <c r="D9" i="7" s="1"/>
  <c r="T11" i="6"/>
  <c r="C10" i="22" s="1"/>
  <c r="T12" i="6"/>
  <c r="C11" i="22" s="1"/>
  <c r="T13" i="6"/>
  <c r="C12" i="22" s="1"/>
  <c r="T14" i="6"/>
  <c r="C13" i="22" s="1"/>
  <c r="T15" i="6"/>
  <c r="C14" i="22" s="1"/>
  <c r="T16" i="6"/>
  <c r="C15" i="22" s="1"/>
  <c r="C15" i="34" s="1"/>
  <c r="D15" i="7" s="1"/>
  <c r="T17" i="6"/>
  <c r="C16" i="22" s="1"/>
  <c r="T18" i="6"/>
  <c r="C17" i="22" s="1"/>
  <c r="C17" i="34" s="1"/>
  <c r="D17" i="7" s="1"/>
  <c r="T19" i="6"/>
  <c r="C18" i="22" s="1"/>
  <c r="T20" i="6"/>
  <c r="C19" i="22" s="1"/>
  <c r="C19" i="34" s="1"/>
  <c r="D19" i="7" s="1"/>
  <c r="T21" i="6"/>
  <c r="C20" i="22" s="1"/>
  <c r="T22" i="6"/>
  <c r="C21" i="22" s="1"/>
  <c r="T23" i="6"/>
  <c r="C22" i="22" s="1"/>
  <c r="T24" i="6"/>
  <c r="C23" i="22" s="1"/>
  <c r="T25" i="6"/>
  <c r="C24" i="22" s="1"/>
  <c r="T26" i="6"/>
  <c r="C25" i="22" s="1"/>
  <c r="T27" i="6"/>
  <c r="C26" i="22" s="1"/>
  <c r="T28" i="6"/>
  <c r="C27" i="22" s="1"/>
  <c r="T29" i="6"/>
  <c r="C28" i="22" s="1"/>
  <c r="T30" i="6"/>
  <c r="C29" i="22" s="1"/>
  <c r="T31" i="6"/>
  <c r="U31" i="6" s="1"/>
  <c r="T32" i="6"/>
  <c r="C31" i="22" s="1"/>
  <c r="T33" i="6"/>
  <c r="C32" i="22" s="1"/>
  <c r="T34" i="6"/>
  <c r="C33" i="22" s="1"/>
  <c r="T35" i="6"/>
  <c r="C34" i="22" s="1"/>
  <c r="T36" i="6"/>
  <c r="C35" i="22" s="1"/>
  <c r="T37" i="6"/>
  <c r="C36" i="22" s="1"/>
  <c r="T38" i="6"/>
  <c r="C37" i="22" s="1"/>
  <c r="T39" i="6"/>
  <c r="C38" i="22" s="1"/>
  <c r="T40" i="6"/>
  <c r="C39" i="22" s="1"/>
  <c r="T41" i="6"/>
  <c r="C40" i="22" s="1"/>
  <c r="T42" i="6"/>
  <c r="C41" i="22" s="1"/>
  <c r="T43" i="6"/>
  <c r="C42" i="22" s="1"/>
  <c r="T44" i="6"/>
  <c r="C43" i="22" s="1"/>
  <c r="T45" i="6"/>
  <c r="C44" i="22" s="1"/>
  <c r="T46" i="6"/>
  <c r="C45" i="22" s="1"/>
  <c r="T47" i="6"/>
  <c r="C46" i="22" s="1"/>
  <c r="T48" i="6"/>
  <c r="C47" i="22" s="1"/>
  <c r="T49" i="6"/>
  <c r="C48" i="22" s="1"/>
  <c r="T50" i="6"/>
  <c r="C49" i="22" s="1"/>
  <c r="T51" i="6"/>
  <c r="C50" i="22" s="1"/>
  <c r="T52" i="6"/>
  <c r="C51" i="22" s="1"/>
  <c r="T53" i="6"/>
  <c r="C52" i="22" s="1"/>
  <c r="T54" i="6"/>
  <c r="C53" i="22" s="1"/>
  <c r="T55" i="6"/>
  <c r="C54" i="22" s="1"/>
  <c r="T56" i="6"/>
  <c r="C55" i="22" s="1"/>
  <c r="T57" i="6"/>
  <c r="C56" i="22" s="1"/>
  <c r="T58" i="6"/>
  <c r="C57" i="22" s="1"/>
  <c r="T7" i="6"/>
  <c r="C6" i="22" s="1"/>
  <c r="D7" i="22"/>
  <c r="D8" i="22"/>
  <c r="D8" i="34" s="1"/>
  <c r="D9" i="22"/>
  <c r="D10" i="22"/>
  <c r="D10" i="34" s="1"/>
  <c r="D11" i="22"/>
  <c r="D12" i="22"/>
  <c r="D13" i="22"/>
  <c r="D14" i="22"/>
  <c r="D14" i="34"/>
  <c r="D15" i="22"/>
  <c r="D16" i="22"/>
  <c r="D16" i="34" s="1"/>
  <c r="D17" i="22"/>
  <c r="D17" i="34" s="1"/>
  <c r="D18" i="22"/>
  <c r="D19" i="22"/>
  <c r="D19" i="34" s="1"/>
  <c r="D20" i="22"/>
  <c r="D21" i="22"/>
  <c r="D22" i="22"/>
  <c r="D23" i="22"/>
  <c r="D24" i="22"/>
  <c r="D25" i="22"/>
  <c r="D25" i="34" s="1"/>
  <c r="D26" i="22"/>
  <c r="D26" i="34" s="1"/>
  <c r="D27" i="22"/>
  <c r="D28" i="22"/>
  <c r="D29" i="22"/>
  <c r="D30" i="22"/>
  <c r="D31" i="22"/>
  <c r="D31" i="34"/>
  <c r="D32" i="22"/>
  <c r="D33" i="22"/>
  <c r="D33" i="34" s="1"/>
  <c r="D34" i="22"/>
  <c r="D34" i="34" s="1"/>
  <c r="D35" i="22"/>
  <c r="D36" i="22"/>
  <c r="D37" i="22"/>
  <c r="D38" i="22"/>
  <c r="D38" i="34"/>
  <c r="D39" i="22"/>
  <c r="D40" i="22"/>
  <c r="D40" i="34" s="1"/>
  <c r="D41" i="22"/>
  <c r="D41" i="34" s="1"/>
  <c r="D42" i="22"/>
  <c r="D43" i="22"/>
  <c r="D44" i="22"/>
  <c r="D45" i="22"/>
  <c r="D46" i="22"/>
  <c r="D47" i="22"/>
  <c r="D47" i="34" s="1"/>
  <c r="D48" i="22"/>
  <c r="D48" i="34" s="1"/>
  <c r="D49" i="22"/>
  <c r="D50" i="22"/>
  <c r="D51" i="22"/>
  <c r="D52" i="22"/>
  <c r="D53" i="22"/>
  <c r="D54" i="22"/>
  <c r="D55" i="22"/>
  <c r="D55" i="34" s="1"/>
  <c r="D56" i="22"/>
  <c r="D56" i="34" s="1"/>
  <c r="D57" i="22"/>
  <c r="D57" i="34" s="1"/>
  <c r="D6" i="22"/>
  <c r="M10" i="15"/>
  <c r="M14" i="15"/>
  <c r="M16" i="15"/>
  <c r="M18" i="15"/>
  <c r="M22" i="15"/>
  <c r="M24" i="15"/>
  <c r="M26" i="15"/>
  <c r="M28" i="15"/>
  <c r="M30" i="15"/>
  <c r="M32" i="15"/>
  <c r="M34" i="15"/>
  <c r="M38" i="15"/>
  <c r="M42" i="15"/>
  <c r="M44" i="15"/>
  <c r="M46" i="15"/>
  <c r="M48" i="15"/>
  <c r="M49" i="15"/>
  <c r="M52" i="15"/>
  <c r="M53" i="15"/>
  <c r="M54" i="15"/>
  <c r="M55" i="15"/>
  <c r="M56" i="15"/>
  <c r="M58" i="15"/>
  <c r="H59" i="15"/>
  <c r="I59" i="15"/>
  <c r="X58" i="23"/>
  <c r="Y58" i="23"/>
  <c r="Z58" i="23"/>
  <c r="J59" i="32"/>
  <c r="K59" i="32"/>
  <c r="J58" i="23"/>
  <c r="N59" i="14"/>
  <c r="AD10" i="15"/>
  <c r="AD42" i="15"/>
  <c r="Q43" i="15"/>
  <c r="H42" i="22" s="1"/>
  <c r="AD47" i="15"/>
  <c r="I8" i="22"/>
  <c r="I9" i="22"/>
  <c r="I10" i="22"/>
  <c r="I11" i="22"/>
  <c r="I12" i="22"/>
  <c r="I13" i="22"/>
  <c r="I14" i="22"/>
  <c r="I17" i="22"/>
  <c r="I18" i="22"/>
  <c r="I19" i="22"/>
  <c r="I20" i="22"/>
  <c r="I22" i="22"/>
  <c r="I26" i="22"/>
  <c r="I27" i="22"/>
  <c r="I28" i="22"/>
  <c r="I29" i="22"/>
  <c r="I30" i="22"/>
  <c r="I31" i="22"/>
  <c r="I32" i="22"/>
  <c r="I33" i="22"/>
  <c r="I34" i="22"/>
  <c r="I35" i="22"/>
  <c r="I36" i="22"/>
  <c r="I37" i="22"/>
  <c r="I38" i="22"/>
  <c r="I39" i="22"/>
  <c r="I40" i="22"/>
  <c r="I42" i="22"/>
  <c r="I43" i="22"/>
  <c r="I44" i="22"/>
  <c r="I45" i="22"/>
  <c r="I46" i="22"/>
  <c r="I47" i="22"/>
  <c r="I48" i="22"/>
  <c r="I49" i="22"/>
  <c r="I50" i="22"/>
  <c r="I51" i="22"/>
  <c r="I52" i="22"/>
  <c r="I54" i="22"/>
  <c r="I55" i="22"/>
  <c r="I56" i="22"/>
  <c r="I7" i="22"/>
  <c r="R59" i="6"/>
  <c r="P59" i="6"/>
  <c r="Q59" i="6"/>
  <c r="E8" i="8"/>
  <c r="E8" i="9" s="1"/>
  <c r="E9" i="8"/>
  <c r="E9" i="9" s="1"/>
  <c r="E11" i="8"/>
  <c r="E12" i="8"/>
  <c r="E12" i="9"/>
  <c r="E13" i="8"/>
  <c r="E13" i="9" s="1"/>
  <c r="E14" i="8"/>
  <c r="E14" i="9" s="1"/>
  <c r="E15" i="8"/>
  <c r="E15" i="9" s="1"/>
  <c r="E16" i="8"/>
  <c r="E16" i="9"/>
  <c r="E17" i="8"/>
  <c r="E17" i="9" s="1"/>
  <c r="E18" i="8"/>
  <c r="E18" i="9" s="1"/>
  <c r="E19" i="8"/>
  <c r="E19" i="9"/>
  <c r="E20" i="8"/>
  <c r="E20" i="9" s="1"/>
  <c r="E21" i="8"/>
  <c r="E21" i="9"/>
  <c r="E22" i="8"/>
  <c r="E22" i="9" s="1"/>
  <c r="E23" i="8"/>
  <c r="E23" i="9" s="1"/>
  <c r="E24" i="8"/>
  <c r="E25" i="8"/>
  <c r="E25" i="9"/>
  <c r="E27" i="8"/>
  <c r="E27" i="9"/>
  <c r="E28" i="8"/>
  <c r="E28" i="9" s="1"/>
  <c r="E29" i="8"/>
  <c r="E29" i="9" s="1"/>
  <c r="E30" i="8"/>
  <c r="E30" i="9" s="1"/>
  <c r="E31" i="8"/>
  <c r="E31" i="9" s="1"/>
  <c r="E32" i="8"/>
  <c r="E33" i="8"/>
  <c r="E33" i="9" s="1"/>
  <c r="E35" i="8"/>
  <c r="E35" i="9" s="1"/>
  <c r="E36" i="8"/>
  <c r="E36" i="9"/>
  <c r="E37" i="8"/>
  <c r="E37" i="9" s="1"/>
  <c r="E38" i="8"/>
  <c r="E38" i="9"/>
  <c r="E39" i="8"/>
  <c r="E39" i="9"/>
  <c r="E40" i="8"/>
  <c r="E40" i="9" s="1"/>
  <c r="E41" i="8"/>
  <c r="E41" i="9"/>
  <c r="E43" i="8"/>
  <c r="E43" i="9"/>
  <c r="E44" i="8"/>
  <c r="E44" i="9" s="1"/>
  <c r="E45" i="8"/>
  <c r="E45" i="9"/>
  <c r="E46" i="8"/>
  <c r="E46" i="9"/>
  <c r="E47" i="8"/>
  <c r="E47" i="9"/>
  <c r="E48" i="8"/>
  <c r="E48" i="9" s="1"/>
  <c r="E49" i="8"/>
  <c r="E49" i="9" s="1"/>
  <c r="E51" i="8"/>
  <c r="E51" i="9"/>
  <c r="E52" i="8"/>
  <c r="E52" i="9" s="1"/>
  <c r="E53" i="8"/>
  <c r="E53" i="9"/>
  <c r="E54" i="8"/>
  <c r="E54" i="9" s="1"/>
  <c r="E55" i="8"/>
  <c r="E55" i="9"/>
  <c r="E56" i="8"/>
  <c r="E56" i="9" s="1"/>
  <c r="E57" i="8"/>
  <c r="H59" i="32"/>
  <c r="AE13" i="15"/>
  <c r="AE20" i="15"/>
  <c r="AE21" i="15"/>
  <c r="AE27" i="15"/>
  <c r="AE29" i="15"/>
  <c r="AE36" i="15"/>
  <c r="AE45" i="15"/>
  <c r="AE47" i="15"/>
  <c r="AE52" i="15"/>
  <c r="Q53" i="15"/>
  <c r="H52" i="22" s="1"/>
  <c r="O58" i="23"/>
  <c r="F58" i="23"/>
  <c r="G58" i="23"/>
  <c r="I58" i="23"/>
  <c r="K58" i="23"/>
  <c r="L58" i="23"/>
  <c r="M58" i="23"/>
  <c r="N58" i="23"/>
  <c r="P58" i="23"/>
  <c r="Q58" i="23"/>
  <c r="V58" i="23"/>
  <c r="W58" i="23"/>
  <c r="E59" i="12"/>
  <c r="I37" i="12"/>
  <c r="F36" i="9" s="1"/>
  <c r="Y59" i="6"/>
  <c r="F58" i="30"/>
  <c r="E58" i="30"/>
  <c r="G58" i="30"/>
  <c r="Q58" i="30"/>
  <c r="R58" i="30"/>
  <c r="S58" i="30"/>
  <c r="T58" i="30"/>
  <c r="U58" i="30"/>
  <c r="V58" i="30"/>
  <c r="W58" i="30"/>
  <c r="X58" i="30"/>
  <c r="Y58" i="30"/>
  <c r="Z58" i="30"/>
  <c r="C58" i="30"/>
  <c r="D58" i="23"/>
  <c r="E58" i="23"/>
  <c r="C58" i="23"/>
  <c r="AF5" i="31"/>
  <c r="AG4" i="24"/>
  <c r="AF4" i="30" s="1"/>
  <c r="U57" i="31"/>
  <c r="T50" i="31"/>
  <c r="D7" i="8"/>
  <c r="D8" i="8"/>
  <c r="D9" i="8"/>
  <c r="D9" i="9"/>
  <c r="D10" i="8"/>
  <c r="D10" i="9"/>
  <c r="D11" i="8"/>
  <c r="D11" i="9"/>
  <c r="D12" i="8"/>
  <c r="D12" i="9"/>
  <c r="D13" i="8"/>
  <c r="D14" i="8"/>
  <c r="D15" i="8"/>
  <c r="D16" i="8"/>
  <c r="D16" i="9"/>
  <c r="D17" i="8"/>
  <c r="D17" i="9"/>
  <c r="D18" i="8"/>
  <c r="D18" i="9"/>
  <c r="D18" i="34"/>
  <c r="D19" i="8"/>
  <c r="D20" i="8"/>
  <c r="D21" i="8"/>
  <c r="D22" i="8"/>
  <c r="D22" i="9"/>
  <c r="D23" i="8"/>
  <c r="D23" i="9"/>
  <c r="D24" i="8"/>
  <c r="D24" i="9"/>
  <c r="D25" i="8"/>
  <c r="D26" i="8"/>
  <c r="D26" i="9"/>
  <c r="D27" i="8"/>
  <c r="D27" i="9"/>
  <c r="D28" i="8"/>
  <c r="D29" i="8"/>
  <c r="D29" i="9"/>
  <c r="D29" i="34"/>
  <c r="D30" i="8"/>
  <c r="D31" i="8"/>
  <c r="D32" i="8"/>
  <c r="D33" i="8"/>
  <c r="D34" i="8"/>
  <c r="D34" i="9"/>
  <c r="D35" i="8"/>
  <c r="D35" i="9"/>
  <c r="D36" i="8"/>
  <c r="D36" i="9"/>
  <c r="D36" i="34"/>
  <c r="D37" i="8"/>
  <c r="D37" i="9"/>
  <c r="D38" i="8"/>
  <c r="D38" i="9"/>
  <c r="D39" i="8"/>
  <c r="D39" i="9"/>
  <c r="D40" i="8"/>
  <c r="D41" i="8"/>
  <c r="D42" i="8"/>
  <c r="D42" i="9"/>
  <c r="D42" i="34"/>
  <c r="D43" i="8"/>
  <c r="D43" i="9"/>
  <c r="D44" i="8"/>
  <c r="D45" i="8"/>
  <c r="D46" i="8"/>
  <c r="D46" i="9"/>
  <c r="D47" i="8"/>
  <c r="D47" i="9"/>
  <c r="D48" i="8"/>
  <c r="D48" i="9"/>
  <c r="D49" i="8"/>
  <c r="D50" i="8"/>
  <c r="D50" i="9"/>
  <c r="D51" i="8"/>
  <c r="D51" i="9"/>
  <c r="D51" i="34"/>
  <c r="D52" i="8"/>
  <c r="D53" i="8"/>
  <c r="D53" i="9"/>
  <c r="D54" i="8"/>
  <c r="D55" i="8"/>
  <c r="D56" i="8"/>
  <c r="D57" i="8"/>
  <c r="D57" i="9"/>
  <c r="D6" i="8"/>
  <c r="D6" i="9"/>
  <c r="E7" i="31"/>
  <c r="N8" i="31"/>
  <c r="E9" i="31"/>
  <c r="M10" i="31"/>
  <c r="E12" i="31"/>
  <c r="M13" i="31"/>
  <c r="E14" i="31"/>
  <c r="E17" i="31"/>
  <c r="E19" i="31"/>
  <c r="E20" i="31"/>
  <c r="N25" i="31"/>
  <c r="E30" i="31"/>
  <c r="N32" i="31"/>
  <c r="M33" i="31"/>
  <c r="N33" i="31"/>
  <c r="E34" i="31"/>
  <c r="E37" i="31"/>
  <c r="E38" i="31"/>
  <c r="E39" i="31"/>
  <c r="E41" i="31"/>
  <c r="M41" i="31"/>
  <c r="M45" i="31"/>
  <c r="E48" i="31"/>
  <c r="M49" i="31"/>
  <c r="N49" i="31"/>
  <c r="E51" i="31"/>
  <c r="N53" i="31"/>
  <c r="E55" i="31"/>
  <c r="M57" i="31"/>
  <c r="E6" i="31"/>
  <c r="E58" i="31" s="1"/>
  <c r="AE8" i="15"/>
  <c r="AE10" i="15"/>
  <c r="AD13" i="15"/>
  <c r="AE15" i="15"/>
  <c r="AD16" i="15"/>
  <c r="AE18" i="15"/>
  <c r="AD21" i="15"/>
  <c r="AD24" i="15"/>
  <c r="AE26" i="15"/>
  <c r="AE31" i="15"/>
  <c r="AD32" i="15"/>
  <c r="AD33" i="15"/>
  <c r="AE34" i="15"/>
  <c r="AE37" i="15"/>
  <c r="AD40" i="15"/>
  <c r="AD41" i="15"/>
  <c r="AE42" i="15"/>
  <c r="AE43" i="15"/>
  <c r="AD48" i="15"/>
  <c r="AE48" i="15"/>
  <c r="AD50" i="15"/>
  <c r="AE54" i="15"/>
  <c r="AD56" i="15"/>
  <c r="AD57" i="15"/>
  <c r="AE57" i="15"/>
  <c r="Q8" i="15"/>
  <c r="H7" i="22" s="1"/>
  <c r="Q9" i="15"/>
  <c r="H8" i="22" s="1"/>
  <c r="Q13" i="15"/>
  <c r="H12" i="22" s="1"/>
  <c r="Q16" i="15"/>
  <c r="H15" i="22" s="1"/>
  <c r="Q17" i="15"/>
  <c r="H16" i="22" s="1"/>
  <c r="Q18" i="15"/>
  <c r="H17" i="22" s="1"/>
  <c r="Q21" i="15"/>
  <c r="H20" i="22" s="1"/>
  <c r="Q24" i="15"/>
  <c r="H23" i="22" s="1"/>
  <c r="Q25" i="15"/>
  <c r="H24" i="22" s="1"/>
  <c r="Q32" i="15"/>
  <c r="H31" i="22" s="1"/>
  <c r="Q33" i="15"/>
  <c r="H32" i="22" s="1"/>
  <c r="H35" i="9"/>
  <c r="Q37" i="15"/>
  <c r="H36" i="22" s="1"/>
  <c r="Q40" i="15"/>
  <c r="H39" i="22" s="1"/>
  <c r="Q41" i="15"/>
  <c r="H40" i="22" s="1"/>
  <c r="Q48" i="15"/>
  <c r="H47" i="22" s="1"/>
  <c r="Q49" i="15"/>
  <c r="H48" i="22" s="1"/>
  <c r="Q50" i="15"/>
  <c r="H49" i="22" s="1"/>
  <c r="Q54" i="15"/>
  <c r="H53" i="22" s="1"/>
  <c r="Q56" i="15"/>
  <c r="H55" i="22" s="1"/>
  <c r="Q57" i="15"/>
  <c r="H56" i="22" s="1"/>
  <c r="Q7" i="15"/>
  <c r="H6" i="22" s="1"/>
  <c r="C14" i="9"/>
  <c r="C16" i="9"/>
  <c r="C17" i="9"/>
  <c r="C30" i="9"/>
  <c r="C31" i="9"/>
  <c r="C38" i="9"/>
  <c r="C40" i="9"/>
  <c r="C41" i="9"/>
  <c r="C42" i="9"/>
  <c r="C50" i="9"/>
  <c r="C52" i="9"/>
  <c r="Q58" i="15"/>
  <c r="H57" i="22" s="1"/>
  <c r="G37" i="6"/>
  <c r="N37" i="6" s="1"/>
  <c r="I58" i="1"/>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7" i="15"/>
  <c r="J14" i="1"/>
  <c r="J22" i="1"/>
  <c r="J26" i="1"/>
  <c r="J30" i="1"/>
  <c r="J34" i="1"/>
  <c r="J38" i="1"/>
  <c r="J46" i="1"/>
  <c r="J54" i="1"/>
  <c r="J18" i="1"/>
  <c r="J42" i="1"/>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A3" i="31"/>
  <c r="A6" i="31"/>
  <c r="B6" i="31"/>
  <c r="A7" i="31"/>
  <c r="B7" i="31"/>
  <c r="A8" i="31"/>
  <c r="B8" i="31"/>
  <c r="A9" i="31"/>
  <c r="B9" i="31"/>
  <c r="A10" i="31"/>
  <c r="B10" i="31"/>
  <c r="A11" i="31"/>
  <c r="B11" i="31"/>
  <c r="A12" i="31"/>
  <c r="B12" i="31"/>
  <c r="A13" i="31"/>
  <c r="B13" i="31"/>
  <c r="A14" i="31"/>
  <c r="B14" i="31"/>
  <c r="A15" i="31"/>
  <c r="B15" i="31"/>
  <c r="A16" i="31"/>
  <c r="B16" i="31"/>
  <c r="A17" i="31"/>
  <c r="B17" i="31"/>
  <c r="A18" i="31"/>
  <c r="B18" i="31"/>
  <c r="A19" i="31"/>
  <c r="B19" i="31"/>
  <c r="A20" i="31"/>
  <c r="B20" i="31"/>
  <c r="A21" i="31"/>
  <c r="B21" i="31"/>
  <c r="A22" i="31"/>
  <c r="B22" i="31"/>
  <c r="A23" i="31"/>
  <c r="B23" i="31"/>
  <c r="A24" i="31"/>
  <c r="B24" i="31"/>
  <c r="A25" i="31"/>
  <c r="B25" i="31"/>
  <c r="A26" i="31"/>
  <c r="B26" i="31"/>
  <c r="A27" i="31"/>
  <c r="B27" i="31"/>
  <c r="A28" i="31"/>
  <c r="B28" i="31"/>
  <c r="A29" i="31"/>
  <c r="B29" i="31"/>
  <c r="A30" i="31"/>
  <c r="B30" i="31"/>
  <c r="A31" i="31"/>
  <c r="B31" i="31"/>
  <c r="A32" i="31"/>
  <c r="B32" i="31"/>
  <c r="A33" i="31"/>
  <c r="B33" i="31"/>
  <c r="A34" i="31"/>
  <c r="B34" i="31"/>
  <c r="A35" i="31"/>
  <c r="B35" i="31"/>
  <c r="A36" i="31"/>
  <c r="B36" i="31"/>
  <c r="A37" i="31"/>
  <c r="B37" i="31"/>
  <c r="A38" i="31"/>
  <c r="B38" i="31"/>
  <c r="A39" i="31"/>
  <c r="B39" i="31"/>
  <c r="A40" i="31"/>
  <c r="B40" i="31"/>
  <c r="A41" i="31"/>
  <c r="B41" i="31"/>
  <c r="A42" i="31"/>
  <c r="B42" i="31"/>
  <c r="A43" i="31"/>
  <c r="B43" i="31"/>
  <c r="A44" i="31"/>
  <c r="B44" i="31"/>
  <c r="A45" i="31"/>
  <c r="B45" i="31"/>
  <c r="A46" i="31"/>
  <c r="B46" i="31"/>
  <c r="A47" i="31"/>
  <c r="B47" i="31"/>
  <c r="A48" i="31"/>
  <c r="B48" i="31"/>
  <c r="A49" i="31"/>
  <c r="B49" i="31"/>
  <c r="A50" i="31"/>
  <c r="B50" i="31"/>
  <c r="A51" i="31"/>
  <c r="B51" i="31"/>
  <c r="A52" i="31"/>
  <c r="B52" i="31"/>
  <c r="A53" i="31"/>
  <c r="B53" i="31"/>
  <c r="A54" i="31"/>
  <c r="B54" i="31"/>
  <c r="A55" i="31"/>
  <c r="B55" i="31"/>
  <c r="A56" i="31"/>
  <c r="B56" i="31"/>
  <c r="A57" i="31"/>
  <c r="B57" i="31"/>
  <c r="A6" i="30"/>
  <c r="B6" i="30"/>
  <c r="A7" i="30"/>
  <c r="B7" i="30"/>
  <c r="A8" i="30"/>
  <c r="B8" i="30"/>
  <c r="A9" i="30"/>
  <c r="B9" i="30"/>
  <c r="A10" i="30"/>
  <c r="B10" i="30"/>
  <c r="A11" i="30"/>
  <c r="B11" i="30"/>
  <c r="A12" i="30"/>
  <c r="B12" i="30"/>
  <c r="A13" i="30"/>
  <c r="B13" i="30"/>
  <c r="A14" i="30"/>
  <c r="B14" i="30"/>
  <c r="A15" i="30"/>
  <c r="B15" i="30"/>
  <c r="A16" i="30"/>
  <c r="B16" i="30"/>
  <c r="A17" i="30"/>
  <c r="B17" i="30"/>
  <c r="A18" i="30"/>
  <c r="B18" i="30"/>
  <c r="A19" i="30"/>
  <c r="B19" i="30"/>
  <c r="A20" i="30"/>
  <c r="B20" i="30"/>
  <c r="A21" i="30"/>
  <c r="B21" i="30"/>
  <c r="A22" i="30"/>
  <c r="B22" i="30"/>
  <c r="A23" i="30"/>
  <c r="B23" i="30"/>
  <c r="A24" i="30"/>
  <c r="B24" i="30"/>
  <c r="A25" i="30"/>
  <c r="B25" i="30"/>
  <c r="A26" i="30"/>
  <c r="B26" i="30"/>
  <c r="A27" i="30"/>
  <c r="B27" i="30"/>
  <c r="A28" i="30"/>
  <c r="B28" i="30"/>
  <c r="A29" i="30"/>
  <c r="B29" i="30"/>
  <c r="A30" i="30"/>
  <c r="B30" i="30"/>
  <c r="A31" i="30"/>
  <c r="B31" i="30"/>
  <c r="A32" i="30"/>
  <c r="B32" i="30"/>
  <c r="A33" i="30"/>
  <c r="B33" i="30"/>
  <c r="A34" i="30"/>
  <c r="B34" i="30"/>
  <c r="A35" i="30"/>
  <c r="B35" i="30"/>
  <c r="A36" i="30"/>
  <c r="B36" i="30"/>
  <c r="A37" i="30"/>
  <c r="B37" i="30"/>
  <c r="A38" i="30"/>
  <c r="B38" i="30"/>
  <c r="A39" i="30"/>
  <c r="B39" i="30"/>
  <c r="A40" i="30"/>
  <c r="B40" i="30"/>
  <c r="A41" i="30"/>
  <c r="B41" i="30"/>
  <c r="A42" i="30"/>
  <c r="B42" i="30"/>
  <c r="A43" i="30"/>
  <c r="B43" i="30"/>
  <c r="A44" i="30"/>
  <c r="B44" i="30"/>
  <c r="A45" i="30"/>
  <c r="B45" i="30"/>
  <c r="A46" i="30"/>
  <c r="B46" i="30"/>
  <c r="A47" i="30"/>
  <c r="B47" i="30"/>
  <c r="A48" i="30"/>
  <c r="B48" i="30"/>
  <c r="A49" i="30"/>
  <c r="B49" i="30"/>
  <c r="A50" i="30"/>
  <c r="B50" i="30"/>
  <c r="A51" i="30"/>
  <c r="B51" i="30"/>
  <c r="A52" i="30"/>
  <c r="B52" i="30"/>
  <c r="A53" i="30"/>
  <c r="B53" i="30"/>
  <c r="A54" i="30"/>
  <c r="B54" i="30"/>
  <c r="A55" i="30"/>
  <c r="B55" i="30"/>
  <c r="A56" i="30"/>
  <c r="B56" i="30"/>
  <c r="A57" i="30"/>
  <c r="B57" i="30"/>
  <c r="A6" i="24"/>
  <c r="B6" i="24"/>
  <c r="A7" i="24"/>
  <c r="B7" i="24"/>
  <c r="A8" i="24"/>
  <c r="B8" i="24"/>
  <c r="A9" i="24"/>
  <c r="B9" i="24"/>
  <c r="A10" i="24"/>
  <c r="B10" i="24"/>
  <c r="A11" i="24"/>
  <c r="B11" i="24"/>
  <c r="A12" i="24"/>
  <c r="B12" i="24"/>
  <c r="A13" i="24"/>
  <c r="B13" i="24"/>
  <c r="A14" i="24"/>
  <c r="B14" i="24"/>
  <c r="A15" i="24"/>
  <c r="B15" i="24"/>
  <c r="A16" i="24"/>
  <c r="B16" i="24"/>
  <c r="A17" i="24"/>
  <c r="B17" i="24"/>
  <c r="A18" i="24"/>
  <c r="B18" i="24"/>
  <c r="A19" i="24"/>
  <c r="B19" i="24"/>
  <c r="A20" i="24"/>
  <c r="B20" i="24"/>
  <c r="A21" i="24"/>
  <c r="B21" i="24"/>
  <c r="A22" i="24"/>
  <c r="B22" i="24"/>
  <c r="A23" i="24"/>
  <c r="B23" i="24"/>
  <c r="A24" i="24"/>
  <c r="B24" i="24"/>
  <c r="A25" i="24"/>
  <c r="B25" i="24"/>
  <c r="A26" i="24"/>
  <c r="B26" i="24"/>
  <c r="A27" i="24"/>
  <c r="B27" i="24"/>
  <c r="A28" i="24"/>
  <c r="B28" i="24"/>
  <c r="A29" i="24"/>
  <c r="B29" i="24"/>
  <c r="A30" i="24"/>
  <c r="B30" i="24"/>
  <c r="A31" i="24"/>
  <c r="B31" i="24"/>
  <c r="A32" i="24"/>
  <c r="B32" i="24"/>
  <c r="A33" i="24"/>
  <c r="B33" i="24"/>
  <c r="A34" i="24"/>
  <c r="B34" i="24"/>
  <c r="A35" i="24"/>
  <c r="B35" i="24"/>
  <c r="A36" i="24"/>
  <c r="B36" i="24"/>
  <c r="A37" i="24"/>
  <c r="B37" i="24"/>
  <c r="A38" i="24"/>
  <c r="B38" i="24"/>
  <c r="A39" i="24"/>
  <c r="B39" i="24"/>
  <c r="A40" i="24"/>
  <c r="B40" i="24"/>
  <c r="A41" i="24"/>
  <c r="B41" i="24"/>
  <c r="A42" i="24"/>
  <c r="B42" i="24"/>
  <c r="A43" i="24"/>
  <c r="B43" i="24"/>
  <c r="A44" i="24"/>
  <c r="B44" i="24"/>
  <c r="A45" i="24"/>
  <c r="B45" i="24"/>
  <c r="A46" i="24"/>
  <c r="B46" i="24"/>
  <c r="A47" i="24"/>
  <c r="B47" i="24"/>
  <c r="A48" i="24"/>
  <c r="B48" i="24"/>
  <c r="A49" i="24"/>
  <c r="B49" i="24"/>
  <c r="A50" i="24"/>
  <c r="B50" i="24"/>
  <c r="A51" i="24"/>
  <c r="B51" i="24"/>
  <c r="A52" i="24"/>
  <c r="B52" i="24"/>
  <c r="A53" i="24"/>
  <c r="B53" i="24"/>
  <c r="A54" i="24"/>
  <c r="B54" i="24"/>
  <c r="A55" i="24"/>
  <c r="B55" i="24"/>
  <c r="A56" i="24"/>
  <c r="B56" i="24"/>
  <c r="A57" i="24"/>
  <c r="B57" i="24"/>
  <c r="A6" i="23"/>
  <c r="B6" i="23"/>
  <c r="A7" i="23"/>
  <c r="B7" i="23"/>
  <c r="A8" i="23"/>
  <c r="B8"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B32" i="23"/>
  <c r="A33" i="23"/>
  <c r="B33" i="23"/>
  <c r="A34" i="23"/>
  <c r="B34" i="23"/>
  <c r="A35" i="23"/>
  <c r="B35" i="23"/>
  <c r="A36" i="23"/>
  <c r="B36" i="23"/>
  <c r="A37" i="23"/>
  <c r="B37" i="23"/>
  <c r="A38" i="23"/>
  <c r="B38" i="23"/>
  <c r="A39" i="23"/>
  <c r="B39" i="23"/>
  <c r="A40" i="23"/>
  <c r="B40" i="23"/>
  <c r="A41" i="23"/>
  <c r="B41" i="23"/>
  <c r="A42" i="23"/>
  <c r="B42" i="23"/>
  <c r="A43" i="23"/>
  <c r="B43" i="23"/>
  <c r="A44" i="23"/>
  <c r="B44" i="23"/>
  <c r="A45" i="23"/>
  <c r="B45" i="23"/>
  <c r="A46" i="23"/>
  <c r="B46" i="23"/>
  <c r="A47" i="23"/>
  <c r="B47" i="23"/>
  <c r="A48" i="23"/>
  <c r="B48" i="23"/>
  <c r="A49" i="23"/>
  <c r="B49" i="23"/>
  <c r="A50" i="23"/>
  <c r="B50" i="23"/>
  <c r="A51" i="23"/>
  <c r="B51" i="23"/>
  <c r="A52" i="23"/>
  <c r="B52" i="23"/>
  <c r="A53" i="23"/>
  <c r="B53" i="23"/>
  <c r="A54" i="23"/>
  <c r="B54" i="23"/>
  <c r="A55" i="23"/>
  <c r="B55" i="23"/>
  <c r="A56" i="23"/>
  <c r="B56" i="23"/>
  <c r="A57" i="23"/>
  <c r="B57" i="23"/>
  <c r="A6" i="11"/>
  <c r="B6" i="11"/>
  <c r="A7" i="11"/>
  <c r="B7" i="11"/>
  <c r="A8" i="11"/>
  <c r="B8" i="11"/>
  <c r="A9" i="11"/>
  <c r="B9" i="11"/>
  <c r="A10" i="11"/>
  <c r="B10" i="11"/>
  <c r="A11" i="11"/>
  <c r="B11" i="11"/>
  <c r="A12" i="11"/>
  <c r="B12" i="11"/>
  <c r="A13" i="11"/>
  <c r="B13" i="11"/>
  <c r="A14" i="11"/>
  <c r="B14" i="11"/>
  <c r="A15" i="11"/>
  <c r="B15" i="1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A29" i="11"/>
  <c r="B29" i="11"/>
  <c r="A30" i="11"/>
  <c r="B30" i="11"/>
  <c r="A31" i="11"/>
  <c r="B31" i="11"/>
  <c r="A32" i="11"/>
  <c r="B32" i="11"/>
  <c r="A33" i="11"/>
  <c r="B33" i="11"/>
  <c r="A34" i="11"/>
  <c r="B34" i="11"/>
  <c r="A35" i="11"/>
  <c r="B35" i="11"/>
  <c r="A36" i="11"/>
  <c r="B36" i="11"/>
  <c r="A37" i="11"/>
  <c r="B37" i="11"/>
  <c r="A38" i="11"/>
  <c r="B38" i="11"/>
  <c r="A39" i="11"/>
  <c r="B39" i="11"/>
  <c r="A40" i="11"/>
  <c r="B40" i="11"/>
  <c r="A41" i="11"/>
  <c r="B41" i="11"/>
  <c r="A42" i="11"/>
  <c r="B42" i="11"/>
  <c r="A43" i="11"/>
  <c r="B43" i="11"/>
  <c r="A44" i="11"/>
  <c r="B44" i="11"/>
  <c r="A45" i="11"/>
  <c r="B45" i="11"/>
  <c r="A46" i="11"/>
  <c r="B46" i="11"/>
  <c r="A47" i="11"/>
  <c r="B47" i="11"/>
  <c r="A48" i="11"/>
  <c r="B48" i="11"/>
  <c r="A49" i="11"/>
  <c r="B49" i="11"/>
  <c r="A50" i="11"/>
  <c r="B50" i="11"/>
  <c r="A51" i="11"/>
  <c r="B51" i="11"/>
  <c r="A52" i="11"/>
  <c r="B52" i="11"/>
  <c r="A53" i="11"/>
  <c r="B53" i="11"/>
  <c r="A54" i="11"/>
  <c r="B54" i="11"/>
  <c r="A55" i="11"/>
  <c r="B55" i="11"/>
  <c r="A56" i="11"/>
  <c r="B56" i="11"/>
  <c r="A57" i="11"/>
  <c r="B57" i="11"/>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C58" i="10"/>
  <c r="A2" i="15"/>
  <c r="A7" i="15"/>
  <c r="B7" i="15"/>
  <c r="A8" i="15"/>
  <c r="B8" i="15"/>
  <c r="A9" i="15"/>
  <c r="B9" i="15"/>
  <c r="A10" i="15"/>
  <c r="B10" i="15"/>
  <c r="A11" i="15"/>
  <c r="B11" i="15"/>
  <c r="A12" i="15"/>
  <c r="B12" i="15"/>
  <c r="A13" i="15"/>
  <c r="B13" i="15"/>
  <c r="A14" i="15"/>
  <c r="B14" i="15"/>
  <c r="A15" i="15"/>
  <c r="B15" i="15"/>
  <c r="A16" i="15"/>
  <c r="B16" i="15"/>
  <c r="A17" i="15"/>
  <c r="B17" i="15"/>
  <c r="A18" i="15"/>
  <c r="B18" i="15"/>
  <c r="A19" i="15"/>
  <c r="B19" i="15"/>
  <c r="A20" i="15"/>
  <c r="B20" i="15"/>
  <c r="A21" i="15"/>
  <c r="B21" i="15"/>
  <c r="A22" i="15"/>
  <c r="B22" i="15"/>
  <c r="A23" i="15"/>
  <c r="B23" i="15"/>
  <c r="A24" i="15"/>
  <c r="B24" i="15"/>
  <c r="A25" i="15"/>
  <c r="B25" i="15"/>
  <c r="A26" i="15"/>
  <c r="B26" i="15"/>
  <c r="A27" i="15"/>
  <c r="B27" i="15"/>
  <c r="A28" i="15"/>
  <c r="B28" i="15"/>
  <c r="A29" i="15"/>
  <c r="B29" i="15"/>
  <c r="A30" i="15"/>
  <c r="B30" i="15"/>
  <c r="A31" i="15"/>
  <c r="B31" i="15"/>
  <c r="A32" i="15"/>
  <c r="B32" i="15"/>
  <c r="A33" i="15"/>
  <c r="B33" i="15"/>
  <c r="A34" i="15"/>
  <c r="B34" i="15"/>
  <c r="A35" i="15"/>
  <c r="B35" i="15"/>
  <c r="A36" i="15"/>
  <c r="B36" i="15"/>
  <c r="A37" i="15"/>
  <c r="B37" i="15"/>
  <c r="A38" i="15"/>
  <c r="B38" i="15"/>
  <c r="A39" i="15"/>
  <c r="B39" i="15"/>
  <c r="A40" i="15"/>
  <c r="B40" i="15"/>
  <c r="A41" i="15"/>
  <c r="B41" i="15"/>
  <c r="A42" i="15"/>
  <c r="B42" i="15"/>
  <c r="A43" i="15"/>
  <c r="B43" i="15"/>
  <c r="A44" i="15"/>
  <c r="B44" i="15"/>
  <c r="A45" i="15"/>
  <c r="B45" i="15"/>
  <c r="A46" i="15"/>
  <c r="B46" i="15"/>
  <c r="A47" i="15"/>
  <c r="B47" i="15"/>
  <c r="A48" i="15"/>
  <c r="B48" i="15"/>
  <c r="A49" i="15"/>
  <c r="B49" i="15"/>
  <c r="A50" i="15"/>
  <c r="B50" i="15"/>
  <c r="A51" i="15"/>
  <c r="B51" i="15"/>
  <c r="A52" i="15"/>
  <c r="B52" i="15"/>
  <c r="A53" i="15"/>
  <c r="B53" i="15"/>
  <c r="A54" i="15"/>
  <c r="B54" i="15"/>
  <c r="A55" i="15"/>
  <c r="B55" i="15"/>
  <c r="A56" i="15"/>
  <c r="B56" i="15"/>
  <c r="A57" i="15"/>
  <c r="B57" i="15"/>
  <c r="A58" i="15"/>
  <c r="B58" i="15"/>
  <c r="A2" i="14"/>
  <c r="A7" i="14"/>
  <c r="B7" i="14"/>
  <c r="A8" i="14"/>
  <c r="B8" i="14"/>
  <c r="G7" i="22"/>
  <c r="A9" i="14"/>
  <c r="B9" i="14"/>
  <c r="A10" i="14"/>
  <c r="B10" i="14"/>
  <c r="G9" i="22"/>
  <c r="A11" i="14"/>
  <c r="B11" i="14"/>
  <c r="G10" i="22"/>
  <c r="A12" i="14"/>
  <c r="B12" i="14"/>
  <c r="A13" i="14"/>
  <c r="B13" i="14"/>
  <c r="G12" i="22"/>
  <c r="A14" i="14"/>
  <c r="B14" i="14"/>
  <c r="A15" i="14"/>
  <c r="B15" i="14"/>
  <c r="A16" i="14"/>
  <c r="B16" i="14"/>
  <c r="G15" i="22"/>
  <c r="A17" i="14"/>
  <c r="B17" i="14"/>
  <c r="A18" i="14"/>
  <c r="B18" i="14"/>
  <c r="G17" i="22"/>
  <c r="A19" i="14"/>
  <c r="B19" i="14"/>
  <c r="A20" i="14"/>
  <c r="B20" i="14"/>
  <c r="A21" i="14"/>
  <c r="B21" i="14"/>
  <c r="G20" i="29"/>
  <c r="A22" i="14"/>
  <c r="B22" i="14"/>
  <c r="A23" i="14"/>
  <c r="B23" i="14"/>
  <c r="A24" i="14"/>
  <c r="B24" i="14"/>
  <c r="A25" i="14"/>
  <c r="B25" i="14"/>
  <c r="A26" i="14"/>
  <c r="B26" i="14"/>
  <c r="G25" i="22"/>
  <c r="A27" i="14"/>
  <c r="B27" i="14"/>
  <c r="A28" i="14"/>
  <c r="B28" i="14"/>
  <c r="G27" i="22"/>
  <c r="A29" i="14"/>
  <c r="B29" i="14"/>
  <c r="G28" i="22"/>
  <c r="A30" i="14"/>
  <c r="B30" i="14"/>
  <c r="G29" i="22"/>
  <c r="A31" i="14"/>
  <c r="B31" i="14"/>
  <c r="G30" i="22"/>
  <c r="A32" i="14"/>
  <c r="B32" i="14"/>
  <c r="A33" i="14"/>
  <c r="B33" i="14"/>
  <c r="A34" i="14"/>
  <c r="B34" i="14"/>
  <c r="A35" i="14"/>
  <c r="B35" i="14"/>
  <c r="A36" i="14"/>
  <c r="B36" i="14"/>
  <c r="A37" i="14"/>
  <c r="B37" i="14"/>
  <c r="G36" i="29"/>
  <c r="A38" i="14"/>
  <c r="B38" i="14"/>
  <c r="G37" i="22"/>
  <c r="A39" i="14"/>
  <c r="B39" i="14"/>
  <c r="A40" i="14"/>
  <c r="B40" i="14"/>
  <c r="A41" i="14"/>
  <c r="B41" i="14"/>
  <c r="A42" i="14"/>
  <c r="B42" i="14"/>
  <c r="A43" i="14"/>
  <c r="B43" i="14"/>
  <c r="A44" i="14"/>
  <c r="B44" i="14"/>
  <c r="A45" i="14"/>
  <c r="B45" i="14"/>
  <c r="A46" i="14"/>
  <c r="B46" i="14"/>
  <c r="G45" i="22"/>
  <c r="A47" i="14"/>
  <c r="B47" i="14"/>
  <c r="A48" i="14"/>
  <c r="B48" i="14"/>
  <c r="G47" i="22"/>
  <c r="G47" i="34" s="1"/>
  <c r="A49" i="14"/>
  <c r="B49" i="14"/>
  <c r="A50" i="14"/>
  <c r="B50" i="14"/>
  <c r="A51" i="14"/>
  <c r="B51" i="14"/>
  <c r="A52" i="14"/>
  <c r="B52" i="14"/>
  <c r="G51" i="22"/>
  <c r="A53" i="14"/>
  <c r="B53" i="14"/>
  <c r="G52" i="22"/>
  <c r="A54" i="14"/>
  <c r="B54" i="14"/>
  <c r="A55" i="14"/>
  <c r="B55" i="14"/>
  <c r="A56" i="14"/>
  <c r="B56" i="14"/>
  <c r="G55" i="22"/>
  <c r="A57" i="14"/>
  <c r="B57" i="14"/>
  <c r="A58" i="14"/>
  <c r="B58" i="14"/>
  <c r="K59" i="14"/>
  <c r="A2" i="12"/>
  <c r="A7" i="12"/>
  <c r="B7" i="12"/>
  <c r="A8" i="12"/>
  <c r="B8" i="12"/>
  <c r="C8" i="12"/>
  <c r="A9" i="12"/>
  <c r="B9" i="12"/>
  <c r="C9" i="12"/>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H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8" i="12"/>
  <c r="B58" i="12"/>
  <c r="C58" i="12"/>
  <c r="K59" i="12"/>
  <c r="A2" i="2"/>
  <c r="A7" i="2"/>
  <c r="B7" i="2"/>
  <c r="A8" i="2"/>
  <c r="B8" i="2"/>
  <c r="A9" i="2"/>
  <c r="B9" i="2"/>
  <c r="A10" i="2"/>
  <c r="B10" i="2"/>
  <c r="A11" i="2"/>
  <c r="B11" i="2"/>
  <c r="A12" i="2"/>
  <c r="B12" i="2"/>
  <c r="K12" i="2"/>
  <c r="R12" i="2" s="1"/>
  <c r="Y12" i="2" s="1"/>
  <c r="A13" i="2"/>
  <c r="B13" i="2"/>
  <c r="A14" i="2"/>
  <c r="B14" i="2"/>
  <c r="A15" i="2"/>
  <c r="B15" i="2"/>
  <c r="A16" i="2"/>
  <c r="B16" i="2"/>
  <c r="A17" i="2"/>
  <c r="B17" i="2"/>
  <c r="A18" i="2"/>
  <c r="B18" i="2"/>
  <c r="K18" i="2"/>
  <c r="R18" i="2" s="1"/>
  <c r="Y18" i="2" s="1"/>
  <c r="A19" i="2"/>
  <c r="B19" i="2"/>
  <c r="A20" i="2"/>
  <c r="B20" i="2"/>
  <c r="A21" i="2"/>
  <c r="B21" i="2"/>
  <c r="A22" i="2"/>
  <c r="B22" i="2"/>
  <c r="A23" i="2"/>
  <c r="B23" i="2"/>
  <c r="A24" i="2"/>
  <c r="B24" i="2"/>
  <c r="K24" i="2"/>
  <c r="A25" i="2"/>
  <c r="B25" i="2"/>
  <c r="A26" i="2"/>
  <c r="B26" i="2"/>
  <c r="A27" i="2"/>
  <c r="B27" i="2"/>
  <c r="A28" i="2"/>
  <c r="B28" i="2"/>
  <c r="A29" i="2"/>
  <c r="B29" i="2"/>
  <c r="A30" i="2"/>
  <c r="B30" i="2"/>
  <c r="A31" i="2"/>
  <c r="B31" i="2"/>
  <c r="A32" i="2"/>
  <c r="B32" i="2"/>
  <c r="A33" i="2"/>
  <c r="B33" i="2"/>
  <c r="A34" i="2"/>
  <c r="B34" i="2"/>
  <c r="A35" i="2"/>
  <c r="B35" i="2"/>
  <c r="A36" i="2"/>
  <c r="B36" i="2"/>
  <c r="K36" i="2"/>
  <c r="R36" i="2" s="1"/>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2" i="32"/>
  <c r="A7" i="32"/>
  <c r="B7" i="32"/>
  <c r="C7" i="32"/>
  <c r="A8" i="32"/>
  <c r="B8" i="32"/>
  <c r="C8" i="32"/>
  <c r="A9" i="32"/>
  <c r="B9" i="32"/>
  <c r="C9" i="32"/>
  <c r="F9" i="32"/>
  <c r="A10" i="32"/>
  <c r="B10" i="32"/>
  <c r="C10" i="32"/>
  <c r="A11" i="32"/>
  <c r="B11" i="32"/>
  <c r="C11" i="32"/>
  <c r="A12" i="32"/>
  <c r="B12" i="32"/>
  <c r="C12" i="32"/>
  <c r="A13" i="32"/>
  <c r="B13" i="32"/>
  <c r="C13" i="32"/>
  <c r="A14" i="32"/>
  <c r="B14" i="32"/>
  <c r="C14" i="32"/>
  <c r="A15" i="32"/>
  <c r="B15" i="32"/>
  <c r="C15" i="32"/>
  <c r="A16" i="32"/>
  <c r="B16" i="32"/>
  <c r="C16" i="32"/>
  <c r="A17" i="32"/>
  <c r="B17" i="32"/>
  <c r="C17" i="32"/>
  <c r="A18" i="32"/>
  <c r="B18" i="32"/>
  <c r="C18" i="32"/>
  <c r="A19" i="32"/>
  <c r="B19" i="32"/>
  <c r="C19" i="32"/>
  <c r="A20" i="32"/>
  <c r="B20" i="32"/>
  <c r="C20" i="32"/>
  <c r="A21" i="32"/>
  <c r="B21" i="32"/>
  <c r="C21" i="32"/>
  <c r="A22" i="32"/>
  <c r="B22" i="32"/>
  <c r="C22" i="32"/>
  <c r="A23" i="32"/>
  <c r="B23" i="32"/>
  <c r="C23" i="32"/>
  <c r="A24" i="32"/>
  <c r="B24" i="32"/>
  <c r="C24" i="32"/>
  <c r="A25" i="32"/>
  <c r="B25" i="32"/>
  <c r="C25" i="32"/>
  <c r="A26" i="32"/>
  <c r="B26" i="32"/>
  <c r="C26" i="32"/>
  <c r="A27" i="32"/>
  <c r="B27" i="32"/>
  <c r="C27" i="32"/>
  <c r="A28" i="32"/>
  <c r="B28" i="32"/>
  <c r="C28" i="32"/>
  <c r="A29" i="32"/>
  <c r="B29" i="32"/>
  <c r="C29" i="32"/>
  <c r="A30" i="32"/>
  <c r="B30" i="32"/>
  <c r="C30" i="32"/>
  <c r="A31" i="32"/>
  <c r="B31" i="32"/>
  <c r="C31" i="32"/>
  <c r="A32" i="32"/>
  <c r="B32" i="32"/>
  <c r="C32" i="32"/>
  <c r="A33" i="32"/>
  <c r="B33" i="32"/>
  <c r="C33" i="32"/>
  <c r="A34" i="32"/>
  <c r="B34" i="32"/>
  <c r="C34" i="32"/>
  <c r="A35" i="32"/>
  <c r="B35" i="32"/>
  <c r="C35" i="32"/>
  <c r="A36" i="32"/>
  <c r="B36" i="32"/>
  <c r="C36" i="32"/>
  <c r="A37" i="32"/>
  <c r="B37" i="32"/>
  <c r="C37" i="32"/>
  <c r="A38" i="32"/>
  <c r="B38" i="32"/>
  <c r="C38" i="32"/>
  <c r="A39" i="32"/>
  <c r="B39" i="32"/>
  <c r="C39" i="32"/>
  <c r="A40" i="32"/>
  <c r="B40" i="32"/>
  <c r="C40" i="32"/>
  <c r="A41" i="32"/>
  <c r="B41" i="32"/>
  <c r="C41" i="32"/>
  <c r="A42" i="32"/>
  <c r="B42" i="32"/>
  <c r="C42" i="32"/>
  <c r="A43" i="32"/>
  <c r="B43" i="32"/>
  <c r="C43" i="32"/>
  <c r="F43" i="32"/>
  <c r="A44" i="32"/>
  <c r="B44" i="32"/>
  <c r="C44" i="32"/>
  <c r="A45" i="32"/>
  <c r="B45" i="32"/>
  <c r="C45" i="32"/>
  <c r="A46" i="32"/>
  <c r="B46" i="32"/>
  <c r="C46" i="32"/>
  <c r="A47" i="32"/>
  <c r="B47" i="32"/>
  <c r="C47" i="32"/>
  <c r="A48" i="32"/>
  <c r="B48" i="32"/>
  <c r="C48" i="32"/>
  <c r="A49" i="32"/>
  <c r="B49" i="32"/>
  <c r="C49" i="32"/>
  <c r="A50" i="32"/>
  <c r="B50" i="32"/>
  <c r="C50" i="32"/>
  <c r="A51" i="32"/>
  <c r="B51" i="32"/>
  <c r="C51" i="32"/>
  <c r="A52" i="32"/>
  <c r="B52" i="32"/>
  <c r="C52" i="32"/>
  <c r="A53" i="32"/>
  <c r="B53" i="32"/>
  <c r="C53" i="32"/>
  <c r="A54" i="32"/>
  <c r="B54" i="32"/>
  <c r="C54" i="32"/>
  <c r="A55" i="32"/>
  <c r="B55" i="32"/>
  <c r="C55" i="32"/>
  <c r="F55" i="32"/>
  <c r="A56" i="32"/>
  <c r="B56" i="32"/>
  <c r="C56" i="32"/>
  <c r="A57" i="32"/>
  <c r="B57" i="32"/>
  <c r="C57" i="32"/>
  <c r="A58" i="32"/>
  <c r="B58" i="32"/>
  <c r="C58" i="32"/>
  <c r="A2" i="6"/>
  <c r="A7" i="6"/>
  <c r="B7" i="6"/>
  <c r="G7" i="6"/>
  <c r="N7" i="6" s="1"/>
  <c r="A8" i="6"/>
  <c r="B8" i="6"/>
  <c r="G8" i="6"/>
  <c r="N8" i="6" s="1"/>
  <c r="A9" i="6"/>
  <c r="B9" i="6"/>
  <c r="G9" i="6"/>
  <c r="N9" i="6" s="1"/>
  <c r="A10" i="6"/>
  <c r="B10" i="6"/>
  <c r="G10" i="6"/>
  <c r="N10" i="6" s="1"/>
  <c r="A11" i="6"/>
  <c r="B11" i="6"/>
  <c r="G11" i="6"/>
  <c r="N11" i="6" s="1"/>
  <c r="A12" i="6"/>
  <c r="B12" i="6"/>
  <c r="G12" i="6"/>
  <c r="N12" i="6" s="1"/>
  <c r="A13" i="6"/>
  <c r="B13" i="6"/>
  <c r="G13" i="6"/>
  <c r="N13" i="6" s="1"/>
  <c r="A14" i="6"/>
  <c r="B14" i="6"/>
  <c r="G14" i="6"/>
  <c r="N14" i="6" s="1"/>
  <c r="A15" i="6"/>
  <c r="B15" i="6"/>
  <c r="G15" i="6"/>
  <c r="N15" i="6" s="1"/>
  <c r="A16" i="6"/>
  <c r="B16" i="6"/>
  <c r="G16" i="6"/>
  <c r="N16" i="6" s="1"/>
  <c r="U16" i="6"/>
  <c r="AH16" i="6" s="1"/>
  <c r="A17" i="6"/>
  <c r="B17" i="6"/>
  <c r="G17" i="6"/>
  <c r="N17" i="6" s="1"/>
  <c r="A18" i="6"/>
  <c r="B18" i="6"/>
  <c r="G18" i="6"/>
  <c r="N18" i="6" s="1"/>
  <c r="A19" i="6"/>
  <c r="B19" i="6"/>
  <c r="G19" i="6"/>
  <c r="N19" i="6" s="1"/>
  <c r="A20" i="6"/>
  <c r="B20" i="6"/>
  <c r="G20" i="6"/>
  <c r="N20" i="6" s="1"/>
  <c r="A21" i="6"/>
  <c r="B21" i="6"/>
  <c r="G21" i="6"/>
  <c r="N21" i="6" s="1"/>
  <c r="A22" i="6"/>
  <c r="B22" i="6"/>
  <c r="G22" i="6"/>
  <c r="N22" i="6" s="1"/>
  <c r="A23" i="6"/>
  <c r="B23" i="6"/>
  <c r="G23" i="6"/>
  <c r="N23" i="6" s="1"/>
  <c r="A24" i="6"/>
  <c r="B24" i="6"/>
  <c r="G24" i="6"/>
  <c r="N24" i="6" s="1"/>
  <c r="A25" i="6"/>
  <c r="B25" i="6"/>
  <c r="G25" i="6"/>
  <c r="N25" i="6" s="1"/>
  <c r="A26" i="6"/>
  <c r="B26" i="6"/>
  <c r="G26" i="6"/>
  <c r="N26" i="6" s="1"/>
  <c r="A27" i="6"/>
  <c r="B27" i="6"/>
  <c r="G27" i="6"/>
  <c r="N27" i="6" s="1"/>
  <c r="A28" i="6"/>
  <c r="B28" i="6"/>
  <c r="G28" i="6"/>
  <c r="N28" i="6" s="1"/>
  <c r="A29" i="6"/>
  <c r="B29" i="6"/>
  <c r="G29" i="6"/>
  <c r="N29" i="6" s="1"/>
  <c r="A30" i="6"/>
  <c r="B30" i="6"/>
  <c r="G30" i="6"/>
  <c r="U30" i="6" s="1"/>
  <c r="A31" i="6"/>
  <c r="B31" i="6"/>
  <c r="G31" i="6"/>
  <c r="N31" i="6" s="1"/>
  <c r="A32" i="6"/>
  <c r="B32" i="6"/>
  <c r="G32" i="6"/>
  <c r="N32" i="6" s="1"/>
  <c r="A33" i="6"/>
  <c r="B33" i="6"/>
  <c r="G33" i="6"/>
  <c r="N33" i="6" s="1"/>
  <c r="A34" i="6"/>
  <c r="B34" i="6"/>
  <c r="G34" i="6"/>
  <c r="N34" i="6" s="1"/>
  <c r="A35" i="6"/>
  <c r="B35" i="6"/>
  <c r="G35" i="6"/>
  <c r="N35" i="6" s="1"/>
  <c r="A36" i="6"/>
  <c r="B36" i="6"/>
  <c r="G36" i="6"/>
  <c r="N36" i="6" s="1"/>
  <c r="A37" i="6"/>
  <c r="B37" i="6"/>
  <c r="A38" i="6"/>
  <c r="B38" i="6"/>
  <c r="G38" i="6"/>
  <c r="N38" i="6" s="1"/>
  <c r="A39" i="6"/>
  <c r="B39" i="6"/>
  <c r="G39" i="6"/>
  <c r="N39" i="6" s="1"/>
  <c r="A40" i="6"/>
  <c r="B40" i="6"/>
  <c r="G40" i="6"/>
  <c r="N40" i="6" s="1"/>
  <c r="A41" i="6"/>
  <c r="B41" i="6"/>
  <c r="G41" i="6"/>
  <c r="N41" i="6" s="1"/>
  <c r="A42" i="6"/>
  <c r="B42" i="6"/>
  <c r="G42" i="6"/>
  <c r="N42" i="6" s="1"/>
  <c r="A43" i="6"/>
  <c r="B43" i="6"/>
  <c r="G43" i="6"/>
  <c r="N43" i="6" s="1"/>
  <c r="A44" i="6"/>
  <c r="B44" i="6"/>
  <c r="G44" i="6"/>
  <c r="N44" i="6" s="1"/>
  <c r="A45" i="6"/>
  <c r="B45" i="6"/>
  <c r="G45" i="6"/>
  <c r="N45" i="6" s="1"/>
  <c r="A46" i="6"/>
  <c r="B46" i="6"/>
  <c r="G46" i="6"/>
  <c r="N46" i="6" s="1"/>
  <c r="A47" i="6"/>
  <c r="B47" i="6"/>
  <c r="G47" i="6"/>
  <c r="N47" i="6" s="1"/>
  <c r="A48" i="6"/>
  <c r="B48" i="6"/>
  <c r="G48" i="6"/>
  <c r="N48" i="6" s="1"/>
  <c r="A49" i="6"/>
  <c r="B49" i="6"/>
  <c r="G49" i="6"/>
  <c r="N49" i="6" s="1"/>
  <c r="A50" i="6"/>
  <c r="B50" i="6"/>
  <c r="G50" i="6"/>
  <c r="N50" i="6" s="1"/>
  <c r="A51" i="6"/>
  <c r="B51" i="6"/>
  <c r="G51" i="6"/>
  <c r="N51" i="6" s="1"/>
  <c r="A52" i="6"/>
  <c r="B52" i="6"/>
  <c r="G52" i="6"/>
  <c r="N52" i="6" s="1"/>
  <c r="A53" i="6"/>
  <c r="B53" i="6"/>
  <c r="G53" i="6"/>
  <c r="N53" i="6" s="1"/>
  <c r="A54" i="6"/>
  <c r="B54" i="6"/>
  <c r="G54" i="6"/>
  <c r="N54" i="6" s="1"/>
  <c r="A55" i="6"/>
  <c r="B55" i="6"/>
  <c r="G55" i="6"/>
  <c r="N55" i="6" s="1"/>
  <c r="A56" i="6"/>
  <c r="B56" i="6"/>
  <c r="G56" i="6"/>
  <c r="N56" i="6" s="1"/>
  <c r="A57" i="6"/>
  <c r="B57" i="6"/>
  <c r="G57" i="6"/>
  <c r="N57" i="6" s="1"/>
  <c r="A58" i="6"/>
  <c r="B58" i="6"/>
  <c r="G58" i="6"/>
  <c r="N58" i="6" s="1"/>
  <c r="C59" i="6"/>
  <c r="D59" i="6"/>
  <c r="E59" i="6"/>
  <c r="F59" i="6"/>
  <c r="I59" i="6"/>
  <c r="L59" i="6"/>
  <c r="S59" i="6"/>
  <c r="W59" i="6"/>
  <c r="X59" i="6"/>
  <c r="Z59" i="6"/>
  <c r="A3" i="29"/>
  <c r="C3" i="29"/>
  <c r="D3" i="29"/>
  <c r="E3" i="29"/>
  <c r="F3" i="29"/>
  <c r="G3" i="29"/>
  <c r="H3" i="29"/>
  <c r="C4" i="29"/>
  <c r="D4" i="7"/>
  <c r="D4" i="29"/>
  <c r="E4" i="29"/>
  <c r="F4" i="7"/>
  <c r="H4" i="29"/>
  <c r="J4" i="29"/>
  <c r="C5" i="29"/>
  <c r="D5" i="7"/>
  <c r="D5" i="29"/>
  <c r="E5" i="7"/>
  <c r="E5" i="29"/>
  <c r="F5" i="7"/>
  <c r="F5" i="29"/>
  <c r="G5" i="7"/>
  <c r="H5" i="29"/>
  <c r="I5" i="29"/>
  <c r="K5" i="7"/>
  <c r="J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A3" i="28"/>
  <c r="C3" i="28"/>
  <c r="D3" i="28"/>
  <c r="E3" i="28"/>
  <c r="F3" i="28"/>
  <c r="G3" i="28"/>
  <c r="H3" i="28"/>
  <c r="C4" i="28"/>
  <c r="D4" i="28"/>
  <c r="E4" i="28"/>
  <c r="H4" i="28"/>
  <c r="J4" i="28"/>
  <c r="C5" i="28"/>
  <c r="D5" i="28"/>
  <c r="E5" i="28"/>
  <c r="F5" i="28"/>
  <c r="G5" i="28"/>
  <c r="H5" i="28"/>
  <c r="I5" i="28"/>
  <c r="J5" i="28"/>
  <c r="B6" i="28"/>
  <c r="F6" i="28"/>
  <c r="G6" i="28"/>
  <c r="B7" i="28"/>
  <c r="F7" i="28"/>
  <c r="G7" i="28"/>
  <c r="B8" i="28"/>
  <c r="F8" i="28"/>
  <c r="G8" i="28"/>
  <c r="B9" i="28"/>
  <c r="F9" i="28"/>
  <c r="G9" i="28"/>
  <c r="B10" i="28"/>
  <c r="F10" i="28"/>
  <c r="G10" i="28"/>
  <c r="B11" i="28"/>
  <c r="F11" i="28"/>
  <c r="G11" i="28"/>
  <c r="B12" i="28"/>
  <c r="F12" i="28"/>
  <c r="G12" i="28"/>
  <c r="B13" i="28"/>
  <c r="F13" i="28"/>
  <c r="G13" i="28"/>
  <c r="B14" i="28"/>
  <c r="F14" i="28"/>
  <c r="G14" i="28"/>
  <c r="B15" i="28"/>
  <c r="F15" i="28"/>
  <c r="G15" i="28"/>
  <c r="B16" i="28"/>
  <c r="F16" i="28"/>
  <c r="G16" i="28"/>
  <c r="B17" i="28"/>
  <c r="F17" i="28"/>
  <c r="G17" i="28"/>
  <c r="B18" i="28"/>
  <c r="F18" i="28"/>
  <c r="G18" i="28"/>
  <c r="B19" i="28"/>
  <c r="F19" i="28"/>
  <c r="G19" i="28"/>
  <c r="B20" i="28"/>
  <c r="F20" i="28"/>
  <c r="G20" i="28"/>
  <c r="B21" i="28"/>
  <c r="F21" i="28"/>
  <c r="G21" i="28"/>
  <c r="G58" i="28" s="1"/>
  <c r="B22" i="28"/>
  <c r="F22" i="28"/>
  <c r="G22" i="28"/>
  <c r="B23" i="28"/>
  <c r="F23" i="28"/>
  <c r="G23" i="28"/>
  <c r="B24" i="28"/>
  <c r="F24" i="28"/>
  <c r="G24" i="28"/>
  <c r="B25" i="28"/>
  <c r="F25" i="28"/>
  <c r="G25" i="28"/>
  <c r="B26" i="28"/>
  <c r="F26" i="28"/>
  <c r="G26" i="28"/>
  <c r="B27" i="28"/>
  <c r="F27" i="28"/>
  <c r="G27" i="28"/>
  <c r="B28" i="28"/>
  <c r="F28" i="28"/>
  <c r="G28" i="28"/>
  <c r="B29" i="28"/>
  <c r="F29" i="28"/>
  <c r="G29" i="28"/>
  <c r="B30" i="28"/>
  <c r="F30" i="28"/>
  <c r="G30" i="28"/>
  <c r="B31" i="28"/>
  <c r="F31" i="28"/>
  <c r="G31" i="28"/>
  <c r="B32" i="28"/>
  <c r="F32" i="28"/>
  <c r="G32" i="28"/>
  <c r="B33" i="28"/>
  <c r="F33" i="28"/>
  <c r="G33" i="28"/>
  <c r="B34" i="28"/>
  <c r="F34" i="28"/>
  <c r="G34" i="28"/>
  <c r="B35" i="28"/>
  <c r="F35" i="28"/>
  <c r="G35" i="28"/>
  <c r="B36" i="28"/>
  <c r="F36" i="28"/>
  <c r="G36" i="28"/>
  <c r="B37" i="28"/>
  <c r="F37" i="28"/>
  <c r="G37" i="28"/>
  <c r="B38" i="28"/>
  <c r="F38" i="28"/>
  <c r="G38" i="28"/>
  <c r="B39" i="28"/>
  <c r="F39" i="28"/>
  <c r="G39" i="28"/>
  <c r="B40" i="28"/>
  <c r="F40" i="28"/>
  <c r="G40" i="28"/>
  <c r="B41" i="28"/>
  <c r="F41" i="28"/>
  <c r="G41" i="28"/>
  <c r="B42" i="28"/>
  <c r="F42" i="28"/>
  <c r="G42" i="28"/>
  <c r="B43" i="28"/>
  <c r="F43" i="28"/>
  <c r="G43" i="28"/>
  <c r="B44" i="28"/>
  <c r="F44" i="28"/>
  <c r="G44" i="28"/>
  <c r="B45" i="28"/>
  <c r="F45" i="28"/>
  <c r="G45" i="28"/>
  <c r="B46" i="28"/>
  <c r="F46" i="28"/>
  <c r="G46" i="28"/>
  <c r="B47" i="28"/>
  <c r="F47" i="28"/>
  <c r="G47" i="28"/>
  <c r="B48" i="28"/>
  <c r="F48" i="28"/>
  <c r="G48" i="28"/>
  <c r="B49" i="28"/>
  <c r="F49" i="28"/>
  <c r="G49" i="28"/>
  <c r="B50" i="28"/>
  <c r="F50" i="28"/>
  <c r="G50" i="28"/>
  <c r="B51" i="28"/>
  <c r="F51" i="28"/>
  <c r="G51" i="28"/>
  <c r="B52" i="28"/>
  <c r="F52" i="28"/>
  <c r="G52" i="28"/>
  <c r="B53" i="28"/>
  <c r="F53" i="28"/>
  <c r="G53" i="28"/>
  <c r="B54" i="28"/>
  <c r="F54" i="28"/>
  <c r="G54" i="28"/>
  <c r="B55" i="28"/>
  <c r="F55" i="28"/>
  <c r="G55" i="28"/>
  <c r="B56" i="28"/>
  <c r="F56" i="28"/>
  <c r="G56" i="28"/>
  <c r="B57" i="28"/>
  <c r="F57" i="28"/>
  <c r="G57" i="28"/>
  <c r="A3" i="22"/>
  <c r="C3" i="22"/>
  <c r="D3" i="22"/>
  <c r="E3" i="22"/>
  <c r="F3" i="22"/>
  <c r="G3" i="22"/>
  <c r="H3" i="22"/>
  <c r="I3" i="22"/>
  <c r="J3" i="22"/>
  <c r="C4" i="22"/>
  <c r="D4" i="22"/>
  <c r="E4" i="22"/>
  <c r="H4" i="22"/>
  <c r="J4" i="22"/>
  <c r="C5" i="22"/>
  <c r="D5" i="22"/>
  <c r="E5" i="22"/>
  <c r="F5" i="22"/>
  <c r="H5" i="22"/>
  <c r="J5" i="22"/>
  <c r="B6" i="22"/>
  <c r="B7" i="22"/>
  <c r="B8" i="22"/>
  <c r="G8" i="22"/>
  <c r="B9" i="22"/>
  <c r="B10" i="22"/>
  <c r="B11" i="22"/>
  <c r="G11" i="22"/>
  <c r="B12" i="22"/>
  <c r="B13" i="22"/>
  <c r="B14" i="22"/>
  <c r="G14" i="22"/>
  <c r="B15" i="22"/>
  <c r="B16" i="22"/>
  <c r="G16" i="22"/>
  <c r="B17" i="22"/>
  <c r="B18" i="22"/>
  <c r="G18" i="22"/>
  <c r="B19" i="22"/>
  <c r="G19" i="22"/>
  <c r="B20" i="22"/>
  <c r="B21" i="22"/>
  <c r="G21" i="22"/>
  <c r="B22" i="22"/>
  <c r="B23" i="22"/>
  <c r="G23" i="22"/>
  <c r="B24" i="22"/>
  <c r="B25" i="22"/>
  <c r="B26" i="22"/>
  <c r="B27" i="22"/>
  <c r="B28" i="22"/>
  <c r="B29" i="22"/>
  <c r="B30" i="22"/>
  <c r="B31" i="22"/>
  <c r="G31" i="22"/>
  <c r="B32" i="22"/>
  <c r="G32" i="22"/>
  <c r="B33" i="22"/>
  <c r="G33" i="22"/>
  <c r="B34" i="22"/>
  <c r="G34" i="22"/>
  <c r="B35" i="22"/>
  <c r="G35" i="22"/>
  <c r="B36" i="22"/>
  <c r="G36" i="22"/>
  <c r="B37" i="22"/>
  <c r="B38" i="22"/>
  <c r="G38" i="22"/>
  <c r="B39" i="22"/>
  <c r="G39" i="22"/>
  <c r="B40" i="22"/>
  <c r="G40" i="22"/>
  <c r="B41" i="22"/>
  <c r="G41" i="22"/>
  <c r="B42" i="22"/>
  <c r="G42" i="22"/>
  <c r="B43" i="22"/>
  <c r="G43" i="22"/>
  <c r="B44" i="22"/>
  <c r="G44" i="22"/>
  <c r="B45" i="22"/>
  <c r="B46" i="22"/>
  <c r="G46" i="22"/>
  <c r="B47" i="22"/>
  <c r="B48" i="22"/>
  <c r="G48" i="22"/>
  <c r="B49" i="22"/>
  <c r="G49" i="22"/>
  <c r="B50" i="22"/>
  <c r="G50" i="22"/>
  <c r="B51" i="22"/>
  <c r="B52" i="22"/>
  <c r="B53" i="22"/>
  <c r="G53" i="22"/>
  <c r="B54" i="22"/>
  <c r="G54" i="22"/>
  <c r="B55" i="22"/>
  <c r="B56" i="22"/>
  <c r="G56" i="22"/>
  <c r="B57" i="22"/>
  <c r="G57" i="22"/>
  <c r="A3" i="9"/>
  <c r="C3" i="9"/>
  <c r="D3" i="9"/>
  <c r="E3" i="9"/>
  <c r="F3" i="9"/>
  <c r="G3" i="9"/>
  <c r="H3" i="9"/>
  <c r="I3" i="9"/>
  <c r="J3" i="9"/>
  <c r="C4" i="9"/>
  <c r="D4" i="9"/>
  <c r="E4" i="9"/>
  <c r="H4" i="9"/>
  <c r="J4" i="9"/>
  <c r="C5" i="9"/>
  <c r="D5" i="9"/>
  <c r="E5" i="9"/>
  <c r="F5" i="9"/>
  <c r="H5" i="9"/>
  <c r="J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A3" i="8"/>
  <c r="C3" i="8"/>
  <c r="D3" i="8"/>
  <c r="E3" i="8"/>
  <c r="F3" i="8"/>
  <c r="G3" i="8"/>
  <c r="H3" i="8"/>
  <c r="I3" i="8"/>
  <c r="J3" i="8"/>
  <c r="C4" i="8"/>
  <c r="D4" i="8"/>
  <c r="E4" i="8"/>
  <c r="F4" i="8"/>
  <c r="H4" i="8"/>
  <c r="J4" i="8"/>
  <c r="C5" i="8"/>
  <c r="D5" i="8"/>
  <c r="E5" i="8"/>
  <c r="F5" i="8"/>
  <c r="H5" i="8"/>
  <c r="I5" i="8"/>
  <c r="J5" i="8"/>
  <c r="B6" i="8"/>
  <c r="B7" i="8"/>
  <c r="G7" i="8"/>
  <c r="B8" i="8"/>
  <c r="G8" i="8"/>
  <c r="G8" i="9"/>
  <c r="B9" i="8"/>
  <c r="G9" i="8"/>
  <c r="G9" i="9"/>
  <c r="G9" i="34" s="1"/>
  <c r="B10" i="8"/>
  <c r="B11" i="8"/>
  <c r="G11" i="8"/>
  <c r="B12" i="8"/>
  <c r="G12" i="8"/>
  <c r="G12" i="9" s="1"/>
  <c r="G12" i="34" s="1"/>
  <c r="B13" i="8"/>
  <c r="G13" i="8"/>
  <c r="G13" i="9" s="1"/>
  <c r="B14" i="8"/>
  <c r="B15" i="8"/>
  <c r="G15" i="8"/>
  <c r="G15" i="9"/>
  <c r="G15" i="34" s="1"/>
  <c r="B16" i="8"/>
  <c r="G16" i="8"/>
  <c r="G16" i="9"/>
  <c r="B17" i="8"/>
  <c r="G17" i="8"/>
  <c r="G17" i="9" s="1"/>
  <c r="B18" i="8"/>
  <c r="B19" i="8"/>
  <c r="G19" i="8"/>
  <c r="G19" i="9" s="1"/>
  <c r="G19" i="34" s="1"/>
  <c r="B20" i="8"/>
  <c r="G20" i="8"/>
  <c r="G20" i="9"/>
  <c r="B21" i="8"/>
  <c r="G21" i="8"/>
  <c r="G21" i="9" s="1"/>
  <c r="G21" i="34" s="1"/>
  <c r="B22" i="8"/>
  <c r="B23" i="8"/>
  <c r="G23" i="8"/>
  <c r="G23" i="9" s="1"/>
  <c r="G23" i="34" s="1"/>
  <c r="B24" i="8"/>
  <c r="G24" i="8"/>
  <c r="G24" i="9" s="1"/>
  <c r="B25" i="8"/>
  <c r="G25" i="8"/>
  <c r="G25" i="9" s="1"/>
  <c r="G25" i="34" s="1"/>
  <c r="B26" i="8"/>
  <c r="B27" i="8"/>
  <c r="G27" i="8"/>
  <c r="B28" i="8"/>
  <c r="G28" i="8"/>
  <c r="G28" i="9" s="1"/>
  <c r="G28" i="34" s="1"/>
  <c r="B29" i="8"/>
  <c r="G29" i="8"/>
  <c r="G29" i="9" s="1"/>
  <c r="B30" i="8"/>
  <c r="B31" i="8"/>
  <c r="G31" i="8"/>
  <c r="G31" i="9" s="1"/>
  <c r="B32" i="8"/>
  <c r="G32" i="8"/>
  <c r="G32" i="9" s="1"/>
  <c r="G32" i="34" s="1"/>
  <c r="B33" i="8"/>
  <c r="G33" i="8"/>
  <c r="G33" i="9" s="1"/>
  <c r="B34" i="8"/>
  <c r="B35" i="8"/>
  <c r="G35" i="8"/>
  <c r="G35" i="9" s="1"/>
  <c r="B36" i="8"/>
  <c r="G36" i="8"/>
  <c r="B37" i="8"/>
  <c r="G37" i="8"/>
  <c r="G37" i="9"/>
  <c r="G37" i="34" s="1"/>
  <c r="B38" i="8"/>
  <c r="B39" i="8"/>
  <c r="G39" i="8"/>
  <c r="G39" i="9"/>
  <c r="B40" i="8"/>
  <c r="G40" i="8"/>
  <c r="G40" i="9" s="1"/>
  <c r="G40" i="34" s="1"/>
  <c r="B41" i="8"/>
  <c r="G41" i="8"/>
  <c r="G41" i="9"/>
  <c r="B42" i="8"/>
  <c r="B43" i="8"/>
  <c r="G43" i="8"/>
  <c r="G43" i="9" s="1"/>
  <c r="G43" i="34" s="1"/>
  <c r="B44" i="8"/>
  <c r="G44" i="8"/>
  <c r="G44" i="9" s="1"/>
  <c r="G44" i="34" s="1"/>
  <c r="B45" i="8"/>
  <c r="G45" i="8"/>
  <c r="G45" i="9" s="1"/>
  <c r="G45" i="34" s="1"/>
  <c r="B46" i="8"/>
  <c r="B47" i="8"/>
  <c r="G47" i="8"/>
  <c r="G47" i="9"/>
  <c r="B48" i="8"/>
  <c r="G48" i="8"/>
  <c r="B49" i="8"/>
  <c r="G49" i="8"/>
  <c r="G49" i="9" s="1"/>
  <c r="B50" i="8"/>
  <c r="B51" i="8"/>
  <c r="G51" i="8"/>
  <c r="B52" i="8"/>
  <c r="G52" i="8"/>
  <c r="B53" i="8"/>
  <c r="G53" i="8"/>
  <c r="G53" i="9" s="1"/>
  <c r="B54" i="8"/>
  <c r="B55" i="8"/>
  <c r="G55" i="8"/>
  <c r="G55" i="9"/>
  <c r="G55" i="34" s="1"/>
  <c r="B56" i="8"/>
  <c r="G56" i="8"/>
  <c r="G56" i="9" s="1"/>
  <c r="G56" i="34" s="1"/>
  <c r="B57" i="8"/>
  <c r="G57" i="8"/>
  <c r="G57" i="9" s="1"/>
  <c r="G57" i="34" s="1"/>
  <c r="J44" i="1"/>
  <c r="J45" i="1"/>
  <c r="J47" i="1"/>
  <c r="J48" i="1"/>
  <c r="J49" i="1"/>
  <c r="J51" i="1"/>
  <c r="J52" i="1"/>
  <c r="J53" i="1"/>
  <c r="J55" i="1"/>
  <c r="J56" i="1"/>
  <c r="J57" i="1"/>
  <c r="C58" i="1"/>
  <c r="D58" i="1"/>
  <c r="E58" i="1"/>
  <c r="G58" i="1"/>
  <c r="C59" i="15"/>
  <c r="D59" i="15"/>
  <c r="J50" i="1"/>
  <c r="J41" i="1"/>
  <c r="J37" i="1"/>
  <c r="J36" i="1"/>
  <c r="J40" i="1"/>
  <c r="J29" i="1"/>
  <c r="J19" i="1"/>
  <c r="J32" i="1"/>
  <c r="J31" i="1"/>
  <c r="J27" i="1"/>
  <c r="J33" i="1"/>
  <c r="J21" i="1"/>
  <c r="J35" i="1"/>
  <c r="J39" i="1"/>
  <c r="J23" i="1"/>
  <c r="J25" i="1"/>
  <c r="J15" i="1"/>
  <c r="J16" i="1"/>
  <c r="J12" i="1"/>
  <c r="J17" i="1"/>
  <c r="J11" i="1"/>
  <c r="J24" i="1"/>
  <c r="J20" i="1"/>
  <c r="J7" i="1"/>
  <c r="J8" i="1"/>
  <c r="J9" i="1"/>
  <c r="J13" i="1"/>
  <c r="J28" i="1"/>
  <c r="J43" i="1"/>
  <c r="H58" i="1"/>
  <c r="J10" i="1"/>
  <c r="G38" i="8"/>
  <c r="G38" i="9" s="1"/>
  <c r="G14" i="8"/>
  <c r="G14" i="9" s="1"/>
  <c r="G50" i="8"/>
  <c r="G50" i="9" s="1"/>
  <c r="G50" i="34" s="1"/>
  <c r="G22" i="8"/>
  <c r="G22" i="9" s="1"/>
  <c r="G18" i="8"/>
  <c r="G18" i="9" s="1"/>
  <c r="G18" i="34" s="1"/>
  <c r="G34" i="8"/>
  <c r="G34" i="9" s="1"/>
  <c r="G34" i="34" s="1"/>
  <c r="G42" i="8"/>
  <c r="G42" i="9" s="1"/>
  <c r="G42" i="34" s="1"/>
  <c r="G30" i="8"/>
  <c r="G30" i="9" s="1"/>
  <c r="G26" i="8"/>
  <c r="G26" i="9" s="1"/>
  <c r="G10" i="8"/>
  <c r="G10" i="9" s="1"/>
  <c r="G10" i="34" s="1"/>
  <c r="G54" i="8"/>
  <c r="G54" i="9" s="1"/>
  <c r="G46" i="8"/>
  <c r="G46" i="9" s="1"/>
  <c r="G46" i="34" s="1"/>
  <c r="D15" i="9"/>
  <c r="D49" i="9"/>
  <c r="D45" i="9"/>
  <c r="D25" i="9"/>
  <c r="D21" i="9"/>
  <c r="D56" i="9"/>
  <c r="D44" i="9"/>
  <c r="D44" i="34"/>
  <c r="D40" i="9"/>
  <c r="D20" i="9"/>
  <c r="D41" i="9"/>
  <c r="D52" i="9"/>
  <c r="D33" i="9"/>
  <c r="D7" i="9"/>
  <c r="D31" i="9"/>
  <c r="E11" i="9"/>
  <c r="D14" i="9"/>
  <c r="D30" i="9"/>
  <c r="D54" i="9"/>
  <c r="D58" i="30"/>
  <c r="G6" i="9"/>
  <c r="G22" i="22"/>
  <c r="G20" i="22"/>
  <c r="G24" i="22"/>
  <c r="G13" i="22"/>
  <c r="G26" i="22"/>
  <c r="E11" i="31"/>
  <c r="E24" i="9"/>
  <c r="E57" i="9"/>
  <c r="F57" i="7" s="1"/>
  <c r="D58" i="28"/>
  <c r="C19" i="9"/>
  <c r="H59" i="14"/>
  <c r="G6" i="22"/>
  <c r="F59" i="14"/>
  <c r="E32" i="9"/>
  <c r="J6" i="1"/>
  <c r="F58" i="1"/>
  <c r="C7" i="12"/>
  <c r="I16" i="22"/>
  <c r="I53" i="22"/>
  <c r="I21" i="22"/>
  <c r="U58" i="23"/>
  <c r="S58" i="23"/>
  <c r="T58" i="23"/>
  <c r="G39" i="34"/>
  <c r="F53" i="32"/>
  <c r="D44" i="29"/>
  <c r="F45" i="32"/>
  <c r="D36" i="29"/>
  <c r="F37" i="32"/>
  <c r="D28" i="29"/>
  <c r="F29" i="32"/>
  <c r="F21" i="32"/>
  <c r="D12" i="29"/>
  <c r="F13" i="32"/>
  <c r="F58" i="32"/>
  <c r="D49" i="29"/>
  <c r="F50" i="32"/>
  <c r="D41" i="29"/>
  <c r="F42" i="32"/>
  <c r="F34" i="32"/>
  <c r="D25" i="29"/>
  <c r="F26" i="32"/>
  <c r="D17" i="29"/>
  <c r="F18" i="32"/>
  <c r="D9" i="29"/>
  <c r="F10" i="32"/>
  <c r="F23" i="32"/>
  <c r="D6" i="29"/>
  <c r="F7" i="32"/>
  <c r="D51" i="29"/>
  <c r="F52" i="32"/>
  <c r="D43" i="29"/>
  <c r="F44" i="32"/>
  <c r="D35" i="29"/>
  <c r="F36" i="32"/>
  <c r="D27" i="29"/>
  <c r="F28" i="32"/>
  <c r="D19" i="29"/>
  <c r="F20" i="32"/>
  <c r="D11" i="29"/>
  <c r="F12" i="32"/>
  <c r="D56" i="29"/>
  <c r="F57" i="32"/>
  <c r="F49" i="32"/>
  <c r="F41" i="32"/>
  <c r="D32" i="29"/>
  <c r="F33" i="32"/>
  <c r="D24" i="29"/>
  <c r="F25" i="32"/>
  <c r="D16" i="29"/>
  <c r="F17" i="32"/>
  <c r="F54" i="32"/>
  <c r="D45" i="29"/>
  <c r="F46" i="32"/>
  <c r="F38" i="32"/>
  <c r="F30" i="32"/>
  <c r="D21" i="29"/>
  <c r="F22" i="32"/>
  <c r="F14" i="32"/>
  <c r="F35" i="32"/>
  <c r="F19" i="32"/>
  <c r="D55" i="29"/>
  <c r="F56" i="32"/>
  <c r="F48" i="32"/>
  <c r="D39" i="29"/>
  <c r="F40" i="32"/>
  <c r="D31" i="29"/>
  <c r="F32" i="32"/>
  <c r="D23" i="29"/>
  <c r="F24" i="32"/>
  <c r="F16" i="32"/>
  <c r="D45" i="34"/>
  <c r="D49" i="34"/>
  <c r="D35" i="34"/>
  <c r="D54" i="34"/>
  <c r="E57" i="7"/>
  <c r="D15" i="34"/>
  <c r="D43" i="34"/>
  <c r="D20" i="34"/>
  <c r="D39" i="34"/>
  <c r="D46" i="34"/>
  <c r="D22" i="34"/>
  <c r="D53" i="34"/>
  <c r="D37" i="34"/>
  <c r="J36" i="2"/>
  <c r="F36" i="29"/>
  <c r="I10" i="12"/>
  <c r="I7" i="12"/>
  <c r="T56" i="15"/>
  <c r="AE56" i="15"/>
  <c r="I53" i="12"/>
  <c r="F52" i="9" s="1"/>
  <c r="I49" i="12"/>
  <c r="F48" i="9" s="1"/>
  <c r="I33" i="12"/>
  <c r="H33" i="12" s="1"/>
  <c r="I21" i="12"/>
  <c r="H21" i="12" s="1"/>
  <c r="I17" i="12"/>
  <c r="G44" i="29"/>
  <c r="G12" i="29"/>
  <c r="G48" i="29"/>
  <c r="G24" i="29"/>
  <c r="G40" i="29"/>
  <c r="G28" i="29"/>
  <c r="G32" i="29"/>
  <c r="L37" i="12"/>
  <c r="I29" i="12"/>
  <c r="I57" i="12"/>
  <c r="F56" i="9" s="1"/>
  <c r="I25" i="12"/>
  <c r="I45" i="12"/>
  <c r="I13" i="12"/>
  <c r="I41" i="12"/>
  <c r="H41" i="12" s="1"/>
  <c r="I9" i="12"/>
  <c r="L46" i="32"/>
  <c r="L33" i="32"/>
  <c r="L22" i="32"/>
  <c r="L14" i="32"/>
  <c r="D13" i="29"/>
  <c r="AA16" i="6"/>
  <c r="AB16" i="6" s="1"/>
  <c r="U46" i="6"/>
  <c r="AH46" i="6" s="1"/>
  <c r="AD7" i="15"/>
  <c r="I56" i="12"/>
  <c r="F55" i="9" s="1"/>
  <c r="I52" i="12"/>
  <c r="I48" i="12"/>
  <c r="I44" i="12"/>
  <c r="I40" i="12"/>
  <c r="I36" i="12"/>
  <c r="F35" i="9" s="1"/>
  <c r="I32" i="12"/>
  <c r="I28" i="12"/>
  <c r="F27" i="9"/>
  <c r="I24" i="12"/>
  <c r="I20" i="12"/>
  <c r="F19" i="9" s="1"/>
  <c r="I16" i="12"/>
  <c r="I12" i="12"/>
  <c r="I8" i="12"/>
  <c r="I55" i="12"/>
  <c r="I51" i="12"/>
  <c r="F50" i="9"/>
  <c r="I47" i="12"/>
  <c r="F46" i="9"/>
  <c r="I43" i="12"/>
  <c r="I39" i="12"/>
  <c r="I35" i="12"/>
  <c r="I31" i="12"/>
  <c r="I27" i="12"/>
  <c r="I23" i="12"/>
  <c r="I19" i="12"/>
  <c r="I15" i="12"/>
  <c r="I11" i="12"/>
  <c r="I58" i="12"/>
  <c r="F57" i="9"/>
  <c r="I54" i="12"/>
  <c r="F53" i="9"/>
  <c r="I50" i="12"/>
  <c r="I46" i="12"/>
  <c r="I42" i="12"/>
  <c r="F41" i="9"/>
  <c r="I38" i="12"/>
  <c r="I34" i="12"/>
  <c r="I30" i="12"/>
  <c r="I26" i="12"/>
  <c r="I22" i="12"/>
  <c r="F21" i="9"/>
  <c r="I18" i="12"/>
  <c r="F17" i="9"/>
  <c r="I14" i="12"/>
  <c r="F13" i="9"/>
  <c r="K23" i="2"/>
  <c r="L37" i="32"/>
  <c r="C59" i="12"/>
  <c r="C59" i="14"/>
  <c r="G7" i="9"/>
  <c r="G7" i="34" s="1"/>
  <c r="L20" i="32"/>
  <c r="G27" i="9"/>
  <c r="G27" i="34" s="1"/>
  <c r="L26" i="32"/>
  <c r="L18" i="32"/>
  <c r="L13" i="32"/>
  <c r="L44" i="32"/>
  <c r="K43" i="2"/>
  <c r="D13" i="9"/>
  <c r="L52" i="32"/>
  <c r="L25" i="32"/>
  <c r="D8" i="29"/>
  <c r="K19" i="2"/>
  <c r="R19" i="2" s="1"/>
  <c r="Y19" i="2" s="1"/>
  <c r="J58" i="1"/>
  <c r="G51" i="9"/>
  <c r="G51" i="34" s="1"/>
  <c r="G36" i="9"/>
  <c r="D32" i="9"/>
  <c r="L45" i="32"/>
  <c r="L36" i="32"/>
  <c r="D8" i="9"/>
  <c r="L12" i="32"/>
  <c r="K35" i="2"/>
  <c r="R35" i="2"/>
  <c r="Y35" i="2" s="1"/>
  <c r="L56" i="32"/>
  <c r="L40" i="32"/>
  <c r="D19" i="9"/>
  <c r="K46" i="2"/>
  <c r="R46" i="2" s="1"/>
  <c r="Y46" i="2" s="1"/>
  <c r="K22" i="2"/>
  <c r="R22" i="2" s="1"/>
  <c r="Y22" i="2" s="1"/>
  <c r="K56" i="2"/>
  <c r="K48" i="2"/>
  <c r="K40" i="2"/>
  <c r="R40" i="2" s="1"/>
  <c r="Y40" i="2" s="1"/>
  <c r="K16" i="2"/>
  <c r="R16" i="2" s="1"/>
  <c r="K45" i="2"/>
  <c r="R45" i="2"/>
  <c r="K37" i="2"/>
  <c r="K29" i="2"/>
  <c r="R29" i="2" s="1"/>
  <c r="Y29" i="2" s="1"/>
  <c r="K13" i="2"/>
  <c r="R13" i="2" s="1"/>
  <c r="K42" i="2"/>
  <c r="R42" i="2"/>
  <c r="Y42" i="2" s="1"/>
  <c r="K26" i="2"/>
  <c r="K10" i="2"/>
  <c r="K55" i="2"/>
  <c r="K47" i="2"/>
  <c r="K39" i="2"/>
  <c r="K52" i="2"/>
  <c r="R52" i="2"/>
  <c r="K44" i="2"/>
  <c r="R44" i="2" s="1"/>
  <c r="Y44" i="2" s="1"/>
  <c r="K49" i="2"/>
  <c r="K25" i="2"/>
  <c r="R25" i="2" s="1"/>
  <c r="Y25" i="2" s="1"/>
  <c r="K17" i="2"/>
  <c r="K9" i="2"/>
  <c r="R9" i="2" s="1"/>
  <c r="Y9" i="2" s="1"/>
  <c r="U45" i="31"/>
  <c r="S17" i="31"/>
  <c r="S24" i="31"/>
  <c r="I24" i="31"/>
  <c r="P50" i="31"/>
  <c r="S44" i="31"/>
  <c r="T43" i="31"/>
  <c r="T35" i="31"/>
  <c r="I58" i="28"/>
  <c r="U55" i="6"/>
  <c r="AH55" i="6" s="1"/>
  <c r="U39" i="6"/>
  <c r="AA39" i="6" s="1"/>
  <c r="AB39" i="6" s="1"/>
  <c r="U22" i="6"/>
  <c r="AH22" i="6" s="1"/>
  <c r="U54" i="6"/>
  <c r="AH54" i="6" s="1"/>
  <c r="U40" i="6"/>
  <c r="AH40" i="6" s="1"/>
  <c r="U52" i="6"/>
  <c r="AH52" i="6" s="1"/>
  <c r="U34" i="6"/>
  <c r="U18" i="6"/>
  <c r="U27" i="6"/>
  <c r="AA27" i="6" s="1"/>
  <c r="AB27" i="6" s="1"/>
  <c r="U10" i="6"/>
  <c r="AH10" i="6" s="1"/>
  <c r="U42" i="6"/>
  <c r="AA42" i="6" s="1"/>
  <c r="AB42" i="6" s="1"/>
  <c r="U41" i="6"/>
  <c r="AH41" i="6" s="1"/>
  <c r="U56" i="6"/>
  <c r="AH56" i="6" s="1"/>
  <c r="U23" i="6"/>
  <c r="AA23" i="6" s="1"/>
  <c r="AB23" i="6" s="1"/>
  <c r="T32" i="15"/>
  <c r="T16" i="15"/>
  <c r="T48" i="15"/>
  <c r="E40" i="31"/>
  <c r="N30" i="31"/>
  <c r="AF4" i="31"/>
  <c r="E46" i="31"/>
  <c r="E53" i="31"/>
  <c r="M29" i="31"/>
  <c r="E21" i="31"/>
  <c r="E32" i="31"/>
  <c r="N41" i="31"/>
  <c r="M25" i="31"/>
  <c r="M42" i="31"/>
  <c r="M21" i="31"/>
  <c r="E27" i="31"/>
  <c r="E45" i="31"/>
  <c r="M17" i="31"/>
  <c r="N17" i="31"/>
  <c r="G59" i="6"/>
  <c r="N48" i="31"/>
  <c r="E50" i="31"/>
  <c r="N34" i="31"/>
  <c r="N13" i="31"/>
  <c r="E54" i="31"/>
  <c r="E26" i="31"/>
  <c r="M9" i="31"/>
  <c r="E28" i="31"/>
  <c r="E52" i="31"/>
  <c r="N56" i="31"/>
  <c r="M37" i="31"/>
  <c r="E44" i="31"/>
  <c r="E47" i="31"/>
  <c r="N36" i="31"/>
  <c r="E31" i="31"/>
  <c r="N37" i="31"/>
  <c r="J50" i="31"/>
  <c r="N16" i="31"/>
  <c r="M53" i="31"/>
  <c r="E22" i="31"/>
  <c r="E49" i="31"/>
  <c r="I15" i="22"/>
  <c r="AG5" i="24"/>
  <c r="AF5" i="30" s="1"/>
  <c r="I41" i="22"/>
  <c r="I23" i="22"/>
  <c r="I57" i="22"/>
  <c r="I25" i="22"/>
  <c r="E23" i="31"/>
  <c r="E25" i="31"/>
  <c r="E43" i="31"/>
  <c r="E56" i="31"/>
  <c r="E24" i="31"/>
  <c r="E57" i="31"/>
  <c r="E42" i="31"/>
  <c r="N28" i="31"/>
  <c r="E35" i="31"/>
  <c r="N12" i="31"/>
  <c r="K39" i="31"/>
  <c r="E33" i="31"/>
  <c r="N29" i="31"/>
  <c r="N21" i="31"/>
  <c r="N20" i="31"/>
  <c r="E10" i="31"/>
  <c r="N24" i="31"/>
  <c r="N57" i="31"/>
  <c r="E36" i="31"/>
  <c r="E13" i="31"/>
  <c r="E29" i="31"/>
  <c r="E18" i="31"/>
  <c r="N44" i="31"/>
  <c r="E15" i="31"/>
  <c r="E16" i="31"/>
  <c r="L54" i="31"/>
  <c r="E8" i="31"/>
  <c r="N45" i="31"/>
  <c r="N9" i="31"/>
  <c r="I24" i="22"/>
  <c r="L53" i="12"/>
  <c r="L20" i="12"/>
  <c r="L58" i="12"/>
  <c r="L12" i="12"/>
  <c r="E15" i="22"/>
  <c r="K38" i="2"/>
  <c r="J18" i="2"/>
  <c r="L18" i="2" s="1"/>
  <c r="K11" i="2"/>
  <c r="R11" i="2" s="1"/>
  <c r="Y11" i="2" s="1"/>
  <c r="K28" i="2"/>
  <c r="R28" i="2" s="1"/>
  <c r="Y28" i="2" s="1"/>
  <c r="E45" i="22"/>
  <c r="E45" i="34" s="1"/>
  <c r="F45" i="7" s="1"/>
  <c r="K51" i="2"/>
  <c r="R51" i="2" s="1"/>
  <c r="K50" i="2"/>
  <c r="R50" i="2" s="1"/>
  <c r="Y50" i="2" s="1"/>
  <c r="K34" i="2"/>
  <c r="K41" i="2"/>
  <c r="R41" i="2" s="1"/>
  <c r="Y41" i="2" s="1"/>
  <c r="K57" i="2"/>
  <c r="R57" i="2"/>
  <c r="Y57" i="2" s="1"/>
  <c r="K27" i="2"/>
  <c r="R27" i="2" s="1"/>
  <c r="Y27" i="2" s="1"/>
  <c r="K21" i="2"/>
  <c r="Q27" i="15"/>
  <c r="H26" i="22" s="1"/>
  <c r="T42" i="15"/>
  <c r="Q34" i="15"/>
  <c r="H33" i="22" s="1"/>
  <c r="Q26" i="15"/>
  <c r="H25" i="22" s="1"/>
  <c r="Q11" i="15"/>
  <c r="H10" i="22" s="1"/>
  <c r="Q42" i="15"/>
  <c r="H41" i="22" s="1"/>
  <c r="Q10" i="15"/>
  <c r="H9" i="22" s="1"/>
  <c r="Q52" i="15"/>
  <c r="H51" i="22" s="1"/>
  <c r="H43" i="22"/>
  <c r="Q35" i="15"/>
  <c r="H34" i="22" s="1"/>
  <c r="Q51" i="15"/>
  <c r="H50" i="22" s="1"/>
  <c r="Q19" i="15"/>
  <c r="H18" i="22" s="1"/>
  <c r="Q28" i="15"/>
  <c r="H27" i="22" s="1"/>
  <c r="Q20" i="15"/>
  <c r="H19" i="22" s="1"/>
  <c r="Q12" i="15"/>
  <c r="H11" i="22" s="1"/>
  <c r="AE53" i="15"/>
  <c r="E59" i="15"/>
  <c r="AD44" i="15"/>
  <c r="Q45" i="15"/>
  <c r="H44" i="22" s="1"/>
  <c r="Q36" i="15"/>
  <c r="H35" i="22" s="1"/>
  <c r="AD28" i="15"/>
  <c r="T10" i="15"/>
  <c r="Q39" i="15"/>
  <c r="H38" i="22" s="1"/>
  <c r="Q46" i="15"/>
  <c r="H45" i="22" s="1"/>
  <c r="Q38" i="15"/>
  <c r="H37" i="22" s="1"/>
  <c r="Q30" i="15"/>
  <c r="H29" i="22" s="1"/>
  <c r="Q22" i="15"/>
  <c r="H21" i="22" s="1"/>
  <c r="Q14" i="15"/>
  <c r="H13" i="22" s="1"/>
  <c r="T18" i="15"/>
  <c r="T21" i="15"/>
  <c r="T47" i="15"/>
  <c r="Q47" i="15"/>
  <c r="H46" i="22" s="1"/>
  <c r="Q31" i="15"/>
  <c r="H30" i="22" s="1"/>
  <c r="Q23" i="15"/>
  <c r="H22" i="22" s="1"/>
  <c r="Q15" i="15"/>
  <c r="H14" i="22" s="1"/>
  <c r="O59" i="15"/>
  <c r="Q55" i="15"/>
  <c r="H54" i="22" s="1"/>
  <c r="Q29" i="15"/>
  <c r="H28" i="22" s="1"/>
  <c r="P59" i="15"/>
  <c r="L32" i="32"/>
  <c r="L28" i="32"/>
  <c r="L42" i="32"/>
  <c r="L50" i="32"/>
  <c r="L17" i="32"/>
  <c r="L7" i="32"/>
  <c r="L29" i="32"/>
  <c r="D29" i="29"/>
  <c r="L30" i="32"/>
  <c r="D57" i="29"/>
  <c r="L58" i="32"/>
  <c r="D33" i="29"/>
  <c r="L34" i="32"/>
  <c r="D53" i="29"/>
  <c r="L54" i="32"/>
  <c r="D40" i="29"/>
  <c r="L41" i="32"/>
  <c r="L10" i="32"/>
  <c r="J12" i="2"/>
  <c r="Q12" i="2" s="1"/>
  <c r="X12" i="2" s="1"/>
  <c r="J56" i="2"/>
  <c r="L56" i="2" s="1"/>
  <c r="D32" i="34"/>
  <c r="L36" i="2"/>
  <c r="D13" i="34"/>
  <c r="H46" i="12"/>
  <c r="H43" i="12"/>
  <c r="F42" i="9"/>
  <c r="H40" i="12"/>
  <c r="F39" i="9"/>
  <c r="H30" i="12"/>
  <c r="H24" i="12"/>
  <c r="L17" i="12"/>
  <c r="H34" i="12"/>
  <c r="H31" i="12"/>
  <c r="H35" i="12"/>
  <c r="F34" i="9"/>
  <c r="H50" i="12"/>
  <c r="H44" i="12"/>
  <c r="L49" i="12"/>
  <c r="H7" i="12"/>
  <c r="H10" i="12"/>
  <c r="H38" i="12"/>
  <c r="H32" i="12"/>
  <c r="H45" i="12"/>
  <c r="H39" i="12"/>
  <c r="H25" i="12"/>
  <c r="H48" i="12"/>
  <c r="H29" i="12"/>
  <c r="H55" i="12"/>
  <c r="F54" i="9"/>
  <c r="F54" i="34" s="1"/>
  <c r="H52" i="12"/>
  <c r="H11" i="12"/>
  <c r="H8" i="12"/>
  <c r="F7" i="9"/>
  <c r="L10" i="12"/>
  <c r="H19" i="12"/>
  <c r="H16" i="12"/>
  <c r="H13" i="12"/>
  <c r="H26" i="12"/>
  <c r="H23" i="12"/>
  <c r="H9" i="12"/>
  <c r="AA22" i="6"/>
  <c r="AB22" i="6" s="1"/>
  <c r="J39" i="28"/>
  <c r="AA54" i="6"/>
  <c r="AB54" i="6" s="1"/>
  <c r="K31" i="2"/>
  <c r="R31" i="2" s="1"/>
  <c r="K14" i="2"/>
  <c r="R14" i="2"/>
  <c r="R47" i="2"/>
  <c r="Y47" i="2" s="1"/>
  <c r="R56" i="2"/>
  <c r="Y56" i="2" s="1"/>
  <c r="R38" i="2"/>
  <c r="Y38" i="2" s="1"/>
  <c r="R34" i="2"/>
  <c r="Y34" i="2" s="1"/>
  <c r="R21" i="2"/>
  <c r="Y21" i="2" s="1"/>
  <c r="R24" i="2"/>
  <c r="Y24" i="2" s="1"/>
  <c r="R49" i="2"/>
  <c r="Y49" i="2" s="1"/>
  <c r="J52" i="2"/>
  <c r="Q52" i="2"/>
  <c r="Y52" i="2"/>
  <c r="Q56" i="2"/>
  <c r="J8" i="2"/>
  <c r="R39" i="2"/>
  <c r="Y39" i="2" s="1"/>
  <c r="R10" i="2"/>
  <c r="Y10" i="2" s="1"/>
  <c r="R26" i="2"/>
  <c r="Y26" i="2" s="1"/>
  <c r="R48" i="2"/>
  <c r="Y48" i="2" s="1"/>
  <c r="R55" i="2"/>
  <c r="Y55" i="2" s="1"/>
  <c r="R37" i="2"/>
  <c r="Y37" i="2" s="1"/>
  <c r="Q36" i="2"/>
  <c r="Y45" i="2"/>
  <c r="J19" i="2"/>
  <c r="Q19" i="2" s="1"/>
  <c r="R43" i="2"/>
  <c r="Y43" i="2" s="1"/>
  <c r="J17" i="2"/>
  <c r="L17" i="2" s="1"/>
  <c r="R17" i="2"/>
  <c r="Y17" i="2" s="1"/>
  <c r="H14" i="12"/>
  <c r="H27" i="12"/>
  <c r="F35" i="29"/>
  <c r="H36" i="12"/>
  <c r="H57" i="12"/>
  <c r="F52" i="29"/>
  <c r="H18" i="12"/>
  <c r="H22" i="12"/>
  <c r="H54" i="12"/>
  <c r="F11" i="29"/>
  <c r="H12" i="12"/>
  <c r="F57" i="29"/>
  <c r="H58" i="12"/>
  <c r="F19" i="29"/>
  <c r="H20" i="12"/>
  <c r="F16" i="29"/>
  <c r="H17" i="12"/>
  <c r="H15" i="12"/>
  <c r="H47" i="12"/>
  <c r="H56" i="12"/>
  <c r="H51" i="12"/>
  <c r="F27" i="29"/>
  <c r="H28" i="12"/>
  <c r="F41" i="29"/>
  <c r="H42" i="12"/>
  <c r="F9" i="29"/>
  <c r="F48" i="29"/>
  <c r="H49" i="12"/>
  <c r="T52" i="15"/>
  <c r="AD52" i="15"/>
  <c r="T26" i="15"/>
  <c r="AD26" i="15"/>
  <c r="AD12" i="15"/>
  <c r="T11" i="15"/>
  <c r="AD11" i="15"/>
  <c r="F20" i="29"/>
  <c r="L21" i="12"/>
  <c r="F32" i="29"/>
  <c r="L33" i="12"/>
  <c r="F44" i="29"/>
  <c r="L45" i="12"/>
  <c r="L36" i="12"/>
  <c r="F24" i="29"/>
  <c r="L25" i="12"/>
  <c r="I59" i="12"/>
  <c r="F8" i="29"/>
  <c r="L9" i="12"/>
  <c r="F56" i="29"/>
  <c r="L57" i="12"/>
  <c r="L28" i="12"/>
  <c r="F40" i="29"/>
  <c r="L41" i="12"/>
  <c r="F28" i="29"/>
  <c r="L29" i="12"/>
  <c r="L42" i="12"/>
  <c r="F12" i="29"/>
  <c r="L13" i="12"/>
  <c r="AA18" i="6"/>
  <c r="AB18" i="6" s="1"/>
  <c r="AH18" i="6"/>
  <c r="AA41" i="6"/>
  <c r="AB41" i="6" s="1"/>
  <c r="AA34" i="6"/>
  <c r="AB34" i="6" s="1"/>
  <c r="AH34" i="6"/>
  <c r="G36" i="34"/>
  <c r="F21" i="29"/>
  <c r="L22" i="12"/>
  <c r="F37" i="29"/>
  <c r="L38" i="12"/>
  <c r="F53" i="29"/>
  <c r="L54" i="12"/>
  <c r="F10" i="29"/>
  <c r="L11" i="12"/>
  <c r="F26" i="29"/>
  <c r="L27" i="12"/>
  <c r="F42" i="29"/>
  <c r="L43" i="12"/>
  <c r="F6" i="29"/>
  <c r="L7" i="12"/>
  <c r="F51" i="29"/>
  <c r="L52" i="12"/>
  <c r="F25" i="29"/>
  <c r="L26" i="12"/>
  <c r="F14" i="29"/>
  <c r="L15" i="12"/>
  <c r="F30" i="29"/>
  <c r="L31" i="12"/>
  <c r="F46" i="29"/>
  <c r="L47" i="12"/>
  <c r="F7" i="29"/>
  <c r="L8" i="12"/>
  <c r="F23" i="29"/>
  <c r="L24" i="12"/>
  <c r="F39" i="29"/>
  <c r="L40" i="12"/>
  <c r="F55" i="29"/>
  <c r="L56" i="12"/>
  <c r="F13" i="29"/>
  <c r="L14" i="12"/>
  <c r="F29" i="29"/>
  <c r="L30" i="12"/>
  <c r="F45" i="29"/>
  <c r="L46" i="12"/>
  <c r="F18" i="29"/>
  <c r="L19" i="12"/>
  <c r="F34" i="29"/>
  <c r="L35" i="12"/>
  <c r="F50" i="29"/>
  <c r="L51" i="12"/>
  <c r="F43" i="29"/>
  <c r="L44" i="12"/>
  <c r="F17" i="29"/>
  <c r="L18" i="12"/>
  <c r="F33" i="29"/>
  <c r="L34" i="12"/>
  <c r="F49" i="29"/>
  <c r="L50" i="12"/>
  <c r="F22" i="29"/>
  <c r="L23" i="12"/>
  <c r="F38" i="29"/>
  <c r="L39" i="12"/>
  <c r="F54" i="29"/>
  <c r="L55" i="12"/>
  <c r="F15" i="29"/>
  <c r="L16" i="12"/>
  <c r="F31" i="29"/>
  <c r="L32" i="12"/>
  <c r="F47" i="29"/>
  <c r="L48" i="12"/>
  <c r="L9" i="32"/>
  <c r="J9" i="2"/>
  <c r="L9" i="2" s="1"/>
  <c r="E12" i="22"/>
  <c r="J38" i="2"/>
  <c r="L38" i="2" s="1"/>
  <c r="E31" i="22"/>
  <c r="E7" i="22"/>
  <c r="J21" i="2"/>
  <c r="E29" i="22"/>
  <c r="E36" i="22"/>
  <c r="E36" i="34" s="1"/>
  <c r="F36" i="7" s="1"/>
  <c r="J43" i="2"/>
  <c r="L43" i="2" s="1"/>
  <c r="J39" i="2"/>
  <c r="Q39" i="2" s="1"/>
  <c r="J49" i="2"/>
  <c r="L49" i="2" s="1"/>
  <c r="J44" i="2"/>
  <c r="Q44" i="2" s="1"/>
  <c r="X44" i="2" s="1"/>
  <c r="J27" i="2"/>
  <c r="Q27" i="2" s="1"/>
  <c r="J57" i="2"/>
  <c r="L57" i="2" s="1"/>
  <c r="J51" i="2"/>
  <c r="Q51" i="2" s="1"/>
  <c r="X51" i="2" s="1"/>
  <c r="J47" i="2"/>
  <c r="Q47" i="2" s="1"/>
  <c r="J14" i="2"/>
  <c r="Q14" i="2" s="1"/>
  <c r="J23" i="2"/>
  <c r="L23" i="2" s="1"/>
  <c r="J10" i="2"/>
  <c r="L10" i="2" s="1"/>
  <c r="J11" i="2"/>
  <c r="Q11" i="2" s="1"/>
  <c r="J22" i="2"/>
  <c r="L22" i="2" s="1"/>
  <c r="J24" i="2"/>
  <c r="L24" i="2" s="1"/>
  <c r="J34" i="2"/>
  <c r="J29" i="2"/>
  <c r="L29" i="2" s="1"/>
  <c r="J31" i="2"/>
  <c r="Q31" i="2" s="1"/>
  <c r="X31" i="2" s="1"/>
  <c r="J50" i="2"/>
  <c r="L50" i="2" s="1"/>
  <c r="J35" i="2"/>
  <c r="Q35" i="2" s="1"/>
  <c r="J45" i="2"/>
  <c r="J13" i="2"/>
  <c r="J16" i="2"/>
  <c r="J40" i="2"/>
  <c r="Q40" i="2" s="1"/>
  <c r="J46" i="2"/>
  <c r="Q46" i="2" s="1"/>
  <c r="J25" i="2"/>
  <c r="L25" i="2" s="1"/>
  <c r="J55" i="2"/>
  <c r="L55" i="2" s="1"/>
  <c r="J26" i="2"/>
  <c r="L26" i="2" s="1"/>
  <c r="L13" i="2"/>
  <c r="L27" i="2"/>
  <c r="L52" i="2"/>
  <c r="L16" i="2"/>
  <c r="F23" i="9"/>
  <c r="F10" i="9"/>
  <c r="F10" i="34" s="1"/>
  <c r="F29" i="9"/>
  <c r="F15" i="9"/>
  <c r="F38" i="9"/>
  <c r="F40" i="9"/>
  <c r="F51" i="9"/>
  <c r="F51" i="34" s="1"/>
  <c r="F20" i="9"/>
  <c r="F32" i="9"/>
  <c r="F8" i="9"/>
  <c r="F18" i="9"/>
  <c r="F18" i="34" s="1"/>
  <c r="F44" i="9"/>
  <c r="F43" i="9"/>
  <c r="F30" i="9"/>
  <c r="F22" i="9"/>
  <c r="F22" i="34" s="1"/>
  <c r="F31" i="9"/>
  <c r="F42" i="34"/>
  <c r="F28" i="9"/>
  <c r="F28" i="34" s="1"/>
  <c r="F49" i="9"/>
  <c r="F33" i="9"/>
  <c r="F33" i="34" s="1"/>
  <c r="F45" i="9"/>
  <c r="F6" i="9"/>
  <c r="F25" i="9"/>
  <c r="F37" i="9"/>
  <c r="F37" i="34" s="1"/>
  <c r="F12" i="9"/>
  <c r="F47" i="9"/>
  <c r="F16" i="9"/>
  <c r="R23" i="2"/>
  <c r="Y23" i="2" s="1"/>
  <c r="Y14" i="2"/>
  <c r="Q16" i="2"/>
  <c r="X16" i="2" s="1"/>
  <c r="Q38" i="2"/>
  <c r="X38" i="2" s="1"/>
  <c r="Q8" i="2"/>
  <c r="X8" i="2" s="1"/>
  <c r="X36" i="2"/>
  <c r="X56" i="2"/>
  <c r="Q13" i="2"/>
  <c r="X13" i="2" s="1"/>
  <c r="L59" i="12"/>
  <c r="F7" i="34"/>
  <c r="E16" i="22"/>
  <c r="E16" i="34" s="1"/>
  <c r="E14" i="22"/>
  <c r="E43" i="22"/>
  <c r="E43" i="34" s="1"/>
  <c r="F43" i="7" s="1"/>
  <c r="E11" i="22"/>
  <c r="E11" i="34" s="1"/>
  <c r="F11" i="7" s="1"/>
  <c r="F58" i="29"/>
  <c r="E38" i="22"/>
  <c r="E55" i="22"/>
  <c r="E55" i="34" s="1"/>
  <c r="F55" i="7" s="1"/>
  <c r="E53" i="22"/>
  <c r="E53" i="34" s="1"/>
  <c r="F53" i="7" s="1"/>
  <c r="E24" i="22"/>
  <c r="E57" i="22"/>
  <c r="E19" i="22"/>
  <c r="E19" i="34" s="1"/>
  <c r="F19" i="7" s="1"/>
  <c r="E23" i="22"/>
  <c r="E47" i="22"/>
  <c r="E21" i="22"/>
  <c r="E21" i="34" s="1"/>
  <c r="E25" i="22"/>
  <c r="E54" i="22"/>
  <c r="E32" i="22"/>
  <c r="E50" i="22"/>
  <c r="E28" i="22"/>
  <c r="E8" i="22"/>
  <c r="E41" i="22"/>
  <c r="E39" i="22"/>
  <c r="E48" i="22"/>
  <c r="Q24" i="2"/>
  <c r="X24" i="2" s="1"/>
  <c r="L39" i="2"/>
  <c r="F29" i="34"/>
  <c r="F6" i="34"/>
  <c r="X52" i="2"/>
  <c r="Z52" i="2" s="1"/>
  <c r="E51" i="29" s="1"/>
  <c r="S52" i="2"/>
  <c r="E37" i="22"/>
  <c r="E13" i="22"/>
  <c r="E30" i="22"/>
  <c r="E22" i="22"/>
  <c r="E46" i="22"/>
  <c r="E46" i="34" s="1"/>
  <c r="F46" i="7" s="1"/>
  <c r="E49" i="22"/>
  <c r="E20" i="22"/>
  <c r="E33" i="22"/>
  <c r="E56" i="22"/>
  <c r="E40" i="22"/>
  <c r="N59" i="2"/>
  <c r="U7" i="2"/>
  <c r="W7" i="2" s="1"/>
  <c r="V59" i="2"/>
  <c r="U59" i="2"/>
  <c r="I8" i="2"/>
  <c r="E7" i="8" s="1"/>
  <c r="E7" i="9" s="1"/>
  <c r="H59" i="2"/>
  <c r="K8" i="2"/>
  <c r="R8" i="2" s="1"/>
  <c r="I7" i="2"/>
  <c r="E6" i="8"/>
  <c r="G59" i="2"/>
  <c r="I59" i="2"/>
  <c r="K15" i="2"/>
  <c r="R15" i="2" s="1"/>
  <c r="D59" i="2"/>
  <c r="L21" i="2"/>
  <c r="Q21" i="2"/>
  <c r="X21" i="2" s="1"/>
  <c r="L38" i="32"/>
  <c r="D37" i="29"/>
  <c r="F58" i="28"/>
  <c r="F44" i="34"/>
  <c r="L51" i="2"/>
  <c r="F24" i="9"/>
  <c r="F9" i="9"/>
  <c r="D20" i="29"/>
  <c r="L21" i="32"/>
  <c r="L11" i="2"/>
  <c r="S56" i="2"/>
  <c r="L45" i="2"/>
  <c r="Q45" i="2"/>
  <c r="S45" i="2" s="1"/>
  <c r="Q26" i="2"/>
  <c r="X26" i="2" s="1"/>
  <c r="G6" i="34"/>
  <c r="D48" i="29"/>
  <c r="L49" i="32"/>
  <c r="F49" i="34"/>
  <c r="J41" i="2"/>
  <c r="J28" i="2"/>
  <c r="L28" i="2" s="1"/>
  <c r="F12" i="34"/>
  <c r="K53" i="2"/>
  <c r="R53" i="2" s="1"/>
  <c r="Y53" i="2" s="1"/>
  <c r="D42" i="29"/>
  <c r="L43" i="32"/>
  <c r="D21" i="34"/>
  <c r="L34" i="2"/>
  <c r="Q34" i="2"/>
  <c r="X34" i="2" s="1"/>
  <c r="D28" i="9"/>
  <c r="D58" i="8"/>
  <c r="K7" i="2"/>
  <c r="K33" i="2"/>
  <c r="R33" i="2" s="1"/>
  <c r="Y33" i="2" s="1"/>
  <c r="Q18" i="2"/>
  <c r="X18" i="2" s="1"/>
  <c r="G16" i="34"/>
  <c r="F34" i="34"/>
  <c r="D52" i="29"/>
  <c r="L53" i="32"/>
  <c r="G41" i="34"/>
  <c r="D27" i="34"/>
  <c r="D22" i="29"/>
  <c r="L23" i="32"/>
  <c r="C59" i="32"/>
  <c r="L55" i="32"/>
  <c r="D54" i="29"/>
  <c r="D24" i="34"/>
  <c r="D7" i="34"/>
  <c r="E59" i="2"/>
  <c r="G20" i="34"/>
  <c r="F51" i="32"/>
  <c r="F47" i="32"/>
  <c r="F39" i="32"/>
  <c r="L35" i="32"/>
  <c r="D34" i="29"/>
  <c r="F31" i="32"/>
  <c r="F27" i="32"/>
  <c r="L19" i="32"/>
  <c r="D18" i="29"/>
  <c r="F15" i="32"/>
  <c r="F11" i="32"/>
  <c r="K32" i="2"/>
  <c r="R32" i="2" s="1"/>
  <c r="Y32" i="2" s="1"/>
  <c r="D50" i="34"/>
  <c r="D23" i="34"/>
  <c r="F8" i="32"/>
  <c r="F59" i="32"/>
  <c r="L48" i="32"/>
  <c r="D47" i="29"/>
  <c r="K20" i="2"/>
  <c r="R20" i="2" s="1"/>
  <c r="Y20" i="2" s="1"/>
  <c r="D12" i="34"/>
  <c r="D6" i="34"/>
  <c r="L16" i="32"/>
  <c r="D15" i="29"/>
  <c r="D11" i="34"/>
  <c r="D30" i="34"/>
  <c r="D52" i="34"/>
  <c r="K58" i="2"/>
  <c r="R58" i="2"/>
  <c r="Y58" i="2" s="1"/>
  <c r="K54" i="2"/>
  <c r="R54" i="2" s="1"/>
  <c r="Y54" i="2" s="1"/>
  <c r="F59" i="15"/>
  <c r="G48" i="9"/>
  <c r="G48" i="34" s="1"/>
  <c r="G11" i="9"/>
  <c r="G11" i="34" s="1"/>
  <c r="K30" i="2"/>
  <c r="R30" i="2" s="1"/>
  <c r="Y30" i="2" s="1"/>
  <c r="D55" i="9"/>
  <c r="D9" i="34"/>
  <c r="L57" i="32"/>
  <c r="L24" i="32"/>
  <c r="J7" i="2"/>
  <c r="Q7" i="2" s="1"/>
  <c r="R7" i="2"/>
  <c r="Y7" i="2" s="1"/>
  <c r="J30" i="2"/>
  <c r="P7" i="2"/>
  <c r="E6" i="22" s="1"/>
  <c r="O59" i="2"/>
  <c r="L41" i="2"/>
  <c r="Q41" i="2"/>
  <c r="X41" i="2" s="1"/>
  <c r="F24" i="34"/>
  <c r="L15" i="32"/>
  <c r="D14" i="29"/>
  <c r="D46" i="29"/>
  <c r="L47" i="32"/>
  <c r="J33" i="2"/>
  <c r="L51" i="32"/>
  <c r="D50" i="29"/>
  <c r="J42" i="2"/>
  <c r="L42" i="2" s="1"/>
  <c r="L39" i="32"/>
  <c r="D38" i="29"/>
  <c r="J53" i="2"/>
  <c r="Q53" i="2" s="1"/>
  <c r="L11" i="32"/>
  <c r="D10" i="29"/>
  <c r="J15" i="2"/>
  <c r="J58" i="2"/>
  <c r="L58" i="2" s="1"/>
  <c r="J48" i="2"/>
  <c r="L48" i="2" s="1"/>
  <c r="J20" i="2"/>
  <c r="Q20" i="2" s="1"/>
  <c r="D30" i="29"/>
  <c r="L31" i="32"/>
  <c r="E58" i="7"/>
  <c r="L27" i="32"/>
  <c r="D26" i="29"/>
  <c r="I59" i="32"/>
  <c r="L8" i="32"/>
  <c r="D7" i="29"/>
  <c r="J37" i="2"/>
  <c r="L37" i="2" s="1"/>
  <c r="J32" i="2"/>
  <c r="Q32" i="2" s="1"/>
  <c r="D28" i="34"/>
  <c r="D58" i="9"/>
  <c r="Q58" i="2"/>
  <c r="X58" i="2" s="1"/>
  <c r="J54" i="2"/>
  <c r="Q15" i="2"/>
  <c r="X15" i="2" s="1"/>
  <c r="C59" i="2"/>
  <c r="C61" i="2" s="1"/>
  <c r="Q30" i="2"/>
  <c r="X30" i="2" s="1"/>
  <c r="U24" i="31" l="1"/>
  <c r="T23" i="31"/>
  <c r="W34" i="31"/>
  <c r="P23" i="31"/>
  <c r="S37" i="31"/>
  <c r="K55" i="31"/>
  <c r="I48" i="31"/>
  <c r="AB35" i="31"/>
  <c r="O6" i="31"/>
  <c r="AD57" i="31"/>
  <c r="AC53" i="31"/>
  <c r="AC43" i="31"/>
  <c r="T13" i="15"/>
  <c r="T57" i="15"/>
  <c r="AE33" i="15"/>
  <c r="AD22" i="15"/>
  <c r="AD53" i="15"/>
  <c r="T34" i="15"/>
  <c r="T38" i="15"/>
  <c r="T49" i="15"/>
  <c r="AD8" i="15"/>
  <c r="AF8" i="15" s="1"/>
  <c r="T9" i="15"/>
  <c r="AE44" i="15"/>
  <c r="T46" i="15"/>
  <c r="AE12" i="15"/>
  <c r="M12" i="15"/>
  <c r="T20" i="15"/>
  <c r="M40" i="15"/>
  <c r="M50" i="15"/>
  <c r="M36" i="15"/>
  <c r="M20" i="15"/>
  <c r="G35" i="34"/>
  <c r="G14" i="34"/>
  <c r="G49" i="34"/>
  <c r="G29" i="34"/>
  <c r="AA46" i="6"/>
  <c r="AB46" i="6" s="1"/>
  <c r="U28" i="6"/>
  <c r="AH23" i="6"/>
  <c r="U53" i="6"/>
  <c r="AA53" i="6" s="1"/>
  <c r="AB53" i="6" s="1"/>
  <c r="AH27" i="6"/>
  <c r="C30" i="22"/>
  <c r="C30" i="34" s="1"/>
  <c r="D30" i="7" s="1"/>
  <c r="J40" i="28"/>
  <c r="J17" i="28"/>
  <c r="D12" i="31"/>
  <c r="X27" i="31"/>
  <c r="I7" i="31"/>
  <c r="D28" i="31"/>
  <c r="AF28" i="31" s="1"/>
  <c r="X57" i="31"/>
  <c r="U17" i="31"/>
  <c r="X49" i="31"/>
  <c r="U41" i="31"/>
  <c r="K41" i="31"/>
  <c r="U49" i="31"/>
  <c r="AB42" i="31"/>
  <c r="W36" i="31"/>
  <c r="W44" i="31"/>
  <c r="T39" i="31"/>
  <c r="P31" i="31"/>
  <c r="T15" i="31"/>
  <c r="X9" i="31"/>
  <c r="Q41" i="31"/>
  <c r="Y35" i="31"/>
  <c r="AB10" i="31"/>
  <c r="Q45" i="31"/>
  <c r="W21" i="31"/>
  <c r="X26" i="31"/>
  <c r="T40" i="31"/>
  <c r="G43" i="31"/>
  <c r="AD47" i="31"/>
  <c r="AD25" i="31"/>
  <c r="AD9" i="31"/>
  <c r="AD41" i="31"/>
  <c r="AD21" i="31"/>
  <c r="D20" i="31"/>
  <c r="AD39" i="31"/>
  <c r="AD19" i="31"/>
  <c r="O57" i="31"/>
  <c r="AA44" i="31"/>
  <c r="AD55" i="31"/>
  <c r="AD35" i="31"/>
  <c r="AD15" i="31"/>
  <c r="L34" i="31"/>
  <c r="R26" i="31"/>
  <c r="AA42" i="31"/>
  <c r="AD53" i="31"/>
  <c r="AD31" i="31"/>
  <c r="AD13" i="31"/>
  <c r="AA28" i="31"/>
  <c r="AD51" i="31"/>
  <c r="AD29" i="31"/>
  <c r="AD11" i="31"/>
  <c r="P8" i="31"/>
  <c r="K11" i="31"/>
  <c r="J15" i="31"/>
  <c r="D52" i="31"/>
  <c r="AF52" i="31" s="1"/>
  <c r="T31" i="31"/>
  <c r="K31" i="31"/>
  <c r="U25" i="31"/>
  <c r="Y52" i="31"/>
  <c r="W37" i="31"/>
  <c r="AC29" i="31"/>
  <c r="AD49" i="31"/>
  <c r="AD33" i="31"/>
  <c r="AB20" i="31"/>
  <c r="G19" i="31"/>
  <c r="I9" i="31"/>
  <c r="W28" i="31"/>
  <c r="X33" i="31"/>
  <c r="Y19" i="31"/>
  <c r="AD43" i="31"/>
  <c r="AD27" i="31"/>
  <c r="D58" i="29"/>
  <c r="E7" i="34"/>
  <c r="AA55" i="6"/>
  <c r="AB55" i="6" s="1"/>
  <c r="AA10" i="6"/>
  <c r="AB10" i="6" s="1"/>
  <c r="U8" i="6"/>
  <c r="U58" i="6"/>
  <c r="AA56" i="6"/>
  <c r="AB56" i="6" s="1"/>
  <c r="U43" i="6"/>
  <c r="U51" i="6"/>
  <c r="C52" i="34"/>
  <c r="D52" i="7" s="1"/>
  <c r="AA40" i="6"/>
  <c r="AB40" i="6" s="1"/>
  <c r="U44" i="6"/>
  <c r="AA44" i="6" s="1"/>
  <c r="AB44" i="6" s="1"/>
  <c r="U11" i="6"/>
  <c r="AA11" i="6" s="1"/>
  <c r="AB11" i="6" s="1"/>
  <c r="AH42" i="6"/>
  <c r="C17" i="29"/>
  <c r="T59" i="6"/>
  <c r="D58" i="34"/>
  <c r="L59" i="32"/>
  <c r="D58" i="22"/>
  <c r="AE58" i="15"/>
  <c r="AF58" i="15" s="1"/>
  <c r="H57" i="29" s="1"/>
  <c r="T24" i="15"/>
  <c r="T7" i="15"/>
  <c r="AE40" i="15"/>
  <c r="S59" i="15"/>
  <c r="T54" i="15"/>
  <c r="T55" i="15"/>
  <c r="J25" i="22"/>
  <c r="AE9" i="15"/>
  <c r="AF9" i="15" s="1"/>
  <c r="H8" i="29" s="1"/>
  <c r="T14" i="15"/>
  <c r="T37" i="15"/>
  <c r="T50" i="15"/>
  <c r="AD46" i="15"/>
  <c r="AF46" i="15" s="1"/>
  <c r="H45" i="29" s="1"/>
  <c r="T36" i="15"/>
  <c r="T30" i="15"/>
  <c r="T41" i="15"/>
  <c r="AF56" i="15"/>
  <c r="H55" i="29" s="1"/>
  <c r="G22" i="34"/>
  <c r="S38" i="2"/>
  <c r="L47" i="31"/>
  <c r="J19" i="31"/>
  <c r="S57" i="31"/>
  <c r="Q42" i="31"/>
  <c r="AC45" i="31"/>
  <c r="AC27" i="31"/>
  <c r="AB52" i="31"/>
  <c r="D29" i="31"/>
  <c r="Y13" i="31"/>
  <c r="K34" i="31"/>
  <c r="R23" i="31"/>
  <c r="I55" i="31"/>
  <c r="J27" i="31"/>
  <c r="T11" i="31"/>
  <c r="Y12" i="31"/>
  <c r="AC35" i="31"/>
  <c r="AC13" i="31"/>
  <c r="AC34" i="31"/>
  <c r="Y46" i="31"/>
  <c r="AC32" i="31"/>
  <c r="AC12" i="31"/>
  <c r="D45" i="31"/>
  <c r="J46" i="31"/>
  <c r="J11" i="31"/>
  <c r="I20" i="31"/>
  <c r="K53" i="31"/>
  <c r="J22" i="31"/>
  <c r="U34" i="31"/>
  <c r="AC52" i="31"/>
  <c r="AC30" i="31"/>
  <c r="J15" i="22"/>
  <c r="J11" i="22"/>
  <c r="J39" i="22"/>
  <c r="AF36" i="15"/>
  <c r="H35" i="29" s="1"/>
  <c r="AD20" i="15"/>
  <c r="AF20" i="15" s="1"/>
  <c r="H19" i="29" s="1"/>
  <c r="H58" i="28"/>
  <c r="J14" i="22"/>
  <c r="H32" i="34"/>
  <c r="H20" i="34"/>
  <c r="H41" i="34"/>
  <c r="H34" i="34"/>
  <c r="H10" i="34"/>
  <c r="H17" i="34"/>
  <c r="H54" i="34"/>
  <c r="H36" i="34"/>
  <c r="H23" i="34"/>
  <c r="H53" i="34"/>
  <c r="H24" i="34"/>
  <c r="H14" i="34"/>
  <c r="H13" i="34"/>
  <c r="H35" i="34"/>
  <c r="H57" i="34"/>
  <c r="H49" i="34"/>
  <c r="H51" i="34"/>
  <c r="H56" i="34"/>
  <c r="H47" i="34"/>
  <c r="H48" i="34"/>
  <c r="H46" i="34"/>
  <c r="H29" i="34"/>
  <c r="H8" i="34"/>
  <c r="J36" i="22"/>
  <c r="H11" i="34"/>
  <c r="H55" i="34"/>
  <c r="H18" i="34"/>
  <c r="H52" i="34"/>
  <c r="H44" i="34"/>
  <c r="H26" i="34"/>
  <c r="H16" i="34"/>
  <c r="H27" i="34"/>
  <c r="H37" i="34"/>
  <c r="H21" i="34"/>
  <c r="H25" i="34"/>
  <c r="H19" i="34"/>
  <c r="J17" i="22"/>
  <c r="G58" i="22"/>
  <c r="H58" i="22"/>
  <c r="H12" i="34"/>
  <c r="J13" i="22"/>
  <c r="J9" i="22"/>
  <c r="Q59" i="15"/>
  <c r="E29" i="34"/>
  <c r="F29" i="7" s="1"/>
  <c r="E15" i="34"/>
  <c r="F15" i="7" s="1"/>
  <c r="E50" i="34"/>
  <c r="F50" i="7" s="1"/>
  <c r="E6" i="28"/>
  <c r="E58" i="28" s="1"/>
  <c r="W59" i="2"/>
  <c r="E56" i="34"/>
  <c r="F56" i="7" s="1"/>
  <c r="L33" i="2"/>
  <c r="E22" i="34"/>
  <c r="F22" i="7" s="1"/>
  <c r="Q23" i="2"/>
  <c r="X23" i="2" s="1"/>
  <c r="E39" i="34"/>
  <c r="F39" i="7" s="1"/>
  <c r="L46" i="2"/>
  <c r="L44" i="2"/>
  <c r="L12" i="2"/>
  <c r="E27" i="34"/>
  <c r="F27" i="7" s="1"/>
  <c r="E26" i="34"/>
  <c r="F26" i="7" s="1"/>
  <c r="E58" i="8"/>
  <c r="E30" i="34"/>
  <c r="F30" i="7" s="1"/>
  <c r="K59" i="2"/>
  <c r="L30" i="2"/>
  <c r="L8" i="2"/>
  <c r="E34" i="34"/>
  <c r="F34" i="7" s="1"/>
  <c r="L31" i="2"/>
  <c r="Q10" i="2"/>
  <c r="X10" i="2" s="1"/>
  <c r="Q55" i="2"/>
  <c r="X55" i="2" s="1"/>
  <c r="L35" i="2"/>
  <c r="E24" i="34"/>
  <c r="F24" i="7" s="1"/>
  <c r="E40" i="34"/>
  <c r="F40" i="7" s="1"/>
  <c r="E48" i="34"/>
  <c r="E9" i="34"/>
  <c r="F9" i="7" s="1"/>
  <c r="E13" i="34"/>
  <c r="F13" i="7" s="1"/>
  <c r="E33" i="34"/>
  <c r="F33" i="7" s="1"/>
  <c r="E23" i="34"/>
  <c r="F23" i="7" s="1"/>
  <c r="E14" i="34"/>
  <c r="F14" i="7" s="1"/>
  <c r="E31" i="34"/>
  <c r="F31" i="7" s="1"/>
  <c r="E28" i="34"/>
  <c r="F28" i="7" s="1"/>
  <c r="S21" i="2"/>
  <c r="E44" i="34"/>
  <c r="F44" i="7" s="1"/>
  <c r="E47" i="34"/>
  <c r="F47" i="7" s="1"/>
  <c r="E12" i="34"/>
  <c r="F12" i="7" s="1"/>
  <c r="J37" i="22"/>
  <c r="E25" i="34"/>
  <c r="F25" i="7" s="1"/>
  <c r="E32" i="34"/>
  <c r="F32" i="7" s="1"/>
  <c r="E57" i="34"/>
  <c r="E20" i="34"/>
  <c r="E54" i="34"/>
  <c r="F54" i="7" s="1"/>
  <c r="E38" i="34"/>
  <c r="F38" i="7" s="1"/>
  <c r="E6" i="9"/>
  <c r="E37" i="34"/>
  <c r="F37" i="7" s="1"/>
  <c r="E49" i="34"/>
  <c r="F49" i="7" s="1"/>
  <c r="E8" i="34"/>
  <c r="I6" i="22"/>
  <c r="I58" i="22" s="1"/>
  <c r="AG58" i="23"/>
  <c r="AE54" i="11"/>
  <c r="AG54" i="24" s="1"/>
  <c r="C54" i="24"/>
  <c r="F8" i="31"/>
  <c r="E8" i="24"/>
  <c r="O21" i="31"/>
  <c r="M21" i="24"/>
  <c r="R51" i="31"/>
  <c r="O53" i="31"/>
  <c r="O45" i="31"/>
  <c r="O37" i="31"/>
  <c r="Q17" i="31"/>
  <c r="G34" i="31"/>
  <c r="G6" i="31"/>
  <c r="F6" i="24"/>
  <c r="C52" i="24"/>
  <c r="AE52" i="11"/>
  <c r="AG52" i="24" s="1"/>
  <c r="C44" i="24"/>
  <c r="AE44" i="11"/>
  <c r="AG44" i="24" s="1"/>
  <c r="C36" i="24"/>
  <c r="AE36" i="11"/>
  <c r="C28" i="24"/>
  <c r="AE28" i="11"/>
  <c r="AG28" i="24" s="1"/>
  <c r="C20" i="24"/>
  <c r="AE20" i="11"/>
  <c r="C12" i="24"/>
  <c r="AE12" i="11"/>
  <c r="AG12" i="24" s="1"/>
  <c r="S7" i="31"/>
  <c r="Q7" i="24"/>
  <c r="D44" i="31"/>
  <c r="D44" i="24"/>
  <c r="D36" i="31"/>
  <c r="AF36" i="31" s="1"/>
  <c r="D36" i="24"/>
  <c r="F54" i="31"/>
  <c r="E54" i="24"/>
  <c r="F46" i="31"/>
  <c r="E46" i="24"/>
  <c r="F38" i="31"/>
  <c r="E38" i="24"/>
  <c r="F30" i="31"/>
  <c r="E30" i="24"/>
  <c r="F22" i="31"/>
  <c r="E22" i="24"/>
  <c r="F14" i="31"/>
  <c r="E14" i="24"/>
  <c r="G48" i="31"/>
  <c r="F48" i="24"/>
  <c r="G40" i="31"/>
  <c r="F40" i="24"/>
  <c r="G32" i="31"/>
  <c r="F32" i="24"/>
  <c r="G24" i="31"/>
  <c r="F24" i="24"/>
  <c r="I51" i="31"/>
  <c r="G51" i="24"/>
  <c r="I27" i="31"/>
  <c r="G27" i="24"/>
  <c r="I11" i="31"/>
  <c r="G11" i="24"/>
  <c r="J45" i="31"/>
  <c r="H45" i="24"/>
  <c r="J37" i="31"/>
  <c r="H37" i="24"/>
  <c r="J29" i="31"/>
  <c r="H29" i="24"/>
  <c r="L49" i="31"/>
  <c r="J49" i="24"/>
  <c r="L33" i="31"/>
  <c r="J33" i="24"/>
  <c r="L25" i="31"/>
  <c r="J25" i="24"/>
  <c r="L17" i="31"/>
  <c r="J17" i="24"/>
  <c r="L9" i="31"/>
  <c r="J9" i="24"/>
  <c r="O43" i="31"/>
  <c r="M43" i="24"/>
  <c r="O27" i="31"/>
  <c r="M27" i="24"/>
  <c r="P53" i="31"/>
  <c r="N53" i="24"/>
  <c r="P37" i="31"/>
  <c r="N37" i="24"/>
  <c r="Q47" i="31"/>
  <c r="Q39" i="31"/>
  <c r="Q31" i="31"/>
  <c r="Q15" i="31"/>
  <c r="R57" i="31"/>
  <c r="R49" i="31"/>
  <c r="R41" i="31"/>
  <c r="R33" i="31"/>
  <c r="R17" i="31"/>
  <c r="R9" i="31"/>
  <c r="P9" i="24"/>
  <c r="T53" i="31"/>
  <c r="U55" i="31"/>
  <c r="U47" i="31"/>
  <c r="U39" i="31"/>
  <c r="U31" i="31"/>
  <c r="U15" i="31"/>
  <c r="W50" i="31"/>
  <c r="T50" i="24"/>
  <c r="W42" i="31"/>
  <c r="T42" i="24"/>
  <c r="W26" i="31"/>
  <c r="T26" i="24"/>
  <c r="W18" i="31"/>
  <c r="T18" i="24"/>
  <c r="W10" i="31"/>
  <c r="T10" i="24"/>
  <c r="X55" i="31"/>
  <c r="U55" i="24"/>
  <c r="X31" i="31"/>
  <c r="U31" i="24"/>
  <c r="X23" i="31"/>
  <c r="U23" i="24"/>
  <c r="X15" i="31"/>
  <c r="U15" i="24"/>
  <c r="X7" i="31"/>
  <c r="U7" i="24"/>
  <c r="Y42" i="31"/>
  <c r="V42" i="24"/>
  <c r="AD46" i="31"/>
  <c r="Z46" i="24"/>
  <c r="AD38" i="31"/>
  <c r="Z38" i="24"/>
  <c r="AD24" i="31"/>
  <c r="Z24" i="24"/>
  <c r="L47" i="24"/>
  <c r="I47" i="7" s="1"/>
  <c r="N43" i="31"/>
  <c r="L43" i="24"/>
  <c r="I43" i="7" s="1"/>
  <c r="L39" i="24"/>
  <c r="I39" i="7" s="1"/>
  <c r="L35" i="24"/>
  <c r="I35" i="7" s="1"/>
  <c r="N31" i="31"/>
  <c r="L31" i="24"/>
  <c r="I31" i="7" s="1"/>
  <c r="L27" i="24"/>
  <c r="I27" i="7" s="1"/>
  <c r="L23" i="24"/>
  <c r="I23" i="7" s="1"/>
  <c r="L19" i="24"/>
  <c r="I19" i="7" s="1"/>
  <c r="L15" i="24"/>
  <c r="I15" i="7" s="1"/>
  <c r="L11" i="24"/>
  <c r="I11" i="7" s="1"/>
  <c r="L7" i="24"/>
  <c r="I7" i="7" s="1"/>
  <c r="AE38" i="11"/>
  <c r="C38" i="24"/>
  <c r="AE14" i="11"/>
  <c r="C14" i="24"/>
  <c r="D22" i="31"/>
  <c r="D22" i="24"/>
  <c r="I45" i="31"/>
  <c r="G45" i="24"/>
  <c r="J55" i="31"/>
  <c r="H55" i="24"/>
  <c r="L51" i="31"/>
  <c r="J23" i="31"/>
  <c r="P47" i="31"/>
  <c r="R35" i="31"/>
  <c r="G26" i="31"/>
  <c r="F6" i="31"/>
  <c r="E6" i="24"/>
  <c r="C51" i="24"/>
  <c r="AE51" i="11"/>
  <c r="AG51" i="24" s="1"/>
  <c r="C43" i="24"/>
  <c r="AE43" i="11"/>
  <c r="C35" i="24"/>
  <c r="AE35" i="11"/>
  <c r="C27" i="24"/>
  <c r="AE27" i="11"/>
  <c r="C19" i="24"/>
  <c r="AE19" i="11"/>
  <c r="C11" i="24"/>
  <c r="AE11" i="11"/>
  <c r="AG11" i="24" s="1"/>
  <c r="R7" i="31"/>
  <c r="P7" i="24"/>
  <c r="F7" i="31"/>
  <c r="E7" i="24"/>
  <c r="D51" i="31"/>
  <c r="D51" i="24"/>
  <c r="D43" i="31"/>
  <c r="D43" i="24"/>
  <c r="D35" i="31"/>
  <c r="D35" i="24"/>
  <c r="D27" i="31"/>
  <c r="D27" i="24"/>
  <c r="F53" i="31"/>
  <c r="E53" i="24"/>
  <c r="F29" i="31"/>
  <c r="E29" i="24"/>
  <c r="F21" i="31"/>
  <c r="E21" i="24"/>
  <c r="F13" i="31"/>
  <c r="E13" i="24"/>
  <c r="I42" i="31"/>
  <c r="G42" i="24"/>
  <c r="I34" i="31"/>
  <c r="G34" i="24"/>
  <c r="I10" i="31"/>
  <c r="G10" i="24"/>
  <c r="J52" i="31"/>
  <c r="H52" i="24"/>
  <c r="J44" i="31"/>
  <c r="H44" i="24"/>
  <c r="J12" i="31"/>
  <c r="H12" i="24"/>
  <c r="K54" i="31"/>
  <c r="I54" i="24"/>
  <c r="K30" i="31"/>
  <c r="I30" i="24"/>
  <c r="K22" i="31"/>
  <c r="I22" i="24"/>
  <c r="L56" i="31"/>
  <c r="J56" i="24"/>
  <c r="L16" i="31"/>
  <c r="J16" i="24"/>
  <c r="O50" i="31"/>
  <c r="M50" i="24"/>
  <c r="O42" i="31"/>
  <c r="M42" i="24"/>
  <c r="O26" i="31"/>
  <c r="M26" i="24"/>
  <c r="P28" i="31"/>
  <c r="N28" i="24"/>
  <c r="P20" i="31"/>
  <c r="N20" i="24"/>
  <c r="P12" i="31"/>
  <c r="N12" i="24"/>
  <c r="Q54" i="31"/>
  <c r="R48" i="31"/>
  <c r="R32" i="31"/>
  <c r="R16" i="31"/>
  <c r="T20" i="31"/>
  <c r="U54" i="31"/>
  <c r="W17" i="31"/>
  <c r="T17" i="24"/>
  <c r="X46" i="31"/>
  <c r="U46" i="24"/>
  <c r="X30" i="31"/>
  <c r="U30" i="24"/>
  <c r="X22" i="31"/>
  <c r="U22" i="24"/>
  <c r="X14" i="31"/>
  <c r="U14" i="24"/>
  <c r="Y8" i="31"/>
  <c r="V8" i="24"/>
  <c r="AC56" i="31"/>
  <c r="Y56" i="24"/>
  <c r="AC46" i="31"/>
  <c r="Y46" i="24"/>
  <c r="AC36" i="31"/>
  <c r="Y36" i="24"/>
  <c r="AC24" i="31"/>
  <c r="Y24" i="24"/>
  <c r="AC18" i="31"/>
  <c r="Y18" i="24"/>
  <c r="AC16" i="31"/>
  <c r="Y16" i="24"/>
  <c r="AC8" i="31"/>
  <c r="Y8" i="24"/>
  <c r="K55" i="24"/>
  <c r="H55" i="7" s="1"/>
  <c r="K51" i="24"/>
  <c r="H51" i="7" s="1"/>
  <c r="K47" i="24"/>
  <c r="H47" i="7" s="1"/>
  <c r="K43" i="24"/>
  <c r="H43" i="7" s="1"/>
  <c r="K39" i="24"/>
  <c r="H39" i="7" s="1"/>
  <c r="K35" i="24"/>
  <c r="H35" i="7" s="1"/>
  <c r="K31" i="24"/>
  <c r="H31" i="7" s="1"/>
  <c r="K27" i="24"/>
  <c r="H27" i="7" s="1"/>
  <c r="K23" i="24"/>
  <c r="H23" i="7" s="1"/>
  <c r="K19" i="24"/>
  <c r="H19" i="7" s="1"/>
  <c r="K19" i="7" s="1"/>
  <c r="K15" i="24"/>
  <c r="H15" i="7" s="1"/>
  <c r="K11" i="24"/>
  <c r="H11" i="7" s="1"/>
  <c r="K7" i="24"/>
  <c r="H7" i="7" s="1"/>
  <c r="C22" i="31"/>
  <c r="AE22" i="11"/>
  <c r="AG22" i="24" s="1"/>
  <c r="C22" i="24"/>
  <c r="F32" i="31"/>
  <c r="E32" i="24"/>
  <c r="G50" i="31"/>
  <c r="F50" i="24"/>
  <c r="K33" i="31"/>
  <c r="I33" i="24"/>
  <c r="S53" i="31"/>
  <c r="O29" i="31"/>
  <c r="L19" i="31"/>
  <c r="R19" i="31"/>
  <c r="S45" i="31"/>
  <c r="C50" i="24"/>
  <c r="AE50" i="11"/>
  <c r="C42" i="24"/>
  <c r="AE42" i="11"/>
  <c r="AG42" i="24" s="1"/>
  <c r="C34" i="24"/>
  <c r="AE34" i="11"/>
  <c r="AG34" i="24" s="1"/>
  <c r="C26" i="24"/>
  <c r="AE26" i="11"/>
  <c r="AG26" i="24" s="1"/>
  <c r="C18" i="24"/>
  <c r="AE18" i="11"/>
  <c r="C10" i="24"/>
  <c r="AE10" i="11"/>
  <c r="AG10" i="24" s="1"/>
  <c r="D42" i="31"/>
  <c r="D42" i="24"/>
  <c r="D26" i="31"/>
  <c r="D26" i="24"/>
  <c r="D10" i="31"/>
  <c r="D10" i="24"/>
  <c r="F52" i="31"/>
  <c r="E52" i="24"/>
  <c r="F44" i="31"/>
  <c r="E44" i="24"/>
  <c r="F20" i="31"/>
  <c r="E20" i="24"/>
  <c r="F12" i="31"/>
  <c r="E12" i="24"/>
  <c r="G54" i="31"/>
  <c r="F54" i="24"/>
  <c r="G22" i="31"/>
  <c r="F22" i="24"/>
  <c r="I49" i="31"/>
  <c r="G49" i="24"/>
  <c r="I25" i="31"/>
  <c r="G25" i="24"/>
  <c r="K45" i="31"/>
  <c r="I45" i="24"/>
  <c r="K29" i="31"/>
  <c r="I29" i="24"/>
  <c r="L55" i="31"/>
  <c r="J55" i="24"/>
  <c r="O33" i="31"/>
  <c r="M33" i="24"/>
  <c r="O9" i="31"/>
  <c r="M9" i="24"/>
  <c r="P19" i="31"/>
  <c r="N19" i="24"/>
  <c r="Q29" i="31"/>
  <c r="Q13" i="31"/>
  <c r="R31" i="31"/>
  <c r="R15" i="31"/>
  <c r="S9" i="31"/>
  <c r="Q9" i="24"/>
  <c r="T19" i="31"/>
  <c r="U29" i="31"/>
  <c r="W48" i="31"/>
  <c r="T48" i="24"/>
  <c r="W32" i="31"/>
  <c r="T32" i="24"/>
  <c r="W16" i="31"/>
  <c r="T16" i="24"/>
  <c r="Y31" i="31"/>
  <c r="V31" i="24"/>
  <c r="Y23" i="31"/>
  <c r="V23" i="24"/>
  <c r="Y15" i="31"/>
  <c r="V15" i="24"/>
  <c r="Y7" i="31"/>
  <c r="V7" i="24"/>
  <c r="AC6" i="31"/>
  <c r="Y6" i="24"/>
  <c r="AB56" i="31"/>
  <c r="X56" i="24"/>
  <c r="AB54" i="31"/>
  <c r="X54" i="24"/>
  <c r="AB46" i="31"/>
  <c r="X46" i="24"/>
  <c r="AB44" i="31"/>
  <c r="X44" i="24"/>
  <c r="AB40" i="31"/>
  <c r="X40" i="24"/>
  <c r="AB36" i="31"/>
  <c r="X36" i="24"/>
  <c r="AB34" i="31"/>
  <c r="X34" i="24"/>
  <c r="AB24" i="31"/>
  <c r="X24" i="24"/>
  <c r="AB22" i="31"/>
  <c r="X22" i="24"/>
  <c r="AB14" i="31"/>
  <c r="X14" i="24"/>
  <c r="AB8" i="31"/>
  <c r="X8" i="24"/>
  <c r="L54" i="24"/>
  <c r="I54" i="7" s="1"/>
  <c r="L50" i="24"/>
  <c r="I50" i="7" s="1"/>
  <c r="L46" i="24"/>
  <c r="I46" i="7" s="1"/>
  <c r="L42" i="24"/>
  <c r="I42" i="7" s="1"/>
  <c r="L38" i="24"/>
  <c r="I38" i="7" s="1"/>
  <c r="L34" i="24"/>
  <c r="I34" i="7" s="1"/>
  <c r="L30" i="24"/>
  <c r="I30" i="7" s="1"/>
  <c r="L26" i="24"/>
  <c r="I26" i="7" s="1"/>
  <c r="L22" i="24"/>
  <c r="I22" i="7" s="1"/>
  <c r="L18" i="24"/>
  <c r="I18" i="7" s="1"/>
  <c r="L14" i="24"/>
  <c r="I14" i="7" s="1"/>
  <c r="L10" i="24"/>
  <c r="I10" i="7" s="1"/>
  <c r="L6" i="24"/>
  <c r="I6" i="7" s="1"/>
  <c r="D14" i="31"/>
  <c r="D14" i="24"/>
  <c r="I13" i="31"/>
  <c r="G13" i="24"/>
  <c r="L35" i="31"/>
  <c r="L43" i="31"/>
  <c r="J31" i="31"/>
  <c r="Q57" i="31"/>
  <c r="C57" i="24"/>
  <c r="AE57" i="11"/>
  <c r="C49" i="24"/>
  <c r="AE49" i="11"/>
  <c r="AG49" i="24" s="1"/>
  <c r="C41" i="24"/>
  <c r="AE41" i="11"/>
  <c r="C33" i="24"/>
  <c r="AE33" i="11"/>
  <c r="C25" i="24"/>
  <c r="AE25" i="11"/>
  <c r="C17" i="24"/>
  <c r="AE17" i="11"/>
  <c r="AG17" i="24" s="1"/>
  <c r="C9" i="24"/>
  <c r="AE9" i="11"/>
  <c r="D49" i="31"/>
  <c r="D49" i="24"/>
  <c r="D41" i="31"/>
  <c r="AF41" i="31" s="1"/>
  <c r="D41" i="24"/>
  <c r="D17" i="31"/>
  <c r="D17" i="24"/>
  <c r="D9" i="31"/>
  <c r="D9" i="24"/>
  <c r="F51" i="31"/>
  <c r="E51" i="24"/>
  <c r="F43" i="31"/>
  <c r="E43" i="24"/>
  <c r="F35" i="31"/>
  <c r="E35" i="24"/>
  <c r="F27" i="31"/>
  <c r="E27" i="24"/>
  <c r="G53" i="31"/>
  <c r="F53" i="24"/>
  <c r="G45" i="31"/>
  <c r="F45" i="24"/>
  <c r="G29" i="31"/>
  <c r="F29" i="24"/>
  <c r="G21" i="31"/>
  <c r="F21" i="24"/>
  <c r="G13" i="31"/>
  <c r="F13" i="24"/>
  <c r="I40" i="31"/>
  <c r="G40" i="24"/>
  <c r="I32" i="31"/>
  <c r="G32" i="24"/>
  <c r="I16" i="31"/>
  <c r="G16" i="24"/>
  <c r="I8" i="31"/>
  <c r="G8" i="24"/>
  <c r="J34" i="31"/>
  <c r="H34" i="24"/>
  <c r="J26" i="31"/>
  <c r="H26" i="24"/>
  <c r="K44" i="31"/>
  <c r="I44" i="24"/>
  <c r="K36" i="31"/>
  <c r="I36" i="24"/>
  <c r="K28" i="31"/>
  <c r="I28" i="24"/>
  <c r="K12" i="31"/>
  <c r="I12" i="24"/>
  <c r="L46" i="31"/>
  <c r="J46" i="24"/>
  <c r="L22" i="31"/>
  <c r="J22" i="24"/>
  <c r="O48" i="31"/>
  <c r="M48" i="24"/>
  <c r="O32" i="31"/>
  <c r="M32" i="24"/>
  <c r="O24" i="31"/>
  <c r="M24" i="24"/>
  <c r="O16" i="31"/>
  <c r="M16" i="24"/>
  <c r="O8" i="31"/>
  <c r="M8" i="24"/>
  <c r="P18" i="31"/>
  <c r="N18" i="24"/>
  <c r="Q52" i="31"/>
  <c r="Q44" i="31"/>
  <c r="Q12" i="31"/>
  <c r="R30" i="31"/>
  <c r="S40" i="31"/>
  <c r="S16" i="31"/>
  <c r="T18" i="31"/>
  <c r="U52" i="31"/>
  <c r="U36" i="31"/>
  <c r="W47" i="31"/>
  <c r="T47" i="24"/>
  <c r="W31" i="31"/>
  <c r="T31" i="24"/>
  <c r="W23" i="31"/>
  <c r="T23" i="24"/>
  <c r="W7" i="31"/>
  <c r="T7" i="24"/>
  <c r="X44" i="31"/>
  <c r="U44" i="24"/>
  <c r="X36" i="31"/>
  <c r="U36" i="24"/>
  <c r="X20" i="31"/>
  <c r="U20" i="24"/>
  <c r="X12" i="31"/>
  <c r="U12" i="24"/>
  <c r="Y55" i="31"/>
  <c r="V55" i="24"/>
  <c r="Y47" i="31"/>
  <c r="V47" i="24"/>
  <c r="Y39" i="31"/>
  <c r="V39" i="24"/>
  <c r="Y22" i="31"/>
  <c r="V22" i="24"/>
  <c r="Y14" i="31"/>
  <c r="V14" i="24"/>
  <c r="AB6" i="31"/>
  <c r="X6" i="24"/>
  <c r="AA56" i="31"/>
  <c r="W56" i="24"/>
  <c r="AA54" i="31"/>
  <c r="W54" i="24"/>
  <c r="AA52" i="31"/>
  <c r="W52" i="24"/>
  <c r="AA50" i="31"/>
  <c r="W50" i="24"/>
  <c r="AA48" i="31"/>
  <c r="W48" i="24"/>
  <c r="AA40" i="31"/>
  <c r="W40" i="24"/>
  <c r="AA38" i="31"/>
  <c r="W38" i="24"/>
  <c r="AA36" i="31"/>
  <c r="W36" i="24"/>
  <c r="AA34" i="31"/>
  <c r="W34" i="24"/>
  <c r="AA32" i="31"/>
  <c r="W32" i="24"/>
  <c r="AA22" i="31"/>
  <c r="W22" i="24"/>
  <c r="AA18" i="31"/>
  <c r="W18" i="24"/>
  <c r="AA8" i="31"/>
  <c r="W8" i="24"/>
  <c r="K54" i="24"/>
  <c r="H54" i="7" s="1"/>
  <c r="K50" i="24"/>
  <c r="H50" i="7" s="1"/>
  <c r="K46" i="24"/>
  <c r="H46" i="7" s="1"/>
  <c r="K42" i="24"/>
  <c r="H42" i="7" s="1"/>
  <c r="K38" i="24"/>
  <c r="H38" i="7" s="1"/>
  <c r="K34" i="24"/>
  <c r="H34" i="7" s="1"/>
  <c r="K30" i="24"/>
  <c r="H30" i="7" s="1"/>
  <c r="K26" i="24"/>
  <c r="H26" i="7" s="1"/>
  <c r="K22" i="24"/>
  <c r="H22" i="7" s="1"/>
  <c r="K18" i="24"/>
  <c r="H18" i="7" s="1"/>
  <c r="K14" i="24"/>
  <c r="H14" i="7" s="1"/>
  <c r="K10" i="24"/>
  <c r="H10" i="7" s="1"/>
  <c r="K6" i="24"/>
  <c r="H6" i="7" s="1"/>
  <c r="T6" i="31"/>
  <c r="R6" i="24"/>
  <c r="I53" i="31"/>
  <c r="G53" i="24"/>
  <c r="I21" i="31"/>
  <c r="G21" i="24"/>
  <c r="J47" i="31"/>
  <c r="H47" i="24"/>
  <c r="K57" i="31"/>
  <c r="I57" i="24"/>
  <c r="L11" i="31"/>
  <c r="J11" i="24"/>
  <c r="K9" i="31"/>
  <c r="K17" i="31"/>
  <c r="Q49" i="31"/>
  <c r="AE6" i="11"/>
  <c r="AE56" i="11"/>
  <c r="AG56" i="24" s="1"/>
  <c r="C56" i="24"/>
  <c r="AE48" i="11"/>
  <c r="AG48" i="24" s="1"/>
  <c r="C48" i="24"/>
  <c r="AE40" i="11"/>
  <c r="AG40" i="24" s="1"/>
  <c r="C40" i="24"/>
  <c r="AE32" i="11"/>
  <c r="AG32" i="24" s="1"/>
  <c r="C32" i="24"/>
  <c r="AE24" i="11"/>
  <c r="AG24" i="24" s="1"/>
  <c r="C24" i="24"/>
  <c r="AE16" i="11"/>
  <c r="C16" i="24"/>
  <c r="AE8" i="11"/>
  <c r="AG8" i="24" s="1"/>
  <c r="C8" i="24"/>
  <c r="D56" i="31"/>
  <c r="D56" i="24"/>
  <c r="D48" i="31"/>
  <c r="D48" i="24"/>
  <c r="F34" i="31"/>
  <c r="E34" i="24"/>
  <c r="G44" i="31"/>
  <c r="F44" i="24"/>
  <c r="G28" i="31"/>
  <c r="F28" i="24"/>
  <c r="G12" i="31"/>
  <c r="F12" i="24"/>
  <c r="I47" i="31"/>
  <c r="G47" i="24"/>
  <c r="J57" i="31"/>
  <c r="H57" i="24"/>
  <c r="J41" i="31"/>
  <c r="H41" i="24"/>
  <c r="J33" i="31"/>
  <c r="H33" i="24"/>
  <c r="J25" i="31"/>
  <c r="H25" i="24"/>
  <c r="J17" i="31"/>
  <c r="H17" i="24"/>
  <c r="K43" i="31"/>
  <c r="I43" i="24"/>
  <c r="K35" i="31"/>
  <c r="I35" i="24"/>
  <c r="K27" i="31"/>
  <c r="I27" i="24"/>
  <c r="L29" i="31"/>
  <c r="J29" i="24"/>
  <c r="L21" i="31"/>
  <c r="J21" i="24"/>
  <c r="L13" i="31"/>
  <c r="J13" i="24"/>
  <c r="O55" i="31"/>
  <c r="M55" i="24"/>
  <c r="O39" i="31"/>
  <c r="M39" i="24"/>
  <c r="O31" i="31"/>
  <c r="M31" i="24"/>
  <c r="O15" i="31"/>
  <c r="M15" i="24"/>
  <c r="P57" i="31"/>
  <c r="N57" i="24"/>
  <c r="P41" i="31"/>
  <c r="N41" i="24"/>
  <c r="P33" i="31"/>
  <c r="N33" i="24"/>
  <c r="P17" i="31"/>
  <c r="N17" i="24"/>
  <c r="P9" i="31"/>
  <c r="N9" i="24"/>
  <c r="Q43" i="31"/>
  <c r="Q35" i="31"/>
  <c r="Q11" i="31"/>
  <c r="S47" i="31"/>
  <c r="S39" i="31"/>
  <c r="S15" i="31"/>
  <c r="T25" i="31"/>
  <c r="T17" i="31"/>
  <c r="U51" i="31"/>
  <c r="W38" i="31"/>
  <c r="T38" i="24"/>
  <c r="W30" i="31"/>
  <c r="T30" i="24"/>
  <c r="X51" i="31"/>
  <c r="U51" i="24"/>
  <c r="X35" i="31"/>
  <c r="U35" i="24"/>
  <c r="X19" i="31"/>
  <c r="U19" i="24"/>
  <c r="Y54" i="31"/>
  <c r="V54" i="24"/>
  <c r="Y38" i="31"/>
  <c r="V38" i="24"/>
  <c r="Y21" i="31"/>
  <c r="V21" i="24"/>
  <c r="L57" i="24"/>
  <c r="I57" i="7" s="1"/>
  <c r="L53" i="24"/>
  <c r="I53" i="7" s="1"/>
  <c r="L49" i="24"/>
  <c r="I49" i="7" s="1"/>
  <c r="L45" i="24"/>
  <c r="I45" i="7" s="1"/>
  <c r="L41" i="24"/>
  <c r="I41" i="7" s="1"/>
  <c r="L37" i="24"/>
  <c r="I37" i="7" s="1"/>
  <c r="L33" i="24"/>
  <c r="I33" i="7" s="1"/>
  <c r="L29" i="24"/>
  <c r="I29" i="7" s="1"/>
  <c r="L25" i="24"/>
  <c r="I25" i="7" s="1"/>
  <c r="L21" i="24"/>
  <c r="I21" i="7" s="1"/>
  <c r="L17" i="24"/>
  <c r="I17" i="7" s="1"/>
  <c r="L13" i="24"/>
  <c r="I13" i="7" s="1"/>
  <c r="L9" i="24"/>
  <c r="I9" i="7" s="1"/>
  <c r="AE30" i="11"/>
  <c r="C30" i="24"/>
  <c r="D38" i="31"/>
  <c r="D38" i="24"/>
  <c r="F24" i="31"/>
  <c r="E24" i="24"/>
  <c r="G10" i="31"/>
  <c r="F10" i="24"/>
  <c r="J39" i="31"/>
  <c r="Q9" i="31"/>
  <c r="P55" i="31"/>
  <c r="P39" i="31"/>
  <c r="K25" i="31"/>
  <c r="C55" i="24"/>
  <c r="AE55" i="11"/>
  <c r="AG55" i="24" s="1"/>
  <c r="C47" i="31"/>
  <c r="C47" i="24"/>
  <c r="AE47" i="11"/>
  <c r="C39" i="24"/>
  <c r="AE39" i="11"/>
  <c r="AG39" i="24" s="1"/>
  <c r="C31" i="24"/>
  <c r="AE31" i="11"/>
  <c r="C23" i="24"/>
  <c r="AE23" i="11"/>
  <c r="AG23" i="24" s="1"/>
  <c r="C15" i="24"/>
  <c r="AE15" i="11"/>
  <c r="C7" i="24"/>
  <c r="AE7" i="11"/>
  <c r="D39" i="31"/>
  <c r="D39" i="24"/>
  <c r="D31" i="31"/>
  <c r="D31" i="24"/>
  <c r="D15" i="31"/>
  <c r="AF15" i="31" s="1"/>
  <c r="D15" i="24"/>
  <c r="F25" i="31"/>
  <c r="E25" i="24"/>
  <c r="F17" i="31"/>
  <c r="E17" i="24"/>
  <c r="F9" i="31"/>
  <c r="E9" i="24"/>
  <c r="G35" i="31"/>
  <c r="F35" i="24"/>
  <c r="G27" i="31"/>
  <c r="F27" i="24"/>
  <c r="I38" i="31"/>
  <c r="G38" i="24"/>
  <c r="I14" i="31"/>
  <c r="G14" i="24"/>
  <c r="J40" i="31"/>
  <c r="H40" i="24"/>
  <c r="J24" i="31"/>
  <c r="H24" i="24"/>
  <c r="J16" i="31"/>
  <c r="H16" i="24"/>
  <c r="K18" i="31"/>
  <c r="I18" i="24"/>
  <c r="L52" i="31"/>
  <c r="J52" i="24"/>
  <c r="L36" i="31"/>
  <c r="J36" i="24"/>
  <c r="L28" i="31"/>
  <c r="J28" i="24"/>
  <c r="O46" i="31"/>
  <c r="M46" i="24"/>
  <c r="O38" i="31"/>
  <c r="M38" i="24"/>
  <c r="O22" i="31"/>
  <c r="M22" i="24"/>
  <c r="O14" i="31"/>
  <c r="M14" i="24"/>
  <c r="P56" i="31"/>
  <c r="N56" i="24"/>
  <c r="P40" i="31"/>
  <c r="N40" i="24"/>
  <c r="P32" i="31"/>
  <c r="N32" i="24"/>
  <c r="P16" i="31"/>
  <c r="N16" i="24"/>
  <c r="Q50" i="31"/>
  <c r="Q26" i="31"/>
  <c r="Q18" i="31"/>
  <c r="Q10" i="31"/>
  <c r="R52" i="31"/>
  <c r="R44" i="31"/>
  <c r="R20" i="31"/>
  <c r="S38" i="31"/>
  <c r="S22" i="31"/>
  <c r="S14" i="31"/>
  <c r="T48" i="31"/>
  <c r="T32" i="31"/>
  <c r="T24" i="31"/>
  <c r="U50" i="31"/>
  <c r="U42" i="31"/>
  <c r="U26" i="31"/>
  <c r="U10" i="31"/>
  <c r="W29" i="31"/>
  <c r="T29" i="24"/>
  <c r="W13" i="31"/>
  <c r="T13" i="24"/>
  <c r="X6" i="31"/>
  <c r="U6" i="24"/>
  <c r="X50" i="31"/>
  <c r="U50" i="24"/>
  <c r="X34" i="31"/>
  <c r="U34" i="24"/>
  <c r="X10" i="31"/>
  <c r="U10" i="24"/>
  <c r="Y45" i="31"/>
  <c r="V45" i="24"/>
  <c r="Y28" i="31"/>
  <c r="V28" i="24"/>
  <c r="AC55" i="31"/>
  <c r="Y55" i="24"/>
  <c r="AC47" i="31"/>
  <c r="Y47" i="24"/>
  <c r="AC39" i="31"/>
  <c r="Y39" i="24"/>
  <c r="AC31" i="31"/>
  <c r="Y31" i="24"/>
  <c r="AC23" i="31"/>
  <c r="Y23" i="24"/>
  <c r="AC17" i="31"/>
  <c r="Y17" i="24"/>
  <c r="AC15" i="31"/>
  <c r="Y15" i="24"/>
  <c r="AC9" i="31"/>
  <c r="Y9" i="24"/>
  <c r="AC7" i="31"/>
  <c r="Y7" i="24"/>
  <c r="K57" i="24"/>
  <c r="H57" i="7" s="1"/>
  <c r="K53" i="24"/>
  <c r="H53" i="7" s="1"/>
  <c r="K49" i="24"/>
  <c r="H49" i="7" s="1"/>
  <c r="K45" i="24"/>
  <c r="H45" i="7" s="1"/>
  <c r="K41" i="24"/>
  <c r="H41" i="7" s="1"/>
  <c r="K37" i="24"/>
  <c r="H37" i="7" s="1"/>
  <c r="K33" i="24"/>
  <c r="H33" i="7" s="1"/>
  <c r="K29" i="24"/>
  <c r="H29" i="7" s="1"/>
  <c r="K25" i="24"/>
  <c r="H25" i="7" s="1"/>
  <c r="K21" i="24"/>
  <c r="H21" i="7" s="1"/>
  <c r="K17" i="24"/>
  <c r="H17" i="7" s="1"/>
  <c r="K13" i="24"/>
  <c r="H13" i="7" s="1"/>
  <c r="K9" i="24"/>
  <c r="H9" i="7" s="1"/>
  <c r="S29" i="31"/>
  <c r="T55" i="31"/>
  <c r="T47" i="31"/>
  <c r="W52" i="31"/>
  <c r="T52" i="24"/>
  <c r="W20" i="31"/>
  <c r="T20" i="24"/>
  <c r="W12" i="31"/>
  <c r="T12" i="24"/>
  <c r="X41" i="31"/>
  <c r="U41" i="24"/>
  <c r="X17" i="31"/>
  <c r="U17" i="24"/>
  <c r="Y44" i="31"/>
  <c r="V44" i="24"/>
  <c r="AB57" i="31"/>
  <c r="X57" i="24"/>
  <c r="AB55" i="31"/>
  <c r="X55" i="24"/>
  <c r="AB49" i="31"/>
  <c r="X49" i="24"/>
  <c r="AB47" i="31"/>
  <c r="X47" i="24"/>
  <c r="AB41" i="31"/>
  <c r="X41" i="24"/>
  <c r="AB39" i="31"/>
  <c r="X39" i="24"/>
  <c r="AB33" i="31"/>
  <c r="X33" i="24"/>
  <c r="AB31" i="31"/>
  <c r="X31" i="24"/>
  <c r="AB25" i="31"/>
  <c r="X25" i="24"/>
  <c r="AB23" i="31"/>
  <c r="X23" i="24"/>
  <c r="AB17" i="31"/>
  <c r="X17" i="24"/>
  <c r="AB15" i="31"/>
  <c r="X15" i="24"/>
  <c r="AB9" i="31"/>
  <c r="X9" i="24"/>
  <c r="L56" i="24"/>
  <c r="I56" i="7" s="1"/>
  <c r="L52" i="24"/>
  <c r="I52" i="7" s="1"/>
  <c r="L48" i="24"/>
  <c r="I48" i="7" s="1"/>
  <c r="L44" i="24"/>
  <c r="I44" i="7" s="1"/>
  <c r="L40" i="24"/>
  <c r="I40" i="7" s="1"/>
  <c r="L36" i="24"/>
  <c r="I36" i="7" s="1"/>
  <c r="L32" i="24"/>
  <c r="I32" i="7" s="1"/>
  <c r="L28" i="24"/>
  <c r="I28" i="7" s="1"/>
  <c r="L24" i="24"/>
  <c r="I24" i="7" s="1"/>
  <c r="L20" i="24"/>
  <c r="I20" i="7" s="1"/>
  <c r="L16" i="24"/>
  <c r="I16" i="7" s="1"/>
  <c r="L12" i="24"/>
  <c r="I12" i="7" s="1"/>
  <c r="L8" i="24"/>
  <c r="I8" i="7" s="1"/>
  <c r="AE46" i="11"/>
  <c r="C46" i="24"/>
  <c r="U7" i="31"/>
  <c r="R43" i="31"/>
  <c r="I29" i="31"/>
  <c r="O13" i="31"/>
  <c r="Q33" i="31"/>
  <c r="G42" i="31"/>
  <c r="S6" i="31"/>
  <c r="Q6" i="24"/>
  <c r="I6" i="31"/>
  <c r="G6" i="24"/>
  <c r="C53" i="31"/>
  <c r="C53" i="24"/>
  <c r="AE53" i="11"/>
  <c r="AG53" i="24" s="1"/>
  <c r="C45" i="31"/>
  <c r="C45" i="24"/>
  <c r="AE45" i="11"/>
  <c r="AG45" i="24" s="1"/>
  <c r="C37" i="31"/>
  <c r="C37" i="24"/>
  <c r="AE37" i="11"/>
  <c r="AG37" i="24" s="1"/>
  <c r="C29" i="31"/>
  <c r="C29" i="24"/>
  <c r="AE29" i="11"/>
  <c r="C21" i="24"/>
  <c r="AE21" i="11"/>
  <c r="AE13" i="11"/>
  <c r="C13" i="24"/>
  <c r="T7" i="31"/>
  <c r="D37" i="31"/>
  <c r="D37" i="24"/>
  <c r="F47" i="31"/>
  <c r="E47" i="24"/>
  <c r="F39" i="31"/>
  <c r="E39" i="24"/>
  <c r="F31" i="31"/>
  <c r="E31" i="24"/>
  <c r="F23" i="31"/>
  <c r="E23" i="24"/>
  <c r="I36" i="31"/>
  <c r="G36" i="24"/>
  <c r="I28" i="31"/>
  <c r="G28" i="24"/>
  <c r="I12" i="31"/>
  <c r="G12" i="24"/>
  <c r="J30" i="31"/>
  <c r="H30" i="24"/>
  <c r="J14" i="31"/>
  <c r="H14" i="24"/>
  <c r="K56" i="31"/>
  <c r="I56" i="24"/>
  <c r="K48" i="31"/>
  <c r="I48" i="24"/>
  <c r="K40" i="31"/>
  <c r="I40" i="24"/>
  <c r="L18" i="31"/>
  <c r="J18" i="24"/>
  <c r="O44" i="31"/>
  <c r="M44" i="24"/>
  <c r="O28" i="31"/>
  <c r="M28" i="24"/>
  <c r="O20" i="31"/>
  <c r="M20" i="24"/>
  <c r="P38" i="31"/>
  <c r="N38" i="24"/>
  <c r="P30" i="31"/>
  <c r="N30" i="24"/>
  <c r="P22" i="31"/>
  <c r="N22" i="24"/>
  <c r="P14" i="31"/>
  <c r="N14" i="24"/>
  <c r="Q56" i="31"/>
  <c r="Q32" i="31"/>
  <c r="Q24" i="31"/>
  <c r="R50" i="31"/>
  <c r="R34" i="31"/>
  <c r="S28" i="31"/>
  <c r="S12" i="31"/>
  <c r="T46" i="31"/>
  <c r="T38" i="31"/>
  <c r="T22" i="31"/>
  <c r="T14" i="31"/>
  <c r="U56" i="31"/>
  <c r="U40" i="31"/>
  <c r="U8" i="31"/>
  <c r="W51" i="31"/>
  <c r="T51" i="24"/>
  <c r="W43" i="31"/>
  <c r="T43" i="24"/>
  <c r="W27" i="31"/>
  <c r="T27" i="24"/>
  <c r="W19" i="31"/>
  <c r="T19" i="24"/>
  <c r="W11" i="31"/>
  <c r="T11" i="24"/>
  <c r="X56" i="31"/>
  <c r="U56" i="24"/>
  <c r="X48" i="31"/>
  <c r="U48" i="24"/>
  <c r="X40" i="31"/>
  <c r="U40" i="24"/>
  <c r="X32" i="31"/>
  <c r="U32" i="24"/>
  <c r="X24" i="31"/>
  <c r="U24" i="24"/>
  <c r="X16" i="31"/>
  <c r="U16" i="24"/>
  <c r="X8" i="31"/>
  <c r="U8" i="24"/>
  <c r="Y43" i="31"/>
  <c r="V43" i="24"/>
  <c r="Y34" i="31"/>
  <c r="V34" i="24"/>
  <c r="Y26" i="31"/>
  <c r="V26" i="24"/>
  <c r="Y18" i="31"/>
  <c r="V18" i="24"/>
  <c r="Y10" i="31"/>
  <c r="V10" i="24"/>
  <c r="AG58" i="33"/>
  <c r="AA53" i="31"/>
  <c r="W53" i="24"/>
  <c r="AA45" i="31"/>
  <c r="W45" i="24"/>
  <c r="AA43" i="31"/>
  <c r="W43" i="24"/>
  <c r="AA35" i="31"/>
  <c r="W35" i="24"/>
  <c r="K48" i="24"/>
  <c r="H48" i="7" s="1"/>
  <c r="K44" i="24"/>
  <c r="H44" i="7" s="1"/>
  <c r="K32" i="24"/>
  <c r="H32" i="7" s="1"/>
  <c r="K28" i="24"/>
  <c r="H28" i="7" s="1"/>
  <c r="M20" i="31"/>
  <c r="K20" i="24"/>
  <c r="H20" i="7" s="1"/>
  <c r="J41" i="22"/>
  <c r="J24" i="22"/>
  <c r="J30" i="22"/>
  <c r="S34" i="2"/>
  <c r="J46" i="22"/>
  <c r="Z44" i="2"/>
  <c r="E43" i="29" s="1"/>
  <c r="J56" i="22"/>
  <c r="J49" i="22"/>
  <c r="S26" i="2"/>
  <c r="E17" i="34"/>
  <c r="S53" i="2"/>
  <c r="J19" i="22"/>
  <c r="J10" i="22"/>
  <c r="E10" i="34"/>
  <c r="F10" i="7" s="1"/>
  <c r="J18" i="22"/>
  <c r="E18" i="34"/>
  <c r="J52" i="22"/>
  <c r="E52" i="34"/>
  <c r="F52" i="7" s="1"/>
  <c r="E58" i="22"/>
  <c r="X45" i="2"/>
  <c r="Z45" i="2" s="1"/>
  <c r="E44" i="29" s="1"/>
  <c r="J55" i="22"/>
  <c r="J48" i="22"/>
  <c r="J23" i="22"/>
  <c r="P59" i="2"/>
  <c r="E41" i="34"/>
  <c r="F41" i="7" s="1"/>
  <c r="Z56" i="2"/>
  <c r="E55" i="29" s="1"/>
  <c r="E51" i="34"/>
  <c r="F51" i="7" s="1"/>
  <c r="J54" i="22"/>
  <c r="J47" i="22"/>
  <c r="J29" i="22"/>
  <c r="J53" i="22"/>
  <c r="J40" i="22"/>
  <c r="J35" i="22"/>
  <c r="J28" i="22"/>
  <c r="J21" i="22"/>
  <c r="J34" i="22"/>
  <c r="J27" i="22"/>
  <c r="J20" i="22"/>
  <c r="J8" i="22"/>
  <c r="S44" i="2"/>
  <c r="J45" i="22"/>
  <c r="J33" i="22"/>
  <c r="J26" i="22"/>
  <c r="J7" i="22"/>
  <c r="E35" i="34"/>
  <c r="F35" i="7" s="1"/>
  <c r="J12" i="22"/>
  <c r="J57" i="22"/>
  <c r="J44" i="22"/>
  <c r="J32" i="22"/>
  <c r="J50" i="22"/>
  <c r="J43" i="22"/>
  <c r="G58" i="8"/>
  <c r="J23" i="28"/>
  <c r="J35" i="28"/>
  <c r="J45" i="28"/>
  <c r="J57" i="28"/>
  <c r="J24" i="28"/>
  <c r="J36" i="28"/>
  <c r="J46" i="28"/>
  <c r="G8" i="34"/>
  <c r="J25" i="28"/>
  <c r="J37" i="28"/>
  <c r="J47" i="28"/>
  <c r="J26" i="28"/>
  <c r="J48" i="28"/>
  <c r="J27" i="28"/>
  <c r="J49" i="28"/>
  <c r="G54" i="34"/>
  <c r="G24" i="34"/>
  <c r="J7" i="28"/>
  <c r="J28" i="28"/>
  <c r="J50" i="28"/>
  <c r="J8" i="28"/>
  <c r="J29" i="28"/>
  <c r="J51" i="28"/>
  <c r="J18" i="28"/>
  <c r="G26" i="34"/>
  <c r="J10" i="28"/>
  <c r="J31" i="28"/>
  <c r="J41" i="28"/>
  <c r="J53" i="28"/>
  <c r="J20" i="28"/>
  <c r="J32" i="28"/>
  <c r="J42" i="28"/>
  <c r="J54" i="28"/>
  <c r="J21" i="28"/>
  <c r="J33" i="28"/>
  <c r="J43" i="28"/>
  <c r="J55" i="28"/>
  <c r="J12" i="28"/>
  <c r="J22" i="28"/>
  <c r="J34" i="28"/>
  <c r="J44" i="28"/>
  <c r="J56" i="28"/>
  <c r="D21" i="31"/>
  <c r="Q40" i="31"/>
  <c r="O52" i="31"/>
  <c r="I44" i="31"/>
  <c r="P54" i="31"/>
  <c r="D13" i="31"/>
  <c r="K16" i="31"/>
  <c r="S52" i="31"/>
  <c r="U32" i="31"/>
  <c r="R42" i="31"/>
  <c r="I52" i="31"/>
  <c r="O12" i="31"/>
  <c r="R18" i="31"/>
  <c r="K32" i="31"/>
  <c r="W35" i="31"/>
  <c r="T30" i="31"/>
  <c r="Q8" i="31"/>
  <c r="Q48" i="31"/>
  <c r="K24" i="31"/>
  <c r="D53" i="31"/>
  <c r="S20" i="31"/>
  <c r="U48" i="31"/>
  <c r="C21" i="31"/>
  <c r="J7" i="31"/>
  <c r="K8" i="31"/>
  <c r="P46" i="31"/>
  <c r="T54" i="31"/>
  <c r="Q16" i="31"/>
  <c r="O36" i="31"/>
  <c r="Y51" i="31"/>
  <c r="S36" i="31"/>
  <c r="U16" i="31"/>
  <c r="R10" i="31"/>
  <c r="J38" i="31"/>
  <c r="J54" i="31"/>
  <c r="L10" i="31"/>
  <c r="L42" i="31"/>
  <c r="L26" i="31"/>
  <c r="L50" i="31"/>
  <c r="U27" i="31"/>
  <c r="P49" i="31"/>
  <c r="M50" i="31"/>
  <c r="L45" i="31"/>
  <c r="N10" i="31"/>
  <c r="K10" i="31"/>
  <c r="M38" i="31"/>
  <c r="D47" i="31"/>
  <c r="M54" i="31"/>
  <c r="Q34" i="31"/>
  <c r="N50" i="31"/>
  <c r="K42" i="31"/>
  <c r="I39" i="31"/>
  <c r="J32" i="31"/>
  <c r="I30" i="31"/>
  <c r="S30" i="31"/>
  <c r="G51" i="31"/>
  <c r="G20" i="31"/>
  <c r="F10" i="31"/>
  <c r="AA46" i="31"/>
  <c r="AA30" i="31"/>
  <c r="AA14" i="31"/>
  <c r="AB32" i="31"/>
  <c r="W14" i="31"/>
  <c r="C54" i="31"/>
  <c r="J56" i="31"/>
  <c r="N22" i="31"/>
  <c r="N14" i="31"/>
  <c r="K26" i="31"/>
  <c r="N18" i="31"/>
  <c r="W45" i="31"/>
  <c r="O47" i="31"/>
  <c r="R12" i="31"/>
  <c r="R13" i="31"/>
  <c r="D46" i="31"/>
  <c r="T49" i="31"/>
  <c r="U18" i="31"/>
  <c r="X18" i="31"/>
  <c r="G37" i="31"/>
  <c r="AA24" i="31"/>
  <c r="AB50" i="31"/>
  <c r="AB38" i="31"/>
  <c r="AB28" i="31"/>
  <c r="AB18" i="31"/>
  <c r="N42" i="31"/>
  <c r="P25" i="31"/>
  <c r="N38" i="31"/>
  <c r="M22" i="31"/>
  <c r="J9" i="31"/>
  <c r="N26" i="31"/>
  <c r="K50" i="31"/>
  <c r="U35" i="31"/>
  <c r="T33" i="31"/>
  <c r="N46" i="31"/>
  <c r="S55" i="31"/>
  <c r="X11" i="31"/>
  <c r="G36" i="31"/>
  <c r="AB48" i="31"/>
  <c r="AB16" i="31"/>
  <c r="M14" i="31"/>
  <c r="M34" i="31"/>
  <c r="K19" i="31"/>
  <c r="L12" i="31"/>
  <c r="S46" i="31"/>
  <c r="R28" i="31"/>
  <c r="T16" i="31"/>
  <c r="R21" i="31"/>
  <c r="O54" i="31"/>
  <c r="I31" i="31"/>
  <c r="M18" i="31"/>
  <c r="S54" i="31"/>
  <c r="Y29" i="31"/>
  <c r="AA20" i="31"/>
  <c r="AB26" i="31"/>
  <c r="N6" i="31"/>
  <c r="N54" i="31"/>
  <c r="M46" i="31"/>
  <c r="M6" i="31"/>
  <c r="L44" i="31"/>
  <c r="R53" i="31"/>
  <c r="P48" i="31"/>
  <c r="W46" i="31"/>
  <c r="Y53" i="31"/>
  <c r="M26" i="31"/>
  <c r="R36" i="31"/>
  <c r="L53" i="31"/>
  <c r="M30" i="31"/>
  <c r="R29" i="31"/>
  <c r="X43" i="31"/>
  <c r="Y20" i="31"/>
  <c r="AA16" i="31"/>
  <c r="AB12" i="31"/>
  <c r="C34" i="31"/>
  <c r="K38" i="31"/>
  <c r="J6" i="31"/>
  <c r="S13" i="31"/>
  <c r="X25" i="31"/>
  <c r="Y37" i="31"/>
  <c r="C42" i="31"/>
  <c r="C26" i="31"/>
  <c r="C10" i="31"/>
  <c r="K7" i="31"/>
  <c r="D30" i="31"/>
  <c r="F16" i="31"/>
  <c r="G11" i="31"/>
  <c r="I54" i="31"/>
  <c r="I46" i="31"/>
  <c r="I22" i="31"/>
  <c r="J48" i="31"/>
  <c r="J8" i="31"/>
  <c r="L20" i="31"/>
  <c r="O30" i="31"/>
  <c r="P24" i="31"/>
  <c r="T56" i="31"/>
  <c r="T8" i="31"/>
  <c r="W53" i="31"/>
  <c r="X42" i="31"/>
  <c r="F36" i="31"/>
  <c r="D18" i="31"/>
  <c r="C13" i="31"/>
  <c r="F55" i="31"/>
  <c r="F15" i="31"/>
  <c r="G18" i="31"/>
  <c r="I37" i="31"/>
  <c r="K49" i="31"/>
  <c r="L27" i="31"/>
  <c r="P15" i="31"/>
  <c r="Q25" i="31"/>
  <c r="R27" i="31"/>
  <c r="R11" i="31"/>
  <c r="S21" i="31"/>
  <c r="U33" i="31"/>
  <c r="U9" i="31"/>
  <c r="Y27" i="31"/>
  <c r="C38" i="31"/>
  <c r="R6" i="31"/>
  <c r="C44" i="31"/>
  <c r="C20" i="31"/>
  <c r="D7" i="31"/>
  <c r="C43" i="31"/>
  <c r="AG43" i="24"/>
  <c r="D11" i="31"/>
  <c r="F37" i="31"/>
  <c r="AC44" i="31"/>
  <c r="AC10" i="31"/>
  <c r="AC42" i="31"/>
  <c r="AC22" i="31"/>
  <c r="C48" i="31"/>
  <c r="AC54" i="31"/>
  <c r="C23" i="31"/>
  <c r="AC20" i="31"/>
  <c r="C51" i="31"/>
  <c r="K47" i="31"/>
  <c r="C11" i="31"/>
  <c r="S11" i="31"/>
  <c r="Q46" i="31"/>
  <c r="T13" i="31"/>
  <c r="S10" i="31"/>
  <c r="D19" i="31"/>
  <c r="U23" i="31"/>
  <c r="L58" i="11"/>
  <c r="T21" i="31"/>
  <c r="P29" i="31"/>
  <c r="S18" i="31"/>
  <c r="C27" i="31"/>
  <c r="AF27" i="31" s="1"/>
  <c r="O18" i="31"/>
  <c r="G8" i="31"/>
  <c r="W6" i="31"/>
  <c r="I35" i="31"/>
  <c r="C35" i="31"/>
  <c r="L41" i="31"/>
  <c r="K15" i="31"/>
  <c r="J13" i="31"/>
  <c r="S27" i="31"/>
  <c r="R56" i="31"/>
  <c r="T29" i="31"/>
  <c r="I19" i="31"/>
  <c r="I43" i="31"/>
  <c r="P45" i="31"/>
  <c r="I26" i="31"/>
  <c r="P13" i="31"/>
  <c r="N19" i="31"/>
  <c r="N47" i="31"/>
  <c r="L57" i="31"/>
  <c r="C19" i="31"/>
  <c r="S35" i="31"/>
  <c r="Q7" i="31"/>
  <c r="Q6" i="31"/>
  <c r="Y50" i="31"/>
  <c r="S43" i="31"/>
  <c r="O51" i="31"/>
  <c r="T45" i="31"/>
  <c r="Q23" i="31"/>
  <c r="W57" i="31"/>
  <c r="X39" i="31"/>
  <c r="D50" i="31"/>
  <c r="D6" i="31"/>
  <c r="D34" i="31"/>
  <c r="R25" i="31"/>
  <c r="D32" i="31"/>
  <c r="N39" i="31"/>
  <c r="L38" i="31"/>
  <c r="K51" i="31"/>
  <c r="J49" i="31"/>
  <c r="S56" i="31"/>
  <c r="U12" i="31"/>
  <c r="Q19" i="31"/>
  <c r="Q51" i="31"/>
  <c r="L6" i="31"/>
  <c r="I57" i="31"/>
  <c r="O23" i="31"/>
  <c r="N15" i="31"/>
  <c r="N11" i="31"/>
  <c r="G52" i="31"/>
  <c r="AD30" i="31"/>
  <c r="AD16" i="31"/>
  <c r="AB7" i="31"/>
  <c r="C8" i="31"/>
  <c r="L37" i="31"/>
  <c r="I23" i="31"/>
  <c r="O56" i="31"/>
  <c r="S23" i="31"/>
  <c r="U11" i="31"/>
  <c r="U43" i="31"/>
  <c r="R37" i="31"/>
  <c r="U44" i="31"/>
  <c r="T41" i="31"/>
  <c r="Q20" i="31"/>
  <c r="P43" i="31"/>
  <c r="J42" i="31"/>
  <c r="N40" i="31"/>
  <c r="N23" i="31"/>
  <c r="X53" i="31"/>
  <c r="X21" i="31"/>
  <c r="Y6" i="31"/>
  <c r="G16" i="31"/>
  <c r="AD40" i="31"/>
  <c r="N7" i="31"/>
  <c r="L14" i="31"/>
  <c r="U6" i="31"/>
  <c r="P10" i="31"/>
  <c r="P7" i="31"/>
  <c r="Q27" i="31"/>
  <c r="T26" i="31"/>
  <c r="W54" i="31"/>
  <c r="W22" i="31"/>
  <c r="X52" i="31"/>
  <c r="X58" i="11"/>
  <c r="S31" i="31"/>
  <c r="I15" i="31"/>
  <c r="I56" i="31"/>
  <c r="U19" i="31"/>
  <c r="R45" i="31"/>
  <c r="T9" i="31"/>
  <c r="T57" i="31"/>
  <c r="N35" i="31"/>
  <c r="N52" i="31"/>
  <c r="L30" i="31"/>
  <c r="R38" i="31"/>
  <c r="K37" i="31"/>
  <c r="K52" i="31"/>
  <c r="L31" i="31"/>
  <c r="N27" i="31"/>
  <c r="K20" i="31"/>
  <c r="AD48" i="31"/>
  <c r="P34" i="31"/>
  <c r="S32" i="31"/>
  <c r="AD8" i="31"/>
  <c r="C50" i="31"/>
  <c r="J21" i="31"/>
  <c r="AF12" i="31"/>
  <c r="Q55" i="31"/>
  <c r="X47" i="31"/>
  <c r="C46" i="31"/>
  <c r="C30" i="31"/>
  <c r="C14" i="31"/>
  <c r="G56" i="31"/>
  <c r="K23" i="31"/>
  <c r="J53" i="31"/>
  <c r="L7" i="31"/>
  <c r="S19" i="31"/>
  <c r="S51" i="31"/>
  <c r="O19" i="31"/>
  <c r="O35" i="31"/>
  <c r="T37" i="31"/>
  <c r="O11" i="31"/>
  <c r="P6" i="31"/>
  <c r="C18" i="31"/>
  <c r="P21" i="31"/>
  <c r="C40" i="31"/>
  <c r="F26" i="31"/>
  <c r="AA29" i="31"/>
  <c r="M16" i="31"/>
  <c r="AA51" i="31"/>
  <c r="AA37" i="31"/>
  <c r="AA27" i="31"/>
  <c r="M56" i="31"/>
  <c r="M52" i="31"/>
  <c r="M32" i="31"/>
  <c r="G55" i="31"/>
  <c r="G47" i="31"/>
  <c r="G23" i="31"/>
  <c r="I18" i="31"/>
  <c r="J28" i="31"/>
  <c r="J20" i="31"/>
  <c r="K14" i="31"/>
  <c r="L48" i="31"/>
  <c r="L40" i="31"/>
  <c r="L24" i="31"/>
  <c r="O34" i="31"/>
  <c r="O10" i="31"/>
  <c r="P52" i="31"/>
  <c r="P44" i="31"/>
  <c r="P36" i="31"/>
  <c r="Q38" i="31"/>
  <c r="Q30" i="31"/>
  <c r="Q22" i="31"/>
  <c r="Q14" i="31"/>
  <c r="R40" i="31"/>
  <c r="R8" i="31"/>
  <c r="T52" i="31"/>
  <c r="T44" i="31"/>
  <c r="T36" i="31"/>
  <c r="T12" i="31"/>
  <c r="U46" i="31"/>
  <c r="U38" i="31"/>
  <c r="U30" i="31"/>
  <c r="U22" i="31"/>
  <c r="U14" i="31"/>
  <c r="W33" i="31"/>
  <c r="X54" i="31"/>
  <c r="X38" i="31"/>
  <c r="Y57" i="31"/>
  <c r="Y49" i="31"/>
  <c r="Y41" i="31"/>
  <c r="Y33" i="31"/>
  <c r="Y25" i="31"/>
  <c r="Y17" i="31"/>
  <c r="Y9" i="31"/>
  <c r="C58" i="11"/>
  <c r="C6" i="31"/>
  <c r="C56" i="31"/>
  <c r="C32" i="31"/>
  <c r="C24" i="31"/>
  <c r="C16" i="31"/>
  <c r="O7" i="31"/>
  <c r="D40" i="31"/>
  <c r="D24" i="31"/>
  <c r="D16" i="31"/>
  <c r="D8" i="31"/>
  <c r="F50" i="31"/>
  <c r="F42" i="31"/>
  <c r="F19" i="31"/>
  <c r="F11" i="31"/>
  <c r="G46" i="31"/>
  <c r="G38" i="31"/>
  <c r="G30" i="31"/>
  <c r="G14" i="31"/>
  <c r="I41" i="31"/>
  <c r="I33" i="31"/>
  <c r="I17" i="31"/>
  <c r="J51" i="31"/>
  <c r="J43" i="31"/>
  <c r="J35" i="31"/>
  <c r="K21" i="31"/>
  <c r="K13" i="31"/>
  <c r="L39" i="31"/>
  <c r="L23" i="31"/>
  <c r="L15" i="31"/>
  <c r="O49" i="31"/>
  <c r="O41" i="31"/>
  <c r="O25" i="31"/>
  <c r="O17" i="31"/>
  <c r="P51" i="31"/>
  <c r="P35" i="31"/>
  <c r="P27" i="31"/>
  <c r="P11" i="31"/>
  <c r="Q53" i="31"/>
  <c r="Q37" i="31"/>
  <c r="Q21" i="31"/>
  <c r="R55" i="31"/>
  <c r="R47" i="31"/>
  <c r="R39" i="31"/>
  <c r="S49" i="31"/>
  <c r="S41" i="31"/>
  <c r="S33" i="31"/>
  <c r="S25" i="31"/>
  <c r="T51" i="31"/>
  <c r="T27" i="31"/>
  <c r="U53" i="31"/>
  <c r="U37" i="31"/>
  <c r="U21" i="31"/>
  <c r="U13" i="31"/>
  <c r="W56" i="31"/>
  <c r="W40" i="31"/>
  <c r="W24" i="31"/>
  <c r="W8" i="31"/>
  <c r="X45" i="31"/>
  <c r="X37" i="31"/>
  <c r="X29" i="31"/>
  <c r="X13" i="31"/>
  <c r="Y56" i="31"/>
  <c r="Y48" i="31"/>
  <c r="Y40" i="31"/>
  <c r="Y32" i="31"/>
  <c r="Y24" i="31"/>
  <c r="Y16" i="31"/>
  <c r="K46" i="31"/>
  <c r="G15" i="31"/>
  <c r="K6" i="31"/>
  <c r="C55" i="31"/>
  <c r="C39" i="31"/>
  <c r="C31" i="31"/>
  <c r="C7" i="31"/>
  <c r="D55" i="31"/>
  <c r="D23" i="31"/>
  <c r="F18" i="31"/>
  <c r="J10" i="31"/>
  <c r="D54" i="31"/>
  <c r="W15" i="31"/>
  <c r="W39" i="31"/>
  <c r="T34" i="31"/>
  <c r="Q28" i="31"/>
  <c r="P26" i="31"/>
  <c r="O40" i="31"/>
  <c r="S48" i="31"/>
  <c r="W55" i="31"/>
  <c r="X28" i="31"/>
  <c r="AC40" i="31"/>
  <c r="U20" i="31"/>
  <c r="R14" i="31"/>
  <c r="R46" i="31"/>
  <c r="J18" i="31"/>
  <c r="AD6" i="31"/>
  <c r="AC50" i="31"/>
  <c r="AC38" i="31"/>
  <c r="AC28" i="31"/>
  <c r="T10" i="31"/>
  <c r="T42" i="31"/>
  <c r="Q36" i="31"/>
  <c r="P42" i="31"/>
  <c r="AC48" i="31"/>
  <c r="S8" i="31"/>
  <c r="U28" i="31"/>
  <c r="R22" i="31"/>
  <c r="R54" i="31"/>
  <c r="AC26" i="31"/>
  <c r="AC14" i="31"/>
  <c r="M58" i="11"/>
  <c r="I57" i="9"/>
  <c r="I57" i="34" s="1"/>
  <c r="I41" i="9"/>
  <c r="I41" i="34" s="1"/>
  <c r="AA57" i="31"/>
  <c r="AA55" i="31"/>
  <c r="AA49" i="31"/>
  <c r="AA47" i="31"/>
  <c r="AA41" i="31"/>
  <c r="AA39" i="31"/>
  <c r="AA33" i="31"/>
  <c r="AA31" i="31"/>
  <c r="AA25" i="31"/>
  <c r="AA23" i="31"/>
  <c r="AA17" i="31"/>
  <c r="AA15" i="31"/>
  <c r="AA9" i="31"/>
  <c r="AA7" i="31"/>
  <c r="K58" i="11"/>
  <c r="C57" i="31"/>
  <c r="W25" i="31"/>
  <c r="F28" i="31"/>
  <c r="G57" i="31"/>
  <c r="G49" i="31"/>
  <c r="G41" i="31"/>
  <c r="G33" i="31"/>
  <c r="G25" i="31"/>
  <c r="G17" i="31"/>
  <c r="G9" i="31"/>
  <c r="AA19" i="31"/>
  <c r="W58" i="11"/>
  <c r="AD52" i="31"/>
  <c r="AD50" i="31"/>
  <c r="AD44" i="31"/>
  <c r="AD42" i="31"/>
  <c r="AD36" i="31"/>
  <c r="AD34" i="31"/>
  <c r="AD28" i="31"/>
  <c r="AD26" i="31"/>
  <c r="AD20" i="31"/>
  <c r="AD18" i="31"/>
  <c r="AD12" i="31"/>
  <c r="AD10" i="31"/>
  <c r="N55" i="31"/>
  <c r="N51" i="31"/>
  <c r="D25" i="31"/>
  <c r="J36" i="31"/>
  <c r="L8" i="31"/>
  <c r="L32" i="31"/>
  <c r="M36" i="31"/>
  <c r="W41" i="31"/>
  <c r="S34" i="31"/>
  <c r="M28" i="31"/>
  <c r="S42" i="31"/>
  <c r="G31" i="31"/>
  <c r="S58" i="11"/>
  <c r="I58" i="11"/>
  <c r="I15" i="9"/>
  <c r="I15" i="34" s="1"/>
  <c r="F57" i="31"/>
  <c r="F49" i="31"/>
  <c r="F41" i="31"/>
  <c r="F33" i="31"/>
  <c r="V58" i="11"/>
  <c r="AA6" i="31"/>
  <c r="M24" i="31"/>
  <c r="M8" i="31"/>
  <c r="C9" i="31"/>
  <c r="M12" i="31"/>
  <c r="R24" i="31"/>
  <c r="T28" i="31"/>
  <c r="I50" i="31"/>
  <c r="W9" i="31"/>
  <c r="C25" i="31"/>
  <c r="S26" i="31"/>
  <c r="I30" i="9"/>
  <c r="F56" i="31"/>
  <c r="F48" i="31"/>
  <c r="F40" i="31"/>
  <c r="AA13" i="31"/>
  <c r="AD56" i="31"/>
  <c r="AD14" i="31"/>
  <c r="D57" i="31"/>
  <c r="C17" i="31"/>
  <c r="M40" i="31"/>
  <c r="D33" i="31"/>
  <c r="W49" i="31"/>
  <c r="S50" i="31"/>
  <c r="C33" i="31"/>
  <c r="M48" i="31"/>
  <c r="M44" i="31"/>
  <c r="G39" i="31"/>
  <c r="G7" i="31"/>
  <c r="C49" i="31"/>
  <c r="AA21" i="31"/>
  <c r="AA11" i="31"/>
  <c r="AD54" i="31"/>
  <c r="AD32" i="31"/>
  <c r="AD22" i="31"/>
  <c r="AC57" i="31"/>
  <c r="AC49" i="31"/>
  <c r="AC41" i="31"/>
  <c r="AC33" i="31"/>
  <c r="AC25" i="31"/>
  <c r="Z58" i="11"/>
  <c r="N58" i="11"/>
  <c r="P58" i="11"/>
  <c r="F58" i="11"/>
  <c r="I44" i="9"/>
  <c r="I44" i="34" s="1"/>
  <c r="I36" i="9"/>
  <c r="I36" i="34" s="1"/>
  <c r="G58" i="11"/>
  <c r="Y58" i="11"/>
  <c r="O58" i="11"/>
  <c r="I11" i="9"/>
  <c r="I11" i="34" s="1"/>
  <c r="J58" i="11"/>
  <c r="C6" i="24"/>
  <c r="D58" i="11"/>
  <c r="I7" i="9"/>
  <c r="I7" i="34" s="1"/>
  <c r="Y16" i="2"/>
  <c r="Z16" i="2" s="1"/>
  <c r="E15" i="29" s="1"/>
  <c r="S16" i="2"/>
  <c r="S15" i="2"/>
  <c r="Y15" i="2"/>
  <c r="Z15" i="2" s="1"/>
  <c r="E14" i="29" s="1"/>
  <c r="Y36" i="2"/>
  <c r="Z36" i="2" s="1"/>
  <c r="E35" i="29" s="1"/>
  <c r="S36" i="2"/>
  <c r="Y31" i="2"/>
  <c r="Z31" i="2" s="1"/>
  <c r="E30" i="29" s="1"/>
  <c r="S31" i="2"/>
  <c r="Y51" i="2"/>
  <c r="Z51" i="2" s="1"/>
  <c r="E50" i="29" s="1"/>
  <c r="S51" i="2"/>
  <c r="S8" i="2"/>
  <c r="Y8" i="2"/>
  <c r="Y13" i="2"/>
  <c r="Z13" i="2" s="1"/>
  <c r="E12" i="29" s="1"/>
  <c r="S13" i="2"/>
  <c r="Z58" i="2"/>
  <c r="E57" i="29" s="1"/>
  <c r="R59" i="2"/>
  <c r="L15" i="2"/>
  <c r="L53" i="2"/>
  <c r="Z41" i="2"/>
  <c r="E40" i="29" s="1"/>
  <c r="Z18" i="2"/>
  <c r="E17" i="29" s="1"/>
  <c r="Z34" i="2"/>
  <c r="E33" i="29" s="1"/>
  <c r="Z23" i="2"/>
  <c r="E22" i="29" s="1"/>
  <c r="Z10" i="2"/>
  <c r="E9" i="29" s="1"/>
  <c r="Z12" i="2"/>
  <c r="E11" i="29" s="1"/>
  <c r="Z30" i="2"/>
  <c r="E29" i="29" s="1"/>
  <c r="Z21" i="2"/>
  <c r="E20" i="29" s="1"/>
  <c r="S30" i="2"/>
  <c r="L54" i="2"/>
  <c r="S18" i="2"/>
  <c r="Z26" i="2"/>
  <c r="E25" i="29" s="1"/>
  <c r="Z24" i="2"/>
  <c r="E23" i="29" s="1"/>
  <c r="Z38" i="2"/>
  <c r="E37" i="29" s="1"/>
  <c r="Z55" i="2"/>
  <c r="E54" i="29" s="1"/>
  <c r="X39" i="2"/>
  <c r="Z39" i="2" s="1"/>
  <c r="E38" i="29" s="1"/>
  <c r="S39" i="2"/>
  <c r="Q54" i="2"/>
  <c r="X54" i="2" s="1"/>
  <c r="Z54" i="2" s="1"/>
  <c r="E53" i="29" s="1"/>
  <c r="Q48" i="2"/>
  <c r="X48" i="2" s="1"/>
  <c r="Z48" i="2" s="1"/>
  <c r="E47" i="29" s="1"/>
  <c r="Q37" i="2"/>
  <c r="S37" i="2" s="1"/>
  <c r="Q28" i="2"/>
  <c r="L40" i="2"/>
  <c r="S24" i="2"/>
  <c r="Q42" i="2"/>
  <c r="X42" i="2" s="1"/>
  <c r="Z42" i="2" s="1"/>
  <c r="E41" i="29" s="1"/>
  <c r="S41" i="2"/>
  <c r="L20" i="2"/>
  <c r="Q33" i="2"/>
  <c r="S33" i="2" s="1"/>
  <c r="S10" i="2"/>
  <c r="S12" i="2"/>
  <c r="Q50" i="2"/>
  <c r="X50" i="2" s="1"/>
  <c r="Z50" i="2" s="1"/>
  <c r="E49" i="29" s="1"/>
  <c r="Q17" i="2"/>
  <c r="S7" i="2"/>
  <c r="X20" i="2"/>
  <c r="Z20" i="2" s="1"/>
  <c r="E19" i="29" s="1"/>
  <c r="S20" i="2"/>
  <c r="S40" i="2"/>
  <c r="X40" i="2"/>
  <c r="Z40" i="2" s="1"/>
  <c r="E39" i="29" s="1"/>
  <c r="S19" i="2"/>
  <c r="X19" i="2"/>
  <c r="Z19" i="2" s="1"/>
  <c r="E18" i="29" s="1"/>
  <c r="L7" i="2"/>
  <c r="L19" i="2"/>
  <c r="Q49" i="2"/>
  <c r="S55" i="2"/>
  <c r="Q29" i="2"/>
  <c r="Q25" i="2"/>
  <c r="J59" i="2"/>
  <c r="S58" i="2"/>
  <c r="L32" i="2"/>
  <c r="L14" i="2"/>
  <c r="Q43" i="2"/>
  <c r="Q22" i="2"/>
  <c r="Q57" i="2"/>
  <c r="S35" i="2"/>
  <c r="X35" i="2"/>
  <c r="Z35" i="2" s="1"/>
  <c r="E34" i="29" s="1"/>
  <c r="X11" i="2"/>
  <c r="Z11" i="2" s="1"/>
  <c r="E10" i="29" s="1"/>
  <c r="S11" i="2"/>
  <c r="S47" i="2"/>
  <c r="X47" i="2"/>
  <c r="Z47" i="2" s="1"/>
  <c r="E46" i="29" s="1"/>
  <c r="X27" i="2"/>
  <c r="Z27" i="2" s="1"/>
  <c r="E26" i="29" s="1"/>
  <c r="S27" i="2"/>
  <c r="S46" i="2"/>
  <c r="X46" i="2"/>
  <c r="Z46" i="2" s="1"/>
  <c r="E45" i="29" s="1"/>
  <c r="X32" i="2"/>
  <c r="Z32" i="2" s="1"/>
  <c r="E31" i="29" s="1"/>
  <c r="S32" i="2"/>
  <c r="X14" i="2"/>
  <c r="Z14" i="2" s="1"/>
  <c r="E13" i="29" s="1"/>
  <c r="S14" i="2"/>
  <c r="X53" i="2"/>
  <c r="Z53" i="2" s="1"/>
  <c r="E52" i="29" s="1"/>
  <c r="X7" i="2"/>
  <c r="Q9" i="2"/>
  <c r="L47" i="2"/>
  <c r="L59" i="2" s="1"/>
  <c r="L53" i="14"/>
  <c r="G52" i="29"/>
  <c r="J38" i="22"/>
  <c r="C38" i="34"/>
  <c r="D38" i="7" s="1"/>
  <c r="AG59" i="6"/>
  <c r="AH39" i="6"/>
  <c r="U45" i="6"/>
  <c r="U19" i="6"/>
  <c r="U17" i="6"/>
  <c r="U15" i="6"/>
  <c r="C58" i="22"/>
  <c r="J51" i="22"/>
  <c r="C51" i="34"/>
  <c r="D51" i="7" s="1"/>
  <c r="J15" i="28"/>
  <c r="C15" i="29"/>
  <c r="J6" i="28"/>
  <c r="C58" i="28"/>
  <c r="J31" i="22"/>
  <c r="C31" i="34"/>
  <c r="D31" i="7" s="1"/>
  <c r="C31" i="29"/>
  <c r="J9" i="28"/>
  <c r="C9" i="29"/>
  <c r="C30" i="29"/>
  <c r="J30" i="28"/>
  <c r="AA30" i="6"/>
  <c r="AB30" i="6" s="1"/>
  <c r="AH30" i="6"/>
  <c r="J42" i="22"/>
  <c r="C42" i="34"/>
  <c r="D42" i="7" s="1"/>
  <c r="K42" i="7" s="1"/>
  <c r="J16" i="22"/>
  <c r="C16" i="34"/>
  <c r="D16" i="7" s="1"/>
  <c r="J19" i="28"/>
  <c r="C19" i="29"/>
  <c r="J38" i="28"/>
  <c r="C38" i="29"/>
  <c r="J52" i="28"/>
  <c r="C52" i="29"/>
  <c r="J22" i="22"/>
  <c r="C22" i="34"/>
  <c r="D22" i="7" s="1"/>
  <c r="C33" i="29"/>
  <c r="C33" i="34"/>
  <c r="D33" i="7" s="1"/>
  <c r="U47" i="6"/>
  <c r="U35" i="6"/>
  <c r="AH35" i="6" s="1"/>
  <c r="N30" i="6"/>
  <c r="U14" i="6"/>
  <c r="AH14" i="6" s="1"/>
  <c r="J13" i="28"/>
  <c r="U33" i="6"/>
  <c r="U32" i="6"/>
  <c r="U29" i="6"/>
  <c r="U37" i="6"/>
  <c r="AA37" i="6" s="1"/>
  <c r="AB37" i="6" s="1"/>
  <c r="U21" i="6"/>
  <c r="AA21" i="6" s="1"/>
  <c r="AB21" i="6" s="1"/>
  <c r="U13" i="6"/>
  <c r="AA13" i="6" s="1"/>
  <c r="AB13" i="6" s="1"/>
  <c r="J14" i="28"/>
  <c r="U20" i="6"/>
  <c r="C16" i="29"/>
  <c r="I52" i="9"/>
  <c r="I52" i="34" s="1"/>
  <c r="I34" i="9"/>
  <c r="I34" i="34" s="1"/>
  <c r="U58" i="11"/>
  <c r="R58" i="11"/>
  <c r="I39" i="9"/>
  <c r="I39" i="34" s="1"/>
  <c r="I45" i="9"/>
  <c r="I45" i="34" s="1"/>
  <c r="I54" i="9"/>
  <c r="I54" i="34" s="1"/>
  <c r="I42" i="9"/>
  <c r="I42" i="34" s="1"/>
  <c r="Q58" i="11"/>
  <c r="F45" i="31"/>
  <c r="T58" i="11"/>
  <c r="I56" i="9"/>
  <c r="I56" i="34" s="1"/>
  <c r="I40" i="9"/>
  <c r="I40" i="34" s="1"/>
  <c r="AG36" i="24"/>
  <c r="I32" i="9"/>
  <c r="I32" i="34" s="1"/>
  <c r="I49" i="9"/>
  <c r="I49" i="34" s="1"/>
  <c r="I23" i="9"/>
  <c r="I23" i="34" s="1"/>
  <c r="I22" i="9"/>
  <c r="I22" i="34" s="1"/>
  <c r="I10" i="9"/>
  <c r="I10" i="34" s="1"/>
  <c r="H58" i="11"/>
  <c r="E58" i="11"/>
  <c r="T28" i="15"/>
  <c r="AF50" i="15"/>
  <c r="H49" i="29" s="1"/>
  <c r="AF41" i="15"/>
  <c r="H40" i="29" s="1"/>
  <c r="AF34" i="15"/>
  <c r="H33" i="29" s="1"/>
  <c r="AF57" i="15"/>
  <c r="H56" i="29" s="1"/>
  <c r="AF37" i="15"/>
  <c r="H36" i="29" s="1"/>
  <c r="AF22" i="15"/>
  <c r="H21" i="29" s="1"/>
  <c r="AF16" i="15"/>
  <c r="H15" i="29" s="1"/>
  <c r="AF44" i="15"/>
  <c r="H43" i="29" s="1"/>
  <c r="AF11" i="15"/>
  <c r="H10" i="29" s="1"/>
  <c r="AF48" i="15"/>
  <c r="H47" i="29" s="1"/>
  <c r="AF38" i="15"/>
  <c r="H37" i="29" s="1"/>
  <c r="AF32" i="15"/>
  <c r="H31" i="29" s="1"/>
  <c r="AF54" i="15"/>
  <c r="H53" i="29" s="1"/>
  <c r="AF49" i="15"/>
  <c r="H48" i="29" s="1"/>
  <c r="AF40" i="15"/>
  <c r="H39" i="29" s="1"/>
  <c r="AF33" i="15"/>
  <c r="H32" i="29" s="1"/>
  <c r="AF13" i="15"/>
  <c r="H12" i="29" s="1"/>
  <c r="H31" i="9"/>
  <c r="H31" i="34" s="1"/>
  <c r="H33" i="9"/>
  <c r="H33" i="34" s="1"/>
  <c r="M33" i="15"/>
  <c r="M13" i="15"/>
  <c r="M41" i="15"/>
  <c r="M57" i="15"/>
  <c r="M37" i="15"/>
  <c r="M21" i="15"/>
  <c r="M47" i="15"/>
  <c r="F31" i="34"/>
  <c r="F23" i="34"/>
  <c r="F45" i="34"/>
  <c r="F16" i="34"/>
  <c r="F25" i="34"/>
  <c r="F40" i="34"/>
  <c r="F32" i="34"/>
  <c r="F38" i="34"/>
  <c r="F47" i="34"/>
  <c r="F15" i="34"/>
  <c r="F9" i="34"/>
  <c r="F43" i="34"/>
  <c r="I58" i="29"/>
  <c r="H38" i="9"/>
  <c r="H38" i="34" s="1"/>
  <c r="H28" i="9"/>
  <c r="H28" i="34" s="1"/>
  <c r="H6" i="9"/>
  <c r="H7" i="8"/>
  <c r="H58" i="8" s="1"/>
  <c r="J59" i="15"/>
  <c r="H40" i="9"/>
  <c r="H40" i="34" s="1"/>
  <c r="H50" i="9"/>
  <c r="H50" i="34" s="1"/>
  <c r="H43" i="9"/>
  <c r="H43" i="34" s="1"/>
  <c r="H30" i="9"/>
  <c r="H30" i="34" s="1"/>
  <c r="H22" i="9"/>
  <c r="H22" i="34" s="1"/>
  <c r="M11" i="15"/>
  <c r="H9" i="9"/>
  <c r="H45" i="9"/>
  <c r="H45" i="34" s="1"/>
  <c r="M7" i="15"/>
  <c r="L59" i="15"/>
  <c r="H42" i="9"/>
  <c r="H39" i="9"/>
  <c r="H39" i="34" s="1"/>
  <c r="H15" i="9"/>
  <c r="K51" i="15"/>
  <c r="K45" i="15"/>
  <c r="K43" i="15"/>
  <c r="K39" i="15"/>
  <c r="K35" i="15"/>
  <c r="K31" i="15"/>
  <c r="K29" i="15"/>
  <c r="K27" i="15"/>
  <c r="K25" i="15"/>
  <c r="K23" i="15"/>
  <c r="K19" i="15"/>
  <c r="K17" i="15"/>
  <c r="K15" i="15"/>
  <c r="F50" i="34"/>
  <c r="F11" i="9"/>
  <c r="F58" i="8"/>
  <c r="F27" i="34"/>
  <c r="F55" i="34"/>
  <c r="F17" i="34"/>
  <c r="F41" i="34"/>
  <c r="F53" i="34"/>
  <c r="F26" i="9"/>
  <c r="F48" i="34"/>
  <c r="F30" i="34"/>
  <c r="F8" i="34"/>
  <c r="F14" i="9"/>
  <c r="F46" i="34"/>
  <c r="F19" i="34"/>
  <c r="F36" i="34"/>
  <c r="F39" i="34"/>
  <c r="F13" i="34"/>
  <c r="F21" i="34"/>
  <c r="F57" i="34"/>
  <c r="G57" i="7"/>
  <c r="F35" i="34"/>
  <c r="F56" i="34"/>
  <c r="F20" i="34"/>
  <c r="H53" i="12"/>
  <c r="F52" i="34" s="1"/>
  <c r="AF30" i="15"/>
  <c r="H29" i="29" s="1"/>
  <c r="AF14" i="15"/>
  <c r="H13" i="29" s="1"/>
  <c r="AF18" i="15"/>
  <c r="H17" i="29" s="1"/>
  <c r="AF26" i="15"/>
  <c r="H25" i="29" s="1"/>
  <c r="AF21" i="15"/>
  <c r="H20" i="29" s="1"/>
  <c r="AF47" i="15"/>
  <c r="H46" i="29" s="1"/>
  <c r="AF24" i="15"/>
  <c r="H23" i="29" s="1"/>
  <c r="AF55" i="15"/>
  <c r="H54" i="29" s="1"/>
  <c r="AF12" i="15"/>
  <c r="H11" i="29" s="1"/>
  <c r="AF28" i="15"/>
  <c r="H27" i="29" s="1"/>
  <c r="AF52" i="15"/>
  <c r="H51" i="29" s="1"/>
  <c r="AF53" i="15"/>
  <c r="H52" i="29" s="1"/>
  <c r="AF42" i="15"/>
  <c r="H41" i="29" s="1"/>
  <c r="AF10" i="15"/>
  <c r="H9" i="29" s="1"/>
  <c r="AF7" i="15"/>
  <c r="H6" i="29" s="1"/>
  <c r="L57" i="14"/>
  <c r="G56" i="29"/>
  <c r="L8" i="14"/>
  <c r="G7" i="29"/>
  <c r="L43" i="14"/>
  <c r="G42" i="29"/>
  <c r="L27" i="14"/>
  <c r="G26" i="29"/>
  <c r="G16" i="29"/>
  <c r="L55" i="14"/>
  <c r="G54" i="29"/>
  <c r="L39" i="14"/>
  <c r="G38" i="29"/>
  <c r="L23" i="14"/>
  <c r="G22" i="29"/>
  <c r="G53" i="34"/>
  <c r="L51" i="14"/>
  <c r="G50" i="29"/>
  <c r="L35" i="14"/>
  <c r="G34" i="29"/>
  <c r="G18" i="29"/>
  <c r="G14" i="29"/>
  <c r="G17" i="34"/>
  <c r="L47" i="14"/>
  <c r="G46" i="29"/>
  <c r="L31" i="14"/>
  <c r="G30" i="29"/>
  <c r="L11" i="14"/>
  <c r="G10" i="29"/>
  <c r="G52" i="9"/>
  <c r="G58" i="9" s="1"/>
  <c r="G30" i="34"/>
  <c r="G57" i="29"/>
  <c r="L58" i="14"/>
  <c r="L50" i="14"/>
  <c r="G49" i="29"/>
  <c r="L42" i="14"/>
  <c r="G41" i="29"/>
  <c r="L34" i="14"/>
  <c r="G33" i="29"/>
  <c r="G25" i="29"/>
  <c r="L26" i="14"/>
  <c r="G17" i="29"/>
  <c r="G9" i="29"/>
  <c r="L10" i="14"/>
  <c r="G33" i="34"/>
  <c r="G31" i="34"/>
  <c r="G13" i="34"/>
  <c r="L7" i="14"/>
  <c r="G6" i="29"/>
  <c r="I59" i="14"/>
  <c r="L52" i="14"/>
  <c r="G51" i="29"/>
  <c r="L44" i="14"/>
  <c r="G43" i="29"/>
  <c r="L36" i="14"/>
  <c r="G35" i="29"/>
  <c r="L28" i="14"/>
  <c r="G27" i="29"/>
  <c r="L20" i="14"/>
  <c r="G19" i="29"/>
  <c r="G11" i="29"/>
  <c r="L54" i="14"/>
  <c r="G53" i="29"/>
  <c r="G45" i="29"/>
  <c r="L46" i="14"/>
  <c r="G37" i="29"/>
  <c r="L38" i="14"/>
  <c r="G29" i="29"/>
  <c r="L30" i="14"/>
  <c r="G21" i="29"/>
  <c r="L22" i="14"/>
  <c r="G13" i="29"/>
  <c r="G38" i="34"/>
  <c r="L56" i="14"/>
  <c r="G55" i="29"/>
  <c r="L48" i="14"/>
  <c r="G47" i="29"/>
  <c r="L40" i="14"/>
  <c r="G39" i="29"/>
  <c r="L32" i="14"/>
  <c r="G31" i="29"/>
  <c r="L24" i="14"/>
  <c r="G23" i="29"/>
  <c r="G15" i="29"/>
  <c r="U57" i="6"/>
  <c r="C56" i="8"/>
  <c r="AE58" i="10"/>
  <c r="C43" i="34"/>
  <c r="D43" i="7" s="1"/>
  <c r="K43" i="7" s="1"/>
  <c r="C43" i="29"/>
  <c r="C37" i="8"/>
  <c r="U38" i="6"/>
  <c r="C48" i="8"/>
  <c r="U49" i="6"/>
  <c r="C14" i="29"/>
  <c r="C14" i="34"/>
  <c r="D14" i="7" s="1"/>
  <c r="AH45" i="6"/>
  <c r="AA45" i="6"/>
  <c r="AB45" i="6" s="1"/>
  <c r="C36" i="8"/>
  <c r="C21" i="9"/>
  <c r="C12" i="8"/>
  <c r="C32" i="9"/>
  <c r="C8" i="9"/>
  <c r="AH28" i="6"/>
  <c r="AA28" i="6"/>
  <c r="AB28" i="6" s="1"/>
  <c r="C7" i="34"/>
  <c r="D7" i="7" s="1"/>
  <c r="K7" i="7" s="1"/>
  <c r="C7" i="29"/>
  <c r="C28" i="34"/>
  <c r="D28" i="7" s="1"/>
  <c r="C28" i="29"/>
  <c r="U24" i="6"/>
  <c r="C23" i="8"/>
  <c r="AA52" i="6"/>
  <c r="AB52" i="6" s="1"/>
  <c r="AA31" i="6"/>
  <c r="AB31" i="6" s="1"/>
  <c r="AH31" i="6"/>
  <c r="C50" i="34"/>
  <c r="D50" i="7" s="1"/>
  <c r="C50" i="29"/>
  <c r="C51" i="29"/>
  <c r="C55" i="9"/>
  <c r="U12" i="6"/>
  <c r="C11" i="8"/>
  <c r="M59" i="6"/>
  <c r="C54" i="9"/>
  <c r="AH11" i="6"/>
  <c r="C49" i="9"/>
  <c r="C29" i="9"/>
  <c r="C20" i="34"/>
  <c r="D20" i="7" s="1"/>
  <c r="C20" i="29"/>
  <c r="C25" i="9"/>
  <c r="N59" i="6"/>
  <c r="U25" i="6"/>
  <c r="C24" i="8"/>
  <c r="U26" i="6"/>
  <c r="C47" i="8"/>
  <c r="U48" i="6"/>
  <c r="C53" i="34"/>
  <c r="D53" i="7" s="1"/>
  <c r="C53" i="29"/>
  <c r="C42" i="29"/>
  <c r="C46" i="9"/>
  <c r="C34" i="34"/>
  <c r="D34" i="7" s="1"/>
  <c r="C34" i="29"/>
  <c r="C13" i="8"/>
  <c r="C45" i="34"/>
  <c r="D45" i="7" s="1"/>
  <c r="C45" i="29"/>
  <c r="U36" i="6"/>
  <c r="C35" i="8"/>
  <c r="C39" i="29"/>
  <c r="C39" i="34"/>
  <c r="D39" i="7" s="1"/>
  <c r="C6" i="9"/>
  <c r="C26" i="29"/>
  <c r="C26" i="34"/>
  <c r="D26" i="7" s="1"/>
  <c r="C22" i="29"/>
  <c r="U50" i="6"/>
  <c r="C27" i="9"/>
  <c r="C41" i="29"/>
  <c r="C41" i="34"/>
  <c r="D41" i="7" s="1"/>
  <c r="C44" i="9"/>
  <c r="AH53" i="6"/>
  <c r="U7" i="6"/>
  <c r="C10" i="9"/>
  <c r="C40" i="29"/>
  <c r="U9" i="6"/>
  <c r="C18" i="9"/>
  <c r="C40" i="34"/>
  <c r="D40" i="7" s="1"/>
  <c r="K45" i="7" l="1"/>
  <c r="K16" i="7"/>
  <c r="K17" i="7"/>
  <c r="C17" i="7" s="1"/>
  <c r="K20" i="7"/>
  <c r="C20" i="7" s="1"/>
  <c r="AF17" i="31"/>
  <c r="K9" i="7"/>
  <c r="C9" i="7" s="1"/>
  <c r="K15" i="7"/>
  <c r="C15" i="7" s="1"/>
  <c r="K53" i="7"/>
  <c r="C53" i="7" s="1"/>
  <c r="AE59" i="15"/>
  <c r="AH13" i="6"/>
  <c r="K52" i="7"/>
  <c r="C52" i="7" s="1"/>
  <c r="K30" i="7"/>
  <c r="C30" i="7" s="1"/>
  <c r="AA14" i="6"/>
  <c r="AB14" i="6" s="1"/>
  <c r="K33" i="7"/>
  <c r="C33" i="7" s="1"/>
  <c r="K26" i="7"/>
  <c r="C26" i="7" s="1"/>
  <c r="K38" i="7"/>
  <c r="C38" i="7" s="1"/>
  <c r="K34" i="7"/>
  <c r="C34" i="7" s="1"/>
  <c r="K28" i="7"/>
  <c r="K40" i="7"/>
  <c r="C40" i="7" s="1"/>
  <c r="K50" i="7"/>
  <c r="C50" i="7" s="1"/>
  <c r="K51" i="7"/>
  <c r="C51" i="7" s="1"/>
  <c r="K31" i="7"/>
  <c r="C31" i="7" s="1"/>
  <c r="K39" i="7"/>
  <c r="K14" i="7"/>
  <c r="C14" i="7" s="1"/>
  <c r="K41" i="7"/>
  <c r="K22" i="7"/>
  <c r="C22" i="7" s="1"/>
  <c r="C42" i="7"/>
  <c r="AF9" i="31"/>
  <c r="AF20" i="31"/>
  <c r="AF10" i="31"/>
  <c r="AF39" i="31"/>
  <c r="C39" i="7"/>
  <c r="C45" i="7"/>
  <c r="AF43" i="31"/>
  <c r="C19" i="7"/>
  <c r="AF46" i="31"/>
  <c r="AF44" i="31"/>
  <c r="AF45" i="31"/>
  <c r="AH8" i="6"/>
  <c r="AA8" i="6"/>
  <c r="AB8" i="6" s="1"/>
  <c r="AH37" i="6"/>
  <c r="AA35" i="6"/>
  <c r="AB35" i="6" s="1"/>
  <c r="AA51" i="6"/>
  <c r="AB51" i="6" s="1"/>
  <c r="AH51" i="6"/>
  <c r="AH43" i="6"/>
  <c r="AA43" i="6"/>
  <c r="AB43" i="6" s="1"/>
  <c r="AH44" i="6"/>
  <c r="AH58" i="6"/>
  <c r="AA58" i="6"/>
  <c r="AB58" i="6" s="1"/>
  <c r="J51" i="29"/>
  <c r="J45" i="29"/>
  <c r="S48" i="2"/>
  <c r="J40" i="29"/>
  <c r="AF29" i="31"/>
  <c r="AF22" i="31"/>
  <c r="AF26" i="31"/>
  <c r="AF53" i="31"/>
  <c r="AF7" i="31"/>
  <c r="AF8" i="31"/>
  <c r="AF13" i="31"/>
  <c r="AF49" i="31"/>
  <c r="AF21" i="31"/>
  <c r="AF42" i="31"/>
  <c r="AF48" i="31"/>
  <c r="AF37" i="31"/>
  <c r="M25" i="15"/>
  <c r="R25" i="15"/>
  <c r="M51" i="15"/>
  <c r="R51" i="15"/>
  <c r="M23" i="15"/>
  <c r="R23" i="15"/>
  <c r="M27" i="15"/>
  <c r="R27" i="15"/>
  <c r="M29" i="15"/>
  <c r="R29" i="15"/>
  <c r="M31" i="15"/>
  <c r="R31" i="15"/>
  <c r="M15" i="15"/>
  <c r="M59" i="15" s="1"/>
  <c r="R15" i="15"/>
  <c r="M35" i="15"/>
  <c r="R35" i="15"/>
  <c r="M17" i="15"/>
  <c r="R17" i="15"/>
  <c r="M39" i="15"/>
  <c r="R39" i="15"/>
  <c r="M45" i="15"/>
  <c r="R45" i="15"/>
  <c r="M19" i="15"/>
  <c r="R19" i="15"/>
  <c r="M43" i="15"/>
  <c r="R43" i="15"/>
  <c r="AF14" i="31"/>
  <c r="AF47" i="31"/>
  <c r="AF19" i="31"/>
  <c r="AF34" i="31"/>
  <c r="Z58" i="24"/>
  <c r="AF32" i="31"/>
  <c r="AF35" i="31"/>
  <c r="AF56" i="31"/>
  <c r="AF51" i="31"/>
  <c r="J6" i="22"/>
  <c r="J58" i="22" s="1"/>
  <c r="H58" i="24"/>
  <c r="S50" i="2"/>
  <c r="S23" i="2"/>
  <c r="C7" i="7"/>
  <c r="E58" i="9"/>
  <c r="E6" i="34"/>
  <c r="AF31" i="31"/>
  <c r="C28" i="7"/>
  <c r="C41" i="7"/>
  <c r="AF54" i="31"/>
  <c r="AF50" i="31"/>
  <c r="V58" i="24"/>
  <c r="AF30" i="31"/>
  <c r="E58" i="24"/>
  <c r="AF18" i="31"/>
  <c r="AF23" i="31"/>
  <c r="AF38" i="31"/>
  <c r="AF55" i="31"/>
  <c r="J22" i="34"/>
  <c r="J34" i="34"/>
  <c r="J45" i="34"/>
  <c r="J40" i="34"/>
  <c r="J39" i="34"/>
  <c r="J52" i="34"/>
  <c r="J20" i="29"/>
  <c r="J17" i="29"/>
  <c r="J9" i="29"/>
  <c r="Q59" i="2"/>
  <c r="S42" i="2"/>
  <c r="J39" i="29"/>
  <c r="J41" i="29"/>
  <c r="J43" i="29"/>
  <c r="J33" i="29"/>
  <c r="Y59" i="2"/>
  <c r="J15" i="29"/>
  <c r="X37" i="2"/>
  <c r="Z37" i="2" s="1"/>
  <c r="E36" i="29" s="1"/>
  <c r="S54" i="2"/>
  <c r="Z8" i="2"/>
  <c r="E7" i="29" s="1"/>
  <c r="J41" i="34"/>
  <c r="J53" i="29"/>
  <c r="J19" i="29"/>
  <c r="X33" i="2"/>
  <c r="Z33" i="2" s="1"/>
  <c r="E32" i="29" s="1"/>
  <c r="AC58" i="24"/>
  <c r="AF16" i="31"/>
  <c r="AB58" i="24"/>
  <c r="AB58" i="31"/>
  <c r="AF40" i="31"/>
  <c r="AF11" i="31"/>
  <c r="C16" i="7"/>
  <c r="C43" i="7"/>
  <c r="J39" i="9"/>
  <c r="R58" i="24"/>
  <c r="Q58" i="24"/>
  <c r="K58" i="31"/>
  <c r="K60" i="31" s="1"/>
  <c r="X58" i="24"/>
  <c r="L58" i="31"/>
  <c r="K58" i="24"/>
  <c r="K60" i="24" s="1"/>
  <c r="N58" i="24"/>
  <c r="J58" i="31"/>
  <c r="J60" i="31" s="1"/>
  <c r="Y58" i="31"/>
  <c r="W58" i="24"/>
  <c r="S58" i="24"/>
  <c r="P58" i="31"/>
  <c r="P60" i="31" s="1"/>
  <c r="O58" i="24"/>
  <c r="U58" i="31"/>
  <c r="O58" i="31"/>
  <c r="P58" i="24"/>
  <c r="P60" i="24" s="1"/>
  <c r="L58" i="24"/>
  <c r="L60" i="24" s="1"/>
  <c r="Q58" i="31"/>
  <c r="U58" i="24"/>
  <c r="R58" i="31"/>
  <c r="I58" i="24"/>
  <c r="X58" i="31"/>
  <c r="I58" i="31"/>
  <c r="I60" i="31" s="1"/>
  <c r="D58" i="24"/>
  <c r="F58" i="24"/>
  <c r="T58" i="31"/>
  <c r="W58" i="31"/>
  <c r="J41" i="9"/>
  <c r="I8" i="9"/>
  <c r="I8" i="34" s="1"/>
  <c r="J8" i="8"/>
  <c r="I51" i="9"/>
  <c r="J51" i="8"/>
  <c r="I53" i="9"/>
  <c r="J53" i="8"/>
  <c r="I17" i="9"/>
  <c r="J17" i="8"/>
  <c r="T58" i="24"/>
  <c r="AG15" i="24"/>
  <c r="J45" i="8"/>
  <c r="AG7" i="24"/>
  <c r="I12" i="9"/>
  <c r="I12" i="34" s="1"/>
  <c r="AC58" i="31"/>
  <c r="AD58" i="24"/>
  <c r="AA58" i="24"/>
  <c r="AG41" i="24"/>
  <c r="AD58" i="31"/>
  <c r="J58" i="24"/>
  <c r="J60" i="24" s="1"/>
  <c r="M58" i="24"/>
  <c r="AA58" i="31"/>
  <c r="J34" i="8"/>
  <c r="G58" i="24"/>
  <c r="J54" i="8"/>
  <c r="J39" i="8"/>
  <c r="I26" i="9"/>
  <c r="I43" i="9"/>
  <c r="S58" i="31"/>
  <c r="N58" i="31"/>
  <c r="J34" i="9"/>
  <c r="J49" i="8"/>
  <c r="J41" i="8"/>
  <c r="C58" i="24"/>
  <c r="M58" i="31"/>
  <c r="Y58" i="24"/>
  <c r="AF25" i="31"/>
  <c r="AG57" i="24"/>
  <c r="AF24" i="31"/>
  <c r="I30" i="34"/>
  <c r="J30" i="34" s="1"/>
  <c r="J30" i="9"/>
  <c r="I46" i="9"/>
  <c r="I46" i="34" s="1"/>
  <c r="J46" i="8"/>
  <c r="I27" i="9"/>
  <c r="I27" i="34" s="1"/>
  <c r="J27" i="8"/>
  <c r="I20" i="9"/>
  <c r="J20" i="8"/>
  <c r="I58" i="7"/>
  <c r="C58" i="31"/>
  <c r="I37" i="9"/>
  <c r="I37" i="34" s="1"/>
  <c r="H58" i="7"/>
  <c r="I55" i="9"/>
  <c r="I55" i="34" s="1"/>
  <c r="AG18" i="24"/>
  <c r="J52" i="8"/>
  <c r="AG20" i="24"/>
  <c r="F58" i="31"/>
  <c r="G58" i="31"/>
  <c r="G60" i="31" s="1"/>
  <c r="AF57" i="31"/>
  <c r="I35" i="9"/>
  <c r="I35" i="34" s="1"/>
  <c r="AG35" i="24"/>
  <c r="AG30" i="24"/>
  <c r="AG46" i="24"/>
  <c r="AG27" i="24"/>
  <c r="AF33" i="31"/>
  <c r="AG31" i="24"/>
  <c r="J26" i="8"/>
  <c r="AG14" i="24"/>
  <c r="AG19" i="24"/>
  <c r="AG38" i="24"/>
  <c r="D58" i="31"/>
  <c r="I47" i="9"/>
  <c r="I47" i="34" s="1"/>
  <c r="AG47" i="24"/>
  <c r="I16" i="9"/>
  <c r="I16" i="34" s="1"/>
  <c r="J16" i="34" s="1"/>
  <c r="J16" i="8"/>
  <c r="J32" i="8"/>
  <c r="J22" i="8"/>
  <c r="J42" i="8"/>
  <c r="AG16" i="24"/>
  <c r="I24" i="9"/>
  <c r="I24" i="34" s="1"/>
  <c r="J44" i="8"/>
  <c r="J22" i="9"/>
  <c r="J43" i="8"/>
  <c r="I48" i="9"/>
  <c r="I48" i="34" s="1"/>
  <c r="S17" i="2"/>
  <c r="X17" i="2"/>
  <c r="Z17" i="2" s="1"/>
  <c r="E16" i="29" s="1"/>
  <c r="X28" i="2"/>
  <c r="Z28" i="2" s="1"/>
  <c r="E27" i="29" s="1"/>
  <c r="S28" i="2"/>
  <c r="X43" i="2"/>
  <c r="Z43" i="2" s="1"/>
  <c r="E42" i="29" s="1"/>
  <c r="S43" i="2"/>
  <c r="X29" i="2"/>
  <c r="Z29" i="2" s="1"/>
  <c r="E28" i="29" s="1"/>
  <c r="S29" i="2"/>
  <c r="X57" i="2"/>
  <c r="Z57" i="2" s="1"/>
  <c r="E56" i="29" s="1"/>
  <c r="S57" i="2"/>
  <c r="S49" i="2"/>
  <c r="X49" i="2"/>
  <c r="Z49" i="2" s="1"/>
  <c r="E48" i="29" s="1"/>
  <c r="X22" i="2"/>
  <c r="Z22" i="2" s="1"/>
  <c r="E21" i="29" s="1"/>
  <c r="S22" i="2"/>
  <c r="S25" i="2"/>
  <c r="X25" i="2"/>
  <c r="Z25" i="2" s="1"/>
  <c r="E24" i="29" s="1"/>
  <c r="X9" i="2"/>
  <c r="Z9" i="2" s="1"/>
  <c r="E8" i="29" s="1"/>
  <c r="S9" i="2"/>
  <c r="J52" i="29"/>
  <c r="J31" i="29"/>
  <c r="Z7" i="2"/>
  <c r="AH21" i="6"/>
  <c r="AH19" i="6"/>
  <c r="AA19" i="6"/>
  <c r="AB19" i="6" s="1"/>
  <c r="AA17" i="6"/>
  <c r="AB17" i="6" s="1"/>
  <c r="AH17" i="6"/>
  <c r="AH15" i="6"/>
  <c r="AA15" i="6"/>
  <c r="AB15" i="6" s="1"/>
  <c r="AA33" i="6"/>
  <c r="AB33" i="6" s="1"/>
  <c r="AH33" i="6"/>
  <c r="AA20" i="6"/>
  <c r="AB20" i="6" s="1"/>
  <c r="AH20" i="6"/>
  <c r="J58" i="28"/>
  <c r="AH47" i="6"/>
  <c r="AA47" i="6"/>
  <c r="AB47" i="6" s="1"/>
  <c r="AH29" i="6"/>
  <c r="AA29" i="6"/>
  <c r="AB29" i="6" s="1"/>
  <c r="AA32" i="6"/>
  <c r="AB32" i="6" s="1"/>
  <c r="AH32" i="6"/>
  <c r="J30" i="8"/>
  <c r="J10" i="8"/>
  <c r="J40" i="8"/>
  <c r="AG21" i="24"/>
  <c r="AG50" i="24"/>
  <c r="J15" i="8"/>
  <c r="AG29" i="24"/>
  <c r="AG25" i="24"/>
  <c r="AG33" i="24"/>
  <c r="I13" i="9"/>
  <c r="I13" i="34" s="1"/>
  <c r="AG13" i="24"/>
  <c r="AG9" i="24"/>
  <c r="AG6" i="24"/>
  <c r="AF6" i="31"/>
  <c r="AE58" i="11"/>
  <c r="J40" i="9"/>
  <c r="J45" i="9"/>
  <c r="H42" i="34"/>
  <c r="J42" i="34" s="1"/>
  <c r="J42" i="9"/>
  <c r="H7" i="9"/>
  <c r="J7" i="8"/>
  <c r="K59" i="15"/>
  <c r="H6" i="34"/>
  <c r="J15" i="9"/>
  <c r="H15" i="34"/>
  <c r="J15" i="34" s="1"/>
  <c r="H9" i="34"/>
  <c r="F14" i="34"/>
  <c r="F26" i="34"/>
  <c r="F58" i="9"/>
  <c r="F11" i="34"/>
  <c r="H59" i="12"/>
  <c r="F58" i="22"/>
  <c r="H7" i="29"/>
  <c r="G52" i="34"/>
  <c r="G58" i="34" s="1"/>
  <c r="J52" i="9"/>
  <c r="L59" i="14"/>
  <c r="G58" i="29"/>
  <c r="J56" i="8"/>
  <c r="C56" i="9"/>
  <c r="AA57" i="6"/>
  <c r="AB57" i="6" s="1"/>
  <c r="AH57" i="6"/>
  <c r="AA25" i="6"/>
  <c r="AB25" i="6" s="1"/>
  <c r="AH25" i="6"/>
  <c r="C8" i="34"/>
  <c r="D8" i="7" s="1"/>
  <c r="K8" i="7" s="1"/>
  <c r="C8" i="7" s="1"/>
  <c r="C8" i="29"/>
  <c r="AA50" i="6"/>
  <c r="AB50" i="6" s="1"/>
  <c r="AH50" i="6"/>
  <c r="J35" i="8"/>
  <c r="C35" i="9"/>
  <c r="C27" i="34"/>
  <c r="D27" i="7" s="1"/>
  <c r="K27" i="7" s="1"/>
  <c r="C27" i="7" s="1"/>
  <c r="C27" i="29"/>
  <c r="C25" i="34"/>
  <c r="D25" i="7" s="1"/>
  <c r="K25" i="7" s="1"/>
  <c r="C25" i="7" s="1"/>
  <c r="C25" i="29"/>
  <c r="J25" i="29" s="1"/>
  <c r="C57" i="9"/>
  <c r="J57" i="8"/>
  <c r="J48" i="8"/>
  <c r="C48" i="9"/>
  <c r="C46" i="34"/>
  <c r="D46" i="7" s="1"/>
  <c r="K46" i="7" s="1"/>
  <c r="C46" i="7" s="1"/>
  <c r="C46" i="29"/>
  <c r="J46" i="29" s="1"/>
  <c r="C32" i="34"/>
  <c r="C32" i="29"/>
  <c r="J32" i="9"/>
  <c r="AA12" i="6"/>
  <c r="AB12" i="6" s="1"/>
  <c r="AH12" i="6"/>
  <c r="J11" i="8"/>
  <c r="C11" i="9"/>
  <c r="AA38" i="6"/>
  <c r="AB38" i="6" s="1"/>
  <c r="AH38" i="6"/>
  <c r="C6" i="29"/>
  <c r="C6" i="34"/>
  <c r="D6" i="7" s="1"/>
  <c r="AA48" i="6"/>
  <c r="AB48" i="6" s="1"/>
  <c r="AH48" i="6"/>
  <c r="J23" i="8"/>
  <c r="C23" i="9"/>
  <c r="C21" i="34"/>
  <c r="D21" i="7" s="1"/>
  <c r="K21" i="7" s="1"/>
  <c r="C21" i="7" s="1"/>
  <c r="C21" i="29"/>
  <c r="J12" i="8"/>
  <c r="C12" i="9"/>
  <c r="C44" i="29"/>
  <c r="J44" i="9"/>
  <c r="C44" i="34"/>
  <c r="C13" i="9"/>
  <c r="C18" i="29"/>
  <c r="C18" i="34"/>
  <c r="D18" i="7" s="1"/>
  <c r="K18" i="7" s="1"/>
  <c r="C18" i="7" s="1"/>
  <c r="C58" i="8"/>
  <c r="C47" i="9"/>
  <c r="C29" i="29"/>
  <c r="J29" i="29" s="1"/>
  <c r="C29" i="34"/>
  <c r="D29" i="7" s="1"/>
  <c r="K29" i="7" s="1"/>
  <c r="C29" i="7" s="1"/>
  <c r="AH24" i="6"/>
  <c r="AA24" i="6"/>
  <c r="AB24" i="6" s="1"/>
  <c r="J36" i="8"/>
  <c r="C36" i="9"/>
  <c r="C10" i="29"/>
  <c r="J10" i="29" s="1"/>
  <c r="J10" i="9"/>
  <c r="C10" i="34"/>
  <c r="J54" i="9"/>
  <c r="C54" i="34"/>
  <c r="C54" i="29"/>
  <c r="J54" i="29" s="1"/>
  <c r="AH7" i="6"/>
  <c r="U59" i="6"/>
  <c r="AA7" i="6"/>
  <c r="C37" i="9"/>
  <c r="J37" i="8"/>
  <c r="AH36" i="6"/>
  <c r="AA36" i="6"/>
  <c r="AB36" i="6" s="1"/>
  <c r="AA49" i="6"/>
  <c r="AB49" i="6" s="1"/>
  <c r="AH49" i="6"/>
  <c r="C55" i="29"/>
  <c r="J55" i="29" s="1"/>
  <c r="C55" i="34"/>
  <c r="D55" i="7" s="1"/>
  <c r="K55" i="7" s="1"/>
  <c r="C55" i="7" s="1"/>
  <c r="AA9" i="6"/>
  <c r="AB9" i="6" s="1"/>
  <c r="AH9" i="6"/>
  <c r="AA26" i="6"/>
  <c r="AB26" i="6" s="1"/>
  <c r="AH26" i="6"/>
  <c r="C49" i="34"/>
  <c r="C49" i="29"/>
  <c r="J49" i="29" s="1"/>
  <c r="J49" i="9"/>
  <c r="C24" i="9"/>
  <c r="J55" i="9" l="1"/>
  <c r="J10" i="34"/>
  <c r="D10" i="7"/>
  <c r="K10" i="7" s="1"/>
  <c r="C10" i="7" s="1"/>
  <c r="J49" i="34"/>
  <c r="D49" i="7"/>
  <c r="K49" i="7" s="1"/>
  <c r="C49" i="7" s="1"/>
  <c r="J32" i="34"/>
  <c r="D32" i="7"/>
  <c r="K32" i="7" s="1"/>
  <c r="C32" i="7" s="1"/>
  <c r="J44" i="34"/>
  <c r="D44" i="7"/>
  <c r="K44" i="7" s="1"/>
  <c r="C44" i="7" s="1"/>
  <c r="J54" i="34"/>
  <c r="D54" i="7"/>
  <c r="K54" i="7" s="1"/>
  <c r="C54" i="7" s="1"/>
  <c r="E58" i="34"/>
  <c r="F6" i="7"/>
  <c r="AF58" i="31"/>
  <c r="J8" i="29"/>
  <c r="J46" i="34"/>
  <c r="J8" i="34"/>
  <c r="AD45" i="15"/>
  <c r="AF45" i="15" s="1"/>
  <c r="H44" i="29" s="1"/>
  <c r="J44" i="29" s="1"/>
  <c r="T45" i="15"/>
  <c r="T15" i="15"/>
  <c r="AD15" i="15"/>
  <c r="R59" i="15"/>
  <c r="AD23" i="15"/>
  <c r="AF23" i="15" s="1"/>
  <c r="H22" i="29" s="1"/>
  <c r="J22" i="29" s="1"/>
  <c r="T23" i="15"/>
  <c r="T39" i="15"/>
  <c r="AD39" i="15"/>
  <c r="AF39" i="15" s="1"/>
  <c r="H38" i="29" s="1"/>
  <c r="J38" i="29" s="1"/>
  <c r="T31" i="15"/>
  <c r="AD31" i="15"/>
  <c r="AF31" i="15" s="1"/>
  <c r="H30" i="29" s="1"/>
  <c r="J30" i="29" s="1"/>
  <c r="T51" i="15"/>
  <c r="AD51" i="15"/>
  <c r="AF51" i="15" s="1"/>
  <c r="H50" i="29" s="1"/>
  <c r="J50" i="29" s="1"/>
  <c r="T43" i="15"/>
  <c r="AD43" i="15"/>
  <c r="AF43" i="15" s="1"/>
  <c r="H42" i="29" s="1"/>
  <c r="J42" i="29" s="1"/>
  <c r="AD17" i="15"/>
  <c r="AF17" i="15" s="1"/>
  <c r="H16" i="29" s="1"/>
  <c r="J16" i="29" s="1"/>
  <c r="T17" i="15"/>
  <c r="T29" i="15"/>
  <c r="AD29" i="15"/>
  <c r="AF29" i="15" s="1"/>
  <c r="H28" i="29" s="1"/>
  <c r="J28" i="29" s="1"/>
  <c r="T25" i="15"/>
  <c r="AD25" i="15"/>
  <c r="AF25" i="15" s="1"/>
  <c r="H24" i="29" s="1"/>
  <c r="T19" i="15"/>
  <c r="AD19" i="15"/>
  <c r="AF19" i="15" s="1"/>
  <c r="H18" i="29" s="1"/>
  <c r="J18" i="29" s="1"/>
  <c r="AD35" i="15"/>
  <c r="AF35" i="15" s="1"/>
  <c r="H34" i="29" s="1"/>
  <c r="J34" i="29" s="1"/>
  <c r="T35" i="15"/>
  <c r="T27" i="15"/>
  <c r="AD27" i="15"/>
  <c r="AF27" i="15" s="1"/>
  <c r="H26" i="29" s="1"/>
  <c r="J26" i="29" s="1"/>
  <c r="J32" i="29"/>
  <c r="J55" i="34"/>
  <c r="J27" i="34"/>
  <c r="J7" i="29"/>
  <c r="S59" i="2"/>
  <c r="J21" i="29"/>
  <c r="J27" i="29"/>
  <c r="X59" i="2"/>
  <c r="J8" i="9"/>
  <c r="J46" i="9"/>
  <c r="J16" i="9"/>
  <c r="I17" i="34"/>
  <c r="J17" i="34" s="1"/>
  <c r="J17" i="9"/>
  <c r="I43" i="34"/>
  <c r="J43" i="34" s="1"/>
  <c r="J43" i="9"/>
  <c r="I51" i="34"/>
  <c r="J51" i="34" s="1"/>
  <c r="J51" i="9"/>
  <c r="I53" i="34"/>
  <c r="J53" i="34" s="1"/>
  <c r="J53" i="9"/>
  <c r="I26" i="34"/>
  <c r="J26" i="34" s="1"/>
  <c r="J26" i="9"/>
  <c r="J24" i="8"/>
  <c r="I14" i="9"/>
  <c r="J14" i="8"/>
  <c r="I20" i="34"/>
  <c r="J20" i="34" s="1"/>
  <c r="J20" i="9"/>
  <c r="I28" i="9"/>
  <c r="J28" i="8"/>
  <c r="I18" i="9"/>
  <c r="J18" i="8"/>
  <c r="J13" i="8"/>
  <c r="I38" i="9"/>
  <c r="J38" i="8"/>
  <c r="I31" i="9"/>
  <c r="J31" i="8"/>
  <c r="J27" i="9"/>
  <c r="J47" i="8"/>
  <c r="J55" i="8"/>
  <c r="I19" i="9"/>
  <c r="J19" i="8"/>
  <c r="E6" i="29"/>
  <c r="E58" i="29" s="1"/>
  <c r="Z59" i="2"/>
  <c r="C58" i="9"/>
  <c r="I21" i="9"/>
  <c r="J21" i="8"/>
  <c r="AG58" i="24"/>
  <c r="I50" i="9"/>
  <c r="J50" i="8"/>
  <c r="I25" i="9"/>
  <c r="J25" i="8"/>
  <c r="I29" i="9"/>
  <c r="J29" i="8"/>
  <c r="I6" i="9"/>
  <c r="J6" i="8"/>
  <c r="I58" i="8"/>
  <c r="I9" i="9"/>
  <c r="J9" i="8"/>
  <c r="I33" i="9"/>
  <c r="J33" i="8"/>
  <c r="F58" i="34"/>
  <c r="H7" i="34"/>
  <c r="J7" i="9"/>
  <c r="H58" i="9"/>
  <c r="G58" i="7"/>
  <c r="C56" i="34"/>
  <c r="C56" i="29"/>
  <c r="J56" i="29" s="1"/>
  <c r="J56" i="9"/>
  <c r="J35" i="9"/>
  <c r="C35" i="29"/>
  <c r="J35" i="29" s="1"/>
  <c r="C35" i="34"/>
  <c r="C57" i="34"/>
  <c r="C57" i="29"/>
  <c r="J57" i="29" s="1"/>
  <c r="J57" i="9"/>
  <c r="AB7" i="6"/>
  <c r="AB59" i="6" s="1"/>
  <c r="AA59" i="6"/>
  <c r="J48" i="9"/>
  <c r="C48" i="29"/>
  <c r="J48" i="29" s="1"/>
  <c r="C48" i="34"/>
  <c r="AH59" i="6"/>
  <c r="C24" i="29"/>
  <c r="J24" i="9"/>
  <c r="C24" i="34"/>
  <c r="C12" i="34"/>
  <c r="C12" i="29"/>
  <c r="J12" i="29" s="1"/>
  <c r="J12" i="9"/>
  <c r="J11" i="9"/>
  <c r="C11" i="34"/>
  <c r="C11" i="29"/>
  <c r="J11" i="29" s="1"/>
  <c r="C23" i="34"/>
  <c r="J23" i="9"/>
  <c r="C23" i="29"/>
  <c r="J23" i="29" s="1"/>
  <c r="C13" i="29"/>
  <c r="J13" i="29" s="1"/>
  <c r="J13" i="9"/>
  <c r="C13" i="34"/>
  <c r="C47" i="34"/>
  <c r="C47" i="29"/>
  <c r="J47" i="29" s="1"/>
  <c r="J47" i="9"/>
  <c r="C37" i="29"/>
  <c r="J37" i="29" s="1"/>
  <c r="J37" i="9"/>
  <c r="C37" i="34"/>
  <c r="C36" i="34"/>
  <c r="C36" i="29"/>
  <c r="J36" i="29" s="1"/>
  <c r="J36" i="9"/>
  <c r="J24" i="29" l="1"/>
  <c r="J48" i="34"/>
  <c r="D48" i="7"/>
  <c r="K48" i="7" s="1"/>
  <c r="C48" i="7" s="1"/>
  <c r="J57" i="34"/>
  <c r="D57" i="7"/>
  <c r="K57" i="7" s="1"/>
  <c r="C57" i="7" s="1"/>
  <c r="J56" i="34"/>
  <c r="D56" i="7"/>
  <c r="K56" i="7" s="1"/>
  <c r="C56" i="7" s="1"/>
  <c r="J47" i="34"/>
  <c r="D47" i="7"/>
  <c r="K47" i="7" s="1"/>
  <c r="C47" i="7" s="1"/>
  <c r="J12" i="34"/>
  <c r="D12" i="7"/>
  <c r="K12" i="7" s="1"/>
  <c r="C12" i="7" s="1"/>
  <c r="J36" i="34"/>
  <c r="D36" i="7"/>
  <c r="K36" i="7" s="1"/>
  <c r="C36" i="7" s="1"/>
  <c r="J23" i="34"/>
  <c r="D23" i="7"/>
  <c r="K23" i="7" s="1"/>
  <c r="C23" i="7" s="1"/>
  <c r="J35" i="34"/>
  <c r="D35" i="7"/>
  <c r="K35" i="7" s="1"/>
  <c r="C35" i="7" s="1"/>
  <c r="J24" i="34"/>
  <c r="D24" i="7"/>
  <c r="K24" i="7" s="1"/>
  <c r="C24" i="7" s="1"/>
  <c r="J13" i="34"/>
  <c r="D13" i="7"/>
  <c r="K13" i="7" s="1"/>
  <c r="C13" i="7" s="1"/>
  <c r="J37" i="34"/>
  <c r="D37" i="7"/>
  <c r="K37" i="7" s="1"/>
  <c r="C37" i="7" s="1"/>
  <c r="J11" i="34"/>
  <c r="D11" i="7"/>
  <c r="K11" i="7" s="1"/>
  <c r="C11" i="7" s="1"/>
  <c r="K6" i="7"/>
  <c r="C6" i="7" s="1"/>
  <c r="F58" i="7"/>
  <c r="AD59" i="15"/>
  <c r="AF15" i="15"/>
  <c r="T59" i="15"/>
  <c r="H58" i="34"/>
  <c r="J7" i="34"/>
  <c r="I18" i="34"/>
  <c r="J18" i="34" s="1"/>
  <c r="J18" i="9"/>
  <c r="I31" i="34"/>
  <c r="J31" i="34" s="1"/>
  <c r="J31" i="9"/>
  <c r="I38" i="34"/>
  <c r="J38" i="34" s="1"/>
  <c r="J38" i="9"/>
  <c r="I28" i="34"/>
  <c r="J28" i="34" s="1"/>
  <c r="J28" i="9"/>
  <c r="I19" i="34"/>
  <c r="J19" i="34" s="1"/>
  <c r="J19" i="9"/>
  <c r="I14" i="34"/>
  <c r="J14" i="34" s="1"/>
  <c r="J14" i="9"/>
  <c r="J6" i="29"/>
  <c r="I50" i="34"/>
  <c r="J50" i="34" s="1"/>
  <c r="J50" i="9"/>
  <c r="I21" i="34"/>
  <c r="J21" i="34" s="1"/>
  <c r="J21" i="9"/>
  <c r="J58" i="8"/>
  <c r="I29" i="34"/>
  <c r="J29" i="34" s="1"/>
  <c r="J29" i="9"/>
  <c r="I33" i="34"/>
  <c r="J33" i="34" s="1"/>
  <c r="J33" i="9"/>
  <c r="I6" i="34"/>
  <c r="J6" i="34" s="1"/>
  <c r="I58" i="9"/>
  <c r="J6" i="9"/>
  <c r="I9" i="34"/>
  <c r="J9" i="34" s="1"/>
  <c r="J9" i="9"/>
  <c r="I25" i="34"/>
  <c r="J25" i="34" s="1"/>
  <c r="J25" i="9"/>
  <c r="C58" i="34"/>
  <c r="C58" i="29"/>
  <c r="K58" i="7" l="1"/>
  <c r="C58" i="7"/>
  <c r="D58" i="7"/>
  <c r="J58" i="34"/>
  <c r="H14" i="29"/>
  <c r="AF59" i="15"/>
  <c r="J58" i="9"/>
  <c r="I58" i="34"/>
  <c r="J14" i="29" l="1"/>
  <c r="J58" i="29" s="1"/>
  <c r="H5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Aucott, Stephen</author>
  </authors>
  <commentList>
    <comment ref="E22" authorId="0" shapeId="0" xr:uid="{5DE12384-12AA-437E-BD62-D4A31EC7A53F}">
      <text>
        <r>
          <rPr>
            <b/>
            <sz val="9"/>
            <color indexed="81"/>
            <rFont val="Tahoma"/>
            <family val="2"/>
          </rPr>
          <t>Aucott, Stephen:</t>
        </r>
        <r>
          <rPr>
            <sz val="9"/>
            <color indexed="81"/>
            <rFont val="Tahoma"/>
            <family val="2"/>
          </rPr>
          <t xml:space="preserve">
A2300 IO
</t>
        </r>
      </text>
    </comment>
    <comment ref="E24" authorId="0" shapeId="0" xr:uid="{49BAC605-5180-4AB1-9468-BCF05341DAAA}">
      <text>
        <r>
          <rPr>
            <b/>
            <sz val="9"/>
            <color indexed="81"/>
            <rFont val="Tahoma"/>
            <family val="2"/>
          </rPr>
          <t>Aucott, Stephen:</t>
        </r>
        <r>
          <rPr>
            <sz val="9"/>
            <color indexed="81"/>
            <rFont val="Tahoma"/>
            <family val="2"/>
          </rPr>
          <t xml:space="preserve">
A2205 I/O
</t>
        </r>
      </text>
    </comment>
    <comment ref="E28" authorId="0" shapeId="0" xr:uid="{47B32C46-9FD7-48D0-9618-8A6E219ACB52}">
      <text>
        <r>
          <rPr>
            <b/>
            <sz val="9"/>
            <color indexed="81"/>
            <rFont val="Tahoma"/>
            <family val="2"/>
          </rPr>
          <t>Aucott, Stephen:</t>
        </r>
        <r>
          <rPr>
            <sz val="9"/>
            <color indexed="81"/>
            <rFont val="Tahoma"/>
            <family val="2"/>
          </rPr>
          <t xml:space="preserve">
A2205 I/O
</t>
        </r>
      </text>
    </comment>
    <comment ref="E33" authorId="0" shapeId="0" xr:uid="{44B314F0-8B26-4392-A03C-3166A1632C6A}">
      <text>
        <r>
          <rPr>
            <b/>
            <sz val="9"/>
            <color indexed="81"/>
            <rFont val="Tahoma"/>
            <family val="2"/>
          </rPr>
          <t>Aucott, Stephen:</t>
        </r>
        <r>
          <rPr>
            <sz val="9"/>
            <color indexed="81"/>
            <rFont val="Tahoma"/>
            <family val="2"/>
          </rPr>
          <t xml:space="preserve">
A2205 I/O
</t>
        </r>
      </text>
    </comment>
    <comment ref="E37" authorId="0" shapeId="0" xr:uid="{40E2FCD1-4743-4D2B-93C2-9F2599EFA783}">
      <text>
        <r>
          <rPr>
            <b/>
            <sz val="9"/>
            <color indexed="81"/>
            <rFont val="Tahoma"/>
            <family val="2"/>
          </rPr>
          <t>Aucott, Stephen:</t>
        </r>
        <r>
          <rPr>
            <sz val="9"/>
            <color indexed="81"/>
            <rFont val="Tahoma"/>
            <family val="2"/>
          </rPr>
          <t xml:space="preserve">
A2205
</t>
        </r>
      </text>
    </comment>
    <comment ref="E38" authorId="0" shapeId="0" xr:uid="{500AE3B1-DAF8-47F4-A7CC-9886ACCD1B73}">
      <text>
        <r>
          <rPr>
            <b/>
            <sz val="9"/>
            <color indexed="81"/>
            <rFont val="Tahoma"/>
            <family val="2"/>
          </rPr>
          <t>Aucott, Stephen:</t>
        </r>
        <r>
          <rPr>
            <sz val="9"/>
            <color indexed="81"/>
            <rFont val="Tahoma"/>
            <family val="2"/>
          </rPr>
          <t xml:space="preserve">
A2205
</t>
        </r>
      </text>
    </comment>
    <comment ref="E41" authorId="0" shapeId="0" xr:uid="{DFB923EF-D8F5-46E9-9BEB-D80A1D9B90FF}">
      <text>
        <r>
          <rPr>
            <b/>
            <sz val="9"/>
            <color indexed="81"/>
            <rFont val="Tahoma"/>
            <family val="2"/>
          </rPr>
          <t>Aucott, Stephen:</t>
        </r>
        <r>
          <rPr>
            <sz val="9"/>
            <color indexed="81"/>
            <rFont val="Tahoma"/>
            <family val="2"/>
          </rPr>
          <t xml:space="preserve">
A2205 I/O
</t>
        </r>
      </text>
    </comment>
    <comment ref="E42" authorId="0" shapeId="0" xr:uid="{B3B24746-9FA6-4E75-9F04-6B08E76AF987}">
      <text>
        <r>
          <rPr>
            <b/>
            <sz val="9"/>
            <color indexed="81"/>
            <rFont val="Tahoma"/>
            <family val="2"/>
          </rPr>
          <t>Aucott, Stephen:</t>
        </r>
        <r>
          <rPr>
            <sz val="9"/>
            <color indexed="81"/>
            <rFont val="Tahoma"/>
            <family val="2"/>
          </rPr>
          <t xml:space="preserve">
A22051 I/O
</t>
        </r>
      </text>
    </comment>
    <comment ref="E44" authorId="0" shapeId="0" xr:uid="{9E979835-C17A-41B1-A701-1E30AEB0AC67}">
      <text>
        <r>
          <rPr>
            <b/>
            <sz val="9"/>
            <color indexed="81"/>
            <rFont val="Tahoma"/>
            <family val="2"/>
          </rPr>
          <t>Aucott, Stephen:</t>
        </r>
        <r>
          <rPr>
            <sz val="9"/>
            <color indexed="81"/>
            <rFont val="Tahoma"/>
            <family val="2"/>
          </rPr>
          <t xml:space="preserve">
A2205 I/O
</t>
        </r>
      </text>
    </comment>
    <comment ref="E52" authorId="0" shapeId="0" xr:uid="{9F951ADF-5236-4DF9-A853-BEB6BFCCEEDF}">
      <text>
        <r>
          <rPr>
            <b/>
            <sz val="9"/>
            <color indexed="81"/>
            <rFont val="Tahoma"/>
            <family val="2"/>
          </rPr>
          <t>Aucott, Stephen:</t>
        </r>
        <r>
          <rPr>
            <sz val="9"/>
            <color indexed="81"/>
            <rFont val="Tahoma"/>
            <family val="2"/>
          </rPr>
          <t xml:space="preserve">
A22051 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tc={6D690F34-396A-4DB2-9609-142C8108D228}</author>
  </authors>
  <commentList>
    <comment ref="I57" authorId="0" shapeId="0" xr:uid="{6D690F34-396A-4DB2-9609-142C8108D228}">
      <text>
        <t>[Threaded comment]
Your version of Excel allows you to read this threaded comment; however, any edits to it will get removed if the file is opened in a newer version of Excel. Learn more: https://go.microsoft.com/fwlink/?linkid=870924
Comment:
    Reduction of $290 due to insufficient Federal PA MEDI funds to deduct per IFF. See PA MEDI tab.</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tc={181797DD-148D-40E8-A3B9-37E034EC7D8B}</author>
  </authors>
  <commentList>
    <comment ref="E57" authorId="0" shapeId="0" xr:uid="{181797DD-148D-40E8-A3B9-37E034EC7D8B}">
      <text>
        <t>[Threaded comment]
Your version of Excel allows you to read this threaded comment; however, any edits to it will get removed if the file is opened in a newer version of Excel. Learn more: https://go.microsoft.com/fwlink/?linkid=870924
Comment:
    IFF calls for reduction of $7,891 to allocation. However, $2,499 has already been paid to AAA, so only $7,501 is available to be reduced. After reducing Fed PA MEDI allocation by $7,501, a further reduction of $290 will need be taken from Aging Services (see Penncare column on Regular BG tab) to cover the remaining amount of the IFF reduction.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Cathy, James</author>
  </authors>
  <commentList>
    <comment ref="R45" authorId="0" shapeId="0" xr:uid="{0AE37EEE-BB16-4AD1-A816-8D3E88ED6D74}">
      <text>
        <r>
          <rPr>
            <b/>
            <sz val="9"/>
            <color indexed="81"/>
            <rFont val="Tahoma"/>
            <charset val="1"/>
          </rPr>
          <t>Cathy, James:</t>
        </r>
        <r>
          <rPr>
            <sz val="9"/>
            <color indexed="81"/>
            <rFont val="Tahoma"/>
            <charset val="1"/>
          </rPr>
          <t xml:space="preserve">
Refund reissued as Title III-D. See Health Promotion Tab</t>
        </r>
      </text>
    </comment>
    <comment ref="R50" authorId="0" shapeId="0" xr:uid="{9AD3A2D8-A651-4BE4-BE31-4AF20CB6561B}">
      <text>
        <r>
          <rPr>
            <b/>
            <sz val="9"/>
            <color indexed="81"/>
            <rFont val="Tahoma"/>
            <charset val="1"/>
          </rPr>
          <t>Cathy, James:</t>
        </r>
        <r>
          <rPr>
            <sz val="9"/>
            <color indexed="81"/>
            <rFont val="Tahoma"/>
            <charset val="1"/>
          </rPr>
          <t xml:space="preserve">
Refund reissued as Title III-D. See Health Promotion Tab</t>
        </r>
      </text>
    </comment>
    <comment ref="R51" authorId="0" shapeId="0" xr:uid="{84F05242-BF5B-4643-BD9B-74EC4856783A}">
      <text>
        <r>
          <rPr>
            <b/>
            <sz val="9"/>
            <color indexed="81"/>
            <rFont val="Tahoma"/>
            <charset val="1"/>
          </rPr>
          <t>Cathy, James:</t>
        </r>
        <r>
          <rPr>
            <sz val="9"/>
            <color indexed="81"/>
            <rFont val="Tahoma"/>
            <charset val="1"/>
          </rPr>
          <t xml:space="preserve">
Refund reissued as Title III-D. See Health Promotion Tab</t>
        </r>
      </text>
    </comment>
    <comment ref="R52" authorId="0" shapeId="0" xr:uid="{05CE63B1-4DAF-47C3-BF9A-D098C5CB17CE}">
      <text>
        <r>
          <rPr>
            <b/>
            <sz val="9"/>
            <color indexed="81"/>
            <rFont val="Tahoma"/>
            <charset val="1"/>
          </rPr>
          <t>Cathy, James:</t>
        </r>
        <r>
          <rPr>
            <sz val="9"/>
            <color indexed="81"/>
            <rFont val="Tahoma"/>
            <charset val="1"/>
          </rPr>
          <t xml:space="preserve">
</t>
        </r>
      </text>
    </comment>
    <comment ref="R54" authorId="0" shapeId="0" xr:uid="{0FDCFBA8-BD43-4DDA-9720-2E16619A31B9}">
      <text>
        <r>
          <rPr>
            <b/>
            <sz val="9"/>
            <color indexed="81"/>
            <rFont val="Tahoma"/>
            <charset val="1"/>
          </rPr>
          <t>Cathy, James:</t>
        </r>
        <r>
          <rPr>
            <sz val="9"/>
            <color indexed="81"/>
            <rFont val="Tahoma"/>
            <charset val="1"/>
          </rPr>
          <t xml:space="preserve">
Refund reissued as Title III-D. See Health Promotion Tab</t>
        </r>
      </text>
    </comment>
    <comment ref="R57" authorId="0" shapeId="0" xr:uid="{590C2F76-0119-4A4D-AF30-DC18285A14D4}">
      <text>
        <r>
          <rPr>
            <b/>
            <sz val="9"/>
            <color indexed="81"/>
            <rFont val="Tahoma"/>
            <charset val="1"/>
          </rPr>
          <t>Cathy, James:</t>
        </r>
        <r>
          <rPr>
            <sz val="9"/>
            <color indexed="81"/>
            <rFont val="Tahoma"/>
            <charset val="1"/>
          </rPr>
          <t xml:space="preserve">
Refund reissued as Title III-D. See Health Promotion Tab</t>
        </r>
      </text>
    </comment>
  </commentList>
</comments>
</file>

<file path=xl/sharedStrings.xml><?xml version="1.0" encoding="utf-8"?>
<sst xmlns="http://schemas.openxmlformats.org/spreadsheetml/2006/main" count="1117" uniqueCount="379">
  <si>
    <r>
      <t>ORIGINAL</t>
    </r>
    <r>
      <rPr>
        <b/>
        <sz val="10"/>
        <rFont val="Arial"/>
        <family val="2"/>
      </rPr>
      <t xml:space="preserve"> </t>
    </r>
  </si>
  <si>
    <t xml:space="preserve"> </t>
  </si>
  <si>
    <t>BLOCK GRANT ALLOCATION</t>
  </si>
  <si>
    <t>FY 2023-24</t>
  </si>
  <si>
    <t>(1)</t>
  </si>
  <si>
    <t>(2)</t>
  </si>
  <si>
    <t>(3)</t>
  </si>
  <si>
    <t>(4)</t>
  </si>
  <si>
    <t>(5)</t>
  </si>
  <si>
    <t>(6)</t>
  </si>
  <si>
    <t>(7)</t>
  </si>
  <si>
    <t>(8)</t>
  </si>
  <si>
    <t>REGULAR</t>
  </si>
  <si>
    <t>CAREGIVER</t>
  </si>
  <si>
    <t>FED. CAREGIVER</t>
  </si>
  <si>
    <t>HEALTH</t>
  </si>
  <si>
    <t xml:space="preserve">OTHER </t>
  </si>
  <si>
    <t>TOTAL ALL</t>
  </si>
  <si>
    <t>BLOCK GRANT</t>
  </si>
  <si>
    <t xml:space="preserve">SUPPORT </t>
  </si>
  <si>
    <t>NSIP</t>
  </si>
  <si>
    <t>PA MEDI</t>
  </si>
  <si>
    <t>PROMOTION</t>
  </si>
  <si>
    <t xml:space="preserve">FUNDS </t>
  </si>
  <si>
    <t>FUNDS</t>
  </si>
  <si>
    <t>01</t>
  </si>
  <si>
    <t>ERIE</t>
  </si>
  <si>
    <t>02</t>
  </si>
  <si>
    <t>CRAWFORD</t>
  </si>
  <si>
    <t>03</t>
  </si>
  <si>
    <t>CAM/ELK/MCKEAN</t>
  </si>
  <si>
    <t>04</t>
  </si>
  <si>
    <t>BEAVER</t>
  </si>
  <si>
    <t>05</t>
  </si>
  <si>
    <t>INDIANA</t>
  </si>
  <si>
    <t>06</t>
  </si>
  <si>
    <t>ALLEGHENY</t>
  </si>
  <si>
    <t>07</t>
  </si>
  <si>
    <t>WESTMORELAND</t>
  </si>
  <si>
    <t>08</t>
  </si>
  <si>
    <t>WASH/FAY/GREENE</t>
  </si>
  <si>
    <t>09</t>
  </si>
  <si>
    <t>SOMERSET</t>
  </si>
  <si>
    <t>10</t>
  </si>
  <si>
    <t>CAMBRIA</t>
  </si>
  <si>
    <t>11</t>
  </si>
  <si>
    <t>BLAIR</t>
  </si>
  <si>
    <t>12</t>
  </si>
  <si>
    <t>BED/FULT/HUNT</t>
  </si>
  <si>
    <t>13</t>
  </si>
  <si>
    <t>CENTRE</t>
  </si>
  <si>
    <t>14</t>
  </si>
  <si>
    <t>LYCOM/CLINTON</t>
  </si>
  <si>
    <t>15</t>
  </si>
  <si>
    <t>COLUM/MONT</t>
  </si>
  <si>
    <t>16</t>
  </si>
  <si>
    <t>NORTHUMBERLND</t>
  </si>
  <si>
    <t>17</t>
  </si>
  <si>
    <t>UNION/SNYDER</t>
  </si>
  <si>
    <t>18</t>
  </si>
  <si>
    <t>MIFF/JUNIATA</t>
  </si>
  <si>
    <t>19</t>
  </si>
  <si>
    <t>FRANKLIN</t>
  </si>
  <si>
    <t>20</t>
  </si>
  <si>
    <t>ADAMS</t>
  </si>
  <si>
    <t>21</t>
  </si>
  <si>
    <t>CUMBERLAND</t>
  </si>
  <si>
    <t>22</t>
  </si>
  <si>
    <t>PERRY</t>
  </si>
  <si>
    <t>23</t>
  </si>
  <si>
    <t>DAUPHIN</t>
  </si>
  <si>
    <t>24</t>
  </si>
  <si>
    <t>LEBANON</t>
  </si>
  <si>
    <t>25</t>
  </si>
  <si>
    <t>YORK</t>
  </si>
  <si>
    <t>26</t>
  </si>
  <si>
    <t>LANCASTER</t>
  </si>
  <si>
    <t>27</t>
  </si>
  <si>
    <t>CHESTER</t>
  </si>
  <si>
    <t>28</t>
  </si>
  <si>
    <t>MONTGOMERY</t>
  </si>
  <si>
    <t>29</t>
  </si>
  <si>
    <t>BUCKS</t>
  </si>
  <si>
    <t>30</t>
  </si>
  <si>
    <t>DELAWARE</t>
  </si>
  <si>
    <t>31</t>
  </si>
  <si>
    <t>PHILADELPHIA</t>
  </si>
  <si>
    <t>32</t>
  </si>
  <si>
    <t>BERKS</t>
  </si>
  <si>
    <t>33</t>
  </si>
  <si>
    <t>LEHIGH</t>
  </si>
  <si>
    <t>34</t>
  </si>
  <si>
    <t>NORTHAMPTON</t>
  </si>
  <si>
    <t>35</t>
  </si>
  <si>
    <t>PIKE</t>
  </si>
  <si>
    <t>36</t>
  </si>
  <si>
    <t>B/S/S/T</t>
  </si>
  <si>
    <t>37</t>
  </si>
  <si>
    <t>LUZERNE/WYOMING</t>
  </si>
  <si>
    <t>38</t>
  </si>
  <si>
    <t>LACKAWANNA</t>
  </si>
  <si>
    <t>39</t>
  </si>
  <si>
    <t>CARBON</t>
  </si>
  <si>
    <t>40</t>
  </si>
  <si>
    <t>SCHUYLKILL</t>
  </si>
  <si>
    <t>41</t>
  </si>
  <si>
    <t>CLEARFIELD</t>
  </si>
  <si>
    <t>42</t>
  </si>
  <si>
    <t>JEFFERSON</t>
  </si>
  <si>
    <t>43</t>
  </si>
  <si>
    <t>FOREST/WARREN</t>
  </si>
  <si>
    <t>44</t>
  </si>
  <si>
    <t>VENANGO</t>
  </si>
  <si>
    <t>45</t>
  </si>
  <si>
    <t>ARMSTRONG</t>
  </si>
  <si>
    <t>46</t>
  </si>
  <si>
    <t>LAWRENCE</t>
  </si>
  <si>
    <t>47</t>
  </si>
  <si>
    <t>MERCER</t>
  </si>
  <si>
    <t>48</t>
  </si>
  <si>
    <t>MONROE</t>
  </si>
  <si>
    <t>49</t>
  </si>
  <si>
    <t>CLARION</t>
  </si>
  <si>
    <t>50</t>
  </si>
  <si>
    <t>BUTLER</t>
  </si>
  <si>
    <t>51</t>
  </si>
  <si>
    <t>POTTER</t>
  </si>
  <si>
    <t>52</t>
  </si>
  <si>
    <t>WAYNE</t>
  </si>
  <si>
    <t xml:space="preserve">     TOTALS</t>
  </si>
  <si>
    <t xml:space="preserve">PA </t>
  </si>
  <si>
    <t>MEDI</t>
  </si>
  <si>
    <t>AMENDMENT #1</t>
  </si>
  <si>
    <t>PA</t>
  </si>
  <si>
    <t>AMENDMENT #2</t>
  </si>
  <si>
    <t>FY 2022-23</t>
  </si>
  <si>
    <t>OTHER</t>
  </si>
  <si>
    <r>
      <t>CHANGE 3</t>
    </r>
    <r>
      <rPr>
        <b/>
        <sz val="10"/>
        <rFont val="Arial"/>
        <family val="2"/>
      </rPr>
      <t xml:space="preserve"> </t>
    </r>
  </si>
  <si>
    <t>AMENDMENT #3</t>
  </si>
  <si>
    <t>(9)</t>
  </si>
  <si>
    <t>APPRISE</t>
  </si>
  <si>
    <t>PDA Allocation Model-</t>
  </si>
  <si>
    <t>COOPERATIVE AGREEMENT</t>
  </si>
  <si>
    <t>CHANGE NO. 2</t>
  </si>
  <si>
    <t>CHANGE NO. 3</t>
  </si>
  <si>
    <t>Protective</t>
  </si>
  <si>
    <t>Title III</t>
  </si>
  <si>
    <t>Increase/</t>
  </si>
  <si>
    <t>PROTECTIVE</t>
  </si>
  <si>
    <t>PENNCARE</t>
  </si>
  <si>
    <t>Title III-B and III-C</t>
  </si>
  <si>
    <t>Title VII</t>
  </si>
  <si>
    <t>Services</t>
  </si>
  <si>
    <t>TOTAL</t>
  </si>
  <si>
    <t>IIIB &amp; IIIC</t>
  </si>
  <si>
    <t>(Decrease)</t>
  </si>
  <si>
    <t>TITLE VII</t>
  </si>
  <si>
    <t>Decrease</t>
  </si>
  <si>
    <t xml:space="preserve">Total </t>
  </si>
  <si>
    <t>TITLE III</t>
  </si>
  <si>
    <t>SERVICES</t>
  </si>
  <si>
    <t>(DECREASE)</t>
  </si>
  <si>
    <t>Caregiver Support</t>
  </si>
  <si>
    <t xml:space="preserve">COOPERATIVE </t>
  </si>
  <si>
    <t>AGREEMENT</t>
  </si>
  <si>
    <t>(Decrease</t>
  </si>
  <si>
    <t>REVISED</t>
  </si>
  <si>
    <t>Federal Caregiver Support IIIE</t>
  </si>
  <si>
    <t>Cooperative Agreement</t>
  </si>
  <si>
    <t>REVISION NO. 1</t>
  </si>
  <si>
    <t xml:space="preserve">Federal </t>
  </si>
  <si>
    <t>State</t>
  </si>
  <si>
    <t>Federal IIIE</t>
  </si>
  <si>
    <t>State Match</t>
  </si>
  <si>
    <t>Total</t>
  </si>
  <si>
    <t>Caregiver</t>
  </si>
  <si>
    <t>Support</t>
  </si>
  <si>
    <t>Match</t>
  </si>
  <si>
    <t xml:space="preserve">Decrease </t>
  </si>
  <si>
    <t>NSIP MEAL</t>
  </si>
  <si>
    <t>COUNT</t>
  </si>
  <si>
    <t>Available Federal Funding</t>
  </si>
  <si>
    <t>PA MEDI Base Allocation</t>
  </si>
  <si>
    <t>COOPERATIVE</t>
  </si>
  <si>
    <t>CHANGE NO.3</t>
  </si>
  <si>
    <t>BASE</t>
  </si>
  <si>
    <t>Contract Year</t>
  </si>
  <si>
    <t>RATE</t>
  </si>
  <si>
    <t>Beginning FY23-24</t>
  </si>
  <si>
    <t>ALLOCATIONS</t>
  </si>
  <si>
    <t>Health Promotion IIID</t>
  </si>
  <si>
    <t>Federal</t>
  </si>
  <si>
    <t>State IIID</t>
  </si>
  <si>
    <t>IIID</t>
  </si>
  <si>
    <t>Verify these numbers with Kim Adams or possibly Christine Reinhart</t>
  </si>
  <si>
    <t>\\dhs\share\PDA\BurProgIntegrity\Division of Financial Operations\Saucott\American Rescue Plan</t>
  </si>
  <si>
    <t>OTHER FUNDS</t>
  </si>
  <si>
    <t xml:space="preserve">These don't change from year to year unless legislation is passed. </t>
  </si>
  <si>
    <t>Revised   AAA ARPA Final 21-22 Adjusted and FY22-23 APD.xlsx</t>
  </si>
  <si>
    <t>Ask Kim Adams</t>
  </si>
  <si>
    <t>Steve Williams Blair County</t>
  </si>
  <si>
    <t xml:space="preserve">This was a one time payment, so likely nothing to go out in an ABGATCHA. </t>
  </si>
  <si>
    <t xml:space="preserve">Some of the AAAs were double paid for this grant. They received both years in the same payment. Check the previous year's ABGATCHA to confirm the AAA Public Workforce Grant payment amount. </t>
  </si>
  <si>
    <t>Contact Pat Lally - PA Link</t>
  </si>
  <si>
    <t>SUSAN NEFF FOR MIPPA</t>
  </si>
  <si>
    <t>Kim Adams</t>
  </si>
  <si>
    <t>(10)</t>
  </si>
  <si>
    <t>(11)</t>
  </si>
  <si>
    <t>(12)</t>
  </si>
  <si>
    <t>(13)</t>
  </si>
  <si>
    <t>(14)</t>
  </si>
  <si>
    <t>(15)</t>
  </si>
  <si>
    <t>(16)</t>
  </si>
  <si>
    <t>(17)</t>
  </si>
  <si>
    <t>(18)</t>
  </si>
  <si>
    <t>(19)</t>
  </si>
  <si>
    <t>(20)</t>
  </si>
  <si>
    <t>(21)</t>
  </si>
  <si>
    <t>(22)</t>
  </si>
  <si>
    <t>(23)</t>
  </si>
  <si>
    <t>(24)</t>
  </si>
  <si>
    <t>(25)</t>
  </si>
  <si>
    <t>(26)</t>
  </si>
  <si>
    <t>(27)</t>
  </si>
  <si>
    <t>(28)</t>
  </si>
  <si>
    <t>(31)</t>
  </si>
  <si>
    <t>Ombudsman</t>
  </si>
  <si>
    <t>OPTIONS</t>
  </si>
  <si>
    <t>Block Grant</t>
  </si>
  <si>
    <t>PS</t>
  </si>
  <si>
    <t xml:space="preserve">ARPA </t>
  </si>
  <si>
    <t>ARPA</t>
  </si>
  <si>
    <t>Covd Vaccine</t>
  </si>
  <si>
    <t>Fast program</t>
  </si>
  <si>
    <t>Direct Care</t>
  </si>
  <si>
    <t>AAA Public Workforce</t>
  </si>
  <si>
    <t>No Wrong Door</t>
  </si>
  <si>
    <t>MIPA -AAA</t>
  </si>
  <si>
    <t>MIPA - SHIP</t>
  </si>
  <si>
    <t>MIPPA-SHIP</t>
  </si>
  <si>
    <t>ROC</t>
  </si>
  <si>
    <t>Volunteers</t>
  </si>
  <si>
    <t xml:space="preserve">Fed Care Act </t>
  </si>
  <si>
    <t>Volunteer Specialist</t>
  </si>
  <si>
    <t>ARPA Funds</t>
  </si>
  <si>
    <t>Reg. Staff</t>
  </si>
  <si>
    <t>PA MEDI HELPLINE (Base Grant )</t>
  </si>
  <si>
    <t>Additional Base Funds (Penn Care)</t>
  </si>
  <si>
    <t>PHLP (Base Grant)</t>
  </si>
  <si>
    <t>Supplement</t>
  </si>
  <si>
    <t>Personnel</t>
  </si>
  <si>
    <t>Suppt Svs</t>
  </si>
  <si>
    <t>HD Meals</t>
  </si>
  <si>
    <t>Cong Meals</t>
  </si>
  <si>
    <t>Prev Health</t>
  </si>
  <si>
    <t>Family Caregiver</t>
  </si>
  <si>
    <t>Access</t>
  </si>
  <si>
    <t>PA Bench Staff</t>
  </si>
  <si>
    <t>Worker Pilot</t>
  </si>
  <si>
    <t>Grant</t>
  </si>
  <si>
    <t>Intake</t>
  </si>
  <si>
    <t>Priority 2</t>
  </si>
  <si>
    <t>Priority 3</t>
  </si>
  <si>
    <t>BDT</t>
  </si>
  <si>
    <t>PHLP</t>
  </si>
  <si>
    <t>ARPA C2</t>
  </si>
  <si>
    <t>Other</t>
  </si>
  <si>
    <t>*****SEE MARGARET BARAJAS /REBECCA FORTENBAUGH FOR OMBUDSMAN *****</t>
  </si>
  <si>
    <t xml:space="preserve">***Susan Neff </t>
  </si>
  <si>
    <t>Stephanie Cole</t>
  </si>
  <si>
    <t>EXPIRED</t>
  </si>
  <si>
    <t>A</t>
  </si>
  <si>
    <t>Priority 1</t>
  </si>
  <si>
    <t>Critical Relief Funds</t>
  </si>
  <si>
    <t>Supplemental</t>
  </si>
  <si>
    <t>Covid Vaccine</t>
  </si>
  <si>
    <t xml:space="preserve">Telecenters </t>
  </si>
  <si>
    <t>Base</t>
  </si>
  <si>
    <t>Support Services</t>
  </si>
  <si>
    <t>OPTIONS Funds</t>
  </si>
  <si>
    <t>Contact Person(s)</t>
  </si>
  <si>
    <t>Rebecca Fortenbaugh</t>
  </si>
  <si>
    <t>Susan Neff</t>
  </si>
  <si>
    <t>Per Rob Heinlen, these stay the same unless there is new legislation indicating otherwise.</t>
  </si>
  <si>
    <t>See spreadsheet "P:\Division of Financial Operations\Saucott\APD 2023-24\Revised   AAA American Rescue Plan Final 21-22 Adjusted and FY22-23 APD Payouts before return checks.xlsx"</t>
  </si>
  <si>
    <t>Steve Williams (Blair)</t>
  </si>
  <si>
    <t>Robert Haag?</t>
  </si>
  <si>
    <t>See P:\Division of Financial Operations\Saucott\APD 2023-24\ABGATCHA FY 2023-24   Correction Public Workforce Grant.xlsx                                                                                     Pay in spring ABGATCHA - overpayments have not all been refunded yet</t>
  </si>
  <si>
    <t>Margaret Barajas</t>
  </si>
  <si>
    <t>Kim Adams (PDA)</t>
  </si>
  <si>
    <t>Kim Adams?</t>
  </si>
  <si>
    <t>Contact Agency</t>
  </si>
  <si>
    <t>Aging Services</t>
  </si>
  <si>
    <t>Blair Cty AAA/PDA</t>
  </si>
  <si>
    <t>PDA?</t>
  </si>
  <si>
    <t>60% of total award</t>
  </si>
  <si>
    <t>40% of total award</t>
  </si>
  <si>
    <t>(29)</t>
  </si>
  <si>
    <t>(30)</t>
  </si>
  <si>
    <t>PennCare Funding</t>
  </si>
  <si>
    <t>No Wrong door</t>
  </si>
  <si>
    <t>AMENDMENT NO. 3</t>
  </si>
  <si>
    <t>In-Home Service Parameter</t>
  </si>
  <si>
    <t>Calculation</t>
  </si>
  <si>
    <t>IN-HOME</t>
  </si>
  <si>
    <t>PARAMETER</t>
  </si>
  <si>
    <t xml:space="preserve"> 01 ERIE</t>
  </si>
  <si>
    <t xml:space="preserve"> 02 CRAWFORD</t>
  </si>
  <si>
    <t xml:space="preserve"> 03 CAM/ELK/MCK</t>
  </si>
  <si>
    <t xml:space="preserve"> 04 BEAVER</t>
  </si>
  <si>
    <t xml:space="preserve"> 05 INDIANA</t>
  </si>
  <si>
    <t xml:space="preserve"> 06 ALLEGHENY</t>
  </si>
  <si>
    <t xml:space="preserve"> 07 WESTMORELAND</t>
  </si>
  <si>
    <t xml:space="preserve"> 08 WASH/FAY/GRE</t>
  </si>
  <si>
    <t xml:space="preserve"> 09 SOMERSET</t>
  </si>
  <si>
    <t xml:space="preserve"> 10 CAMBRIA</t>
  </si>
  <si>
    <t xml:space="preserve"> 11 BLAIR</t>
  </si>
  <si>
    <t xml:space="preserve"> 12 BEDFORD/F/H</t>
  </si>
  <si>
    <t xml:space="preserve"> 13 CENTRE</t>
  </si>
  <si>
    <t xml:space="preserve"> 14 LYCOM/CLINTON</t>
  </si>
  <si>
    <t xml:space="preserve"> 15 COLUM/MONT</t>
  </si>
  <si>
    <t xml:space="preserve"> 16 NTHUMBERLAND</t>
  </si>
  <si>
    <t xml:space="preserve"> 17 UNION/SNYDER</t>
  </si>
  <si>
    <t xml:space="preserve"> 18 MIFF/JUNIATA</t>
  </si>
  <si>
    <t xml:space="preserve"> 19 FRANKLIN</t>
  </si>
  <si>
    <t xml:space="preserve"> 20 ADAMS</t>
  </si>
  <si>
    <t xml:space="preserve"> 21 CUMBERLAND</t>
  </si>
  <si>
    <t xml:space="preserve"> 22 PERRY</t>
  </si>
  <si>
    <t xml:space="preserve"> 23 DAUPHIN</t>
  </si>
  <si>
    <t xml:space="preserve"> 24 LEBANON</t>
  </si>
  <si>
    <t xml:space="preserve"> 25 YORK</t>
  </si>
  <si>
    <t xml:space="preserve"> 26 LANCASTER</t>
  </si>
  <si>
    <t xml:space="preserve"> 27 CHESTER</t>
  </si>
  <si>
    <t xml:space="preserve"> 28 MONTGOMERY</t>
  </si>
  <si>
    <t xml:space="preserve"> 29 BUCKS</t>
  </si>
  <si>
    <t xml:space="preserve"> 30 DELAWARE</t>
  </si>
  <si>
    <t xml:space="preserve"> 31 PHILADELPHIA</t>
  </si>
  <si>
    <t xml:space="preserve"> 32 BERKS</t>
  </si>
  <si>
    <t xml:space="preserve"> 33 LEHIGH</t>
  </si>
  <si>
    <t xml:space="preserve"> 34 NORTHAMPTON</t>
  </si>
  <si>
    <t xml:space="preserve"> 35 PIKE</t>
  </si>
  <si>
    <t xml:space="preserve"> 36 TIOGA/B/S/S</t>
  </si>
  <si>
    <t xml:space="preserve"> 37 LUZERNE/WYO</t>
  </si>
  <si>
    <t xml:space="preserve"> 38 LACKAWANNA</t>
  </si>
  <si>
    <t xml:space="preserve"> 39 CARBON</t>
  </si>
  <si>
    <t xml:space="preserve"> 40 SCHUYLKILL</t>
  </si>
  <si>
    <t xml:space="preserve"> 41 CLEARFIELD</t>
  </si>
  <si>
    <t xml:space="preserve"> 42 JEFFERSON</t>
  </si>
  <si>
    <t xml:space="preserve"> 43 FOREST/WARREN</t>
  </si>
  <si>
    <t xml:space="preserve"> 44 VENANGO</t>
  </si>
  <si>
    <t xml:space="preserve"> 45 ARMSTRONG</t>
  </si>
  <si>
    <t xml:space="preserve"> 46 LAWRENCE</t>
  </si>
  <si>
    <t xml:space="preserve"> 47 MERCER</t>
  </si>
  <si>
    <t xml:space="preserve"> 48 MONROE</t>
  </si>
  <si>
    <t xml:space="preserve"> 49 CLARION</t>
  </si>
  <si>
    <t xml:space="preserve"> 50 BUTLER</t>
  </si>
  <si>
    <t xml:space="preserve"> 51 POTTER</t>
  </si>
  <si>
    <t xml:space="preserve"> 52 WAYNE</t>
  </si>
  <si>
    <t xml:space="preserve">     TOTAL</t>
  </si>
  <si>
    <t>Protective Services</t>
  </si>
  <si>
    <t>2022 Overspend</t>
  </si>
  <si>
    <t>REVISION NO. 2</t>
  </si>
  <si>
    <t>CHANGE NO. 4</t>
  </si>
  <si>
    <t>REVISION NO.2</t>
  </si>
  <si>
    <t>REVISION No. 1</t>
  </si>
  <si>
    <t>Senior Community Centers</t>
  </si>
  <si>
    <t>23-24 Non-competitive</t>
  </si>
  <si>
    <t>MIPPA -AAA</t>
  </si>
  <si>
    <t>MIPPA - SHIP</t>
  </si>
  <si>
    <t xml:space="preserve">Bench </t>
  </si>
  <si>
    <t>FAST/</t>
  </si>
  <si>
    <t xml:space="preserve">PS Line </t>
  </si>
  <si>
    <t>Revision No. 1</t>
  </si>
  <si>
    <t>Revision No. 2</t>
  </si>
  <si>
    <t>Regular BG</t>
  </si>
  <si>
    <t>Other Funds-Revision No. 1</t>
  </si>
  <si>
    <t>Amendment 1-Other Funds</t>
  </si>
  <si>
    <t>Other Funds-Revision No. 2</t>
  </si>
  <si>
    <t xml:space="preserve">Amendment 2- Other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</si>
</sst>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0_);_(* \(#,##0.00\);_(* &quot;-&quot;_);_(@_)"/>
    <numFmt numFmtId="167" formatCode="_(* #,##0.0_);_(* \(#,##0.0\);_(* &quot;-&quot;_);_(@_)"/>
    <numFmt numFmtId="168" formatCode="_(* #,##0.000_);_(* \(#,##0.000\);_(* &quot;-&quot;_);_(@_)"/>
    <numFmt numFmtId="169" formatCode="_(* #,##0.0_);_(* \(#,##0.0\);_(* &quot;-&quot;??_);_(@_)"/>
    <numFmt numFmtId="170" formatCode="0.000%"/>
    <numFmt numFmtId="171" formatCode="#,##0.00000"/>
  </numFmts>
  <fonts count="30" x14ac:knownFonts="1">
    <font>
      <sz val="10"/>
      <name val="Arial"/>
    </font>
    <font>
      <sz val="11"/>
      <color theme="1"/>
      <name val="Calibri"/>
      <family val="2"/>
      <scheme val="minor"/>
    </font>
    <font>
      <sz val="10"/>
      <name val="Arial"/>
      <family val="2"/>
    </font>
    <font>
      <sz val="10"/>
      <name val="Courier"/>
      <family val="3"/>
    </font>
    <font>
      <b/>
      <sz val="10"/>
      <name val="Arial"/>
      <family val="2"/>
    </font>
    <font>
      <sz val="10"/>
      <name val="Arial"/>
      <family val="2"/>
    </font>
    <font>
      <sz val="8"/>
      <name val="Arial"/>
      <family val="2"/>
    </font>
    <font>
      <b/>
      <sz val="10"/>
      <color indexed="12"/>
      <name val="Arial"/>
      <family val="2"/>
    </font>
    <font>
      <i/>
      <sz val="10"/>
      <name val="Arial"/>
      <family val="2"/>
    </font>
    <font>
      <b/>
      <sz val="10"/>
      <color indexed="61"/>
      <name val="Arial"/>
      <family val="2"/>
    </font>
    <font>
      <b/>
      <u/>
      <sz val="10"/>
      <name val="Arial"/>
      <family val="2"/>
    </font>
    <font>
      <b/>
      <sz val="10"/>
      <name val="Arial"/>
      <family val="2"/>
    </font>
    <font>
      <sz val="10"/>
      <color indexed="8"/>
      <name val="Arial"/>
      <family val="2"/>
    </font>
    <font>
      <b/>
      <sz val="10"/>
      <color indexed="10"/>
      <name val="Arial"/>
      <family val="2"/>
    </font>
    <font>
      <b/>
      <sz val="11"/>
      <color theme="1"/>
      <name val="Calibri"/>
      <family val="2"/>
      <scheme val="minor"/>
    </font>
    <font>
      <b/>
      <u/>
      <sz val="11"/>
      <name val="Arial"/>
      <family val="2"/>
    </font>
    <font>
      <b/>
      <sz val="11"/>
      <name val="Arial"/>
      <family val="2"/>
    </font>
    <font>
      <sz val="11"/>
      <name val="Arial"/>
      <family val="2"/>
    </font>
    <font>
      <b/>
      <sz val="11"/>
      <color indexed="61"/>
      <name val="Arial"/>
      <family val="2"/>
    </font>
    <font>
      <b/>
      <sz val="10"/>
      <color rgb="FFFF0000"/>
      <name val="Arial"/>
      <family val="2"/>
    </font>
    <font>
      <u/>
      <sz val="10"/>
      <name val="Arial"/>
      <family val="2"/>
    </font>
    <font>
      <b/>
      <sz val="10"/>
      <color theme="3"/>
      <name val="Arial"/>
      <family val="2"/>
    </font>
    <font>
      <sz val="9"/>
      <color indexed="81"/>
      <name val="Tahoma"/>
      <family val="2"/>
    </font>
    <font>
      <b/>
      <sz val="9"/>
      <color indexed="81"/>
      <name val="Tahoma"/>
      <family val="2"/>
    </font>
    <font>
      <sz val="14"/>
      <name val="Arial"/>
      <family val="2"/>
    </font>
    <font>
      <b/>
      <sz val="12"/>
      <name val="Arial"/>
      <family val="2"/>
    </font>
    <font>
      <sz val="10"/>
      <color theme="1"/>
      <name val="Arial"/>
      <family val="2"/>
    </font>
    <font>
      <sz val="11"/>
      <name val="Calibri"/>
      <family val="2"/>
    </font>
    <font>
      <sz val="9"/>
      <color indexed="81"/>
      <name val="Tahoma"/>
      <charset val="1"/>
    </font>
    <font>
      <b/>
      <sz val="9"/>
      <color indexed="81"/>
      <name val="Tahoma"/>
      <charset val="1"/>
    </font>
  </fonts>
  <fills count="1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CC00CC"/>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66FF"/>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cellStyleXfs>
  <cellXfs count="389">
    <xf numFmtId="0" fontId="0" fillId="0" borderId="0" xfId="0"/>
    <xf numFmtId="0" fontId="4" fillId="0" borderId="0" xfId="0" applyFont="1"/>
    <xf numFmtId="0" fontId="4" fillId="0" borderId="0" xfId="0" applyFont="1" applyAlignment="1">
      <alignment horizontal="center"/>
    </xf>
    <xf numFmtId="0" fontId="5" fillId="0" borderId="0" xfId="0" applyFont="1"/>
    <xf numFmtId="3" fontId="5" fillId="0" borderId="0" xfId="0" applyNumberFormat="1" applyFont="1"/>
    <xf numFmtId="0" fontId="5" fillId="0" borderId="0" xfId="0" applyFont="1" applyFill="1"/>
    <xf numFmtId="0" fontId="4" fillId="0" borderId="0" xfId="0" applyFont="1" applyAlignment="1"/>
    <xf numFmtId="0" fontId="4" fillId="0" borderId="0" xfId="0" applyFont="1" applyAlignment="1">
      <alignment horizontal="left"/>
    </xf>
    <xf numFmtId="0" fontId="4" fillId="0" borderId="0" xfId="0" applyFont="1" applyBorder="1"/>
    <xf numFmtId="0" fontId="5" fillId="0" borderId="0" xfId="0" applyFont="1" applyBorder="1"/>
    <xf numFmtId="0" fontId="4" fillId="0" borderId="0" xfId="0" applyFont="1" applyBorder="1" applyAlignment="1"/>
    <xf numFmtId="0" fontId="4" fillId="0" borderId="0" xfId="0" applyFont="1" applyBorder="1" applyAlignment="1">
      <alignment horizontal="center"/>
    </xf>
    <xf numFmtId="164" fontId="4" fillId="0" borderId="0" xfId="1" applyNumberFormat="1" applyFont="1"/>
    <xf numFmtId="37" fontId="4" fillId="0" borderId="0" xfId="0" applyNumberFormat="1" applyFont="1"/>
    <xf numFmtId="3" fontId="4" fillId="0" borderId="0" xfId="3" applyNumberFormat="1" applyFont="1"/>
    <xf numFmtId="3" fontId="4" fillId="0" borderId="0" xfId="3" applyNumberFormat="1" applyFont="1" applyAlignment="1" applyProtection="1">
      <alignment horizontal="center"/>
    </xf>
    <xf numFmtId="49" fontId="4" fillId="0" borderId="0" xfId="0" applyNumberFormat="1" applyFont="1" applyAlignment="1">
      <alignment horizontal="center"/>
    </xf>
    <xf numFmtId="38" fontId="4" fillId="0" borderId="2" xfId="0" applyNumberFormat="1" applyFont="1" applyBorder="1"/>
    <xf numFmtId="3" fontId="10" fillId="0" borderId="0" xfId="3" applyNumberFormat="1" applyFont="1" applyAlignment="1"/>
    <xf numFmtId="3" fontId="4" fillId="0" borderId="0" xfId="3" applyNumberFormat="1" applyFont="1" applyAlignment="1"/>
    <xf numFmtId="3" fontId="11" fillId="0" borderId="0" xfId="3" applyNumberFormat="1" applyFont="1"/>
    <xf numFmtId="3" fontId="9" fillId="0" borderId="0" xfId="3" applyNumberFormat="1" applyFont="1" applyAlignment="1"/>
    <xf numFmtId="3" fontId="9" fillId="0" borderId="0" xfId="0" applyNumberFormat="1" applyFont="1"/>
    <xf numFmtId="3" fontId="9" fillId="0" borderId="0" xfId="0" applyNumberFormat="1" applyFont="1" applyAlignment="1">
      <alignment horizontal="left"/>
    </xf>
    <xf numFmtId="3" fontId="4" fillId="0" borderId="0" xfId="0" applyNumberFormat="1" applyFont="1"/>
    <xf numFmtId="3" fontId="4" fillId="0" borderId="0" xfId="3" applyNumberFormat="1" applyFont="1" applyAlignment="1" applyProtection="1">
      <alignment horizontal="left"/>
    </xf>
    <xf numFmtId="37" fontId="4" fillId="0" borderId="2" xfId="0" applyNumberFormat="1" applyFont="1" applyBorder="1"/>
    <xf numFmtId="0" fontId="10" fillId="0" borderId="0" xfId="0" applyFont="1"/>
    <xf numFmtId="164" fontId="4" fillId="0" borderId="0" xfId="1" applyNumberFormat="1" applyFont="1" applyBorder="1"/>
    <xf numFmtId="3" fontId="9" fillId="0" borderId="0" xfId="0" applyNumberFormat="1" applyFont="1" applyAlignment="1"/>
    <xf numFmtId="0" fontId="4" fillId="0" borderId="0" xfId="0" applyNumberFormat="1" applyFont="1" applyAlignment="1">
      <alignment horizontal="center"/>
    </xf>
    <xf numFmtId="0" fontId="4" fillId="0" borderId="0" xfId="0" applyNumberFormat="1" applyFont="1"/>
    <xf numFmtId="38" fontId="4" fillId="0" borderId="0" xfId="0" applyNumberFormat="1" applyFont="1"/>
    <xf numFmtId="3" fontId="4" fillId="0" borderId="0" xfId="3" quotePrefix="1" applyNumberFormat="1" applyFont="1" applyAlignment="1">
      <alignment horizontal="center"/>
    </xf>
    <xf numFmtId="3" fontId="10" fillId="0" borderId="0" xfId="3" applyNumberFormat="1" applyFont="1" applyAlignment="1" applyProtection="1">
      <alignment horizontal="center"/>
    </xf>
    <xf numFmtId="3" fontId="10" fillId="0" borderId="0" xfId="3" applyNumberFormat="1" applyFont="1" applyAlignment="1">
      <alignment horizontal="center"/>
    </xf>
    <xf numFmtId="0" fontId="10" fillId="0" borderId="0" xfId="0" applyFont="1" applyAlignment="1">
      <alignment horizontal="center"/>
    </xf>
    <xf numFmtId="3" fontId="4" fillId="0" borderId="0" xfId="3" applyNumberFormat="1" applyFont="1" applyProtection="1"/>
    <xf numFmtId="3" fontId="4" fillId="0" borderId="0" xfId="3" applyNumberFormat="1" applyFont="1" applyAlignment="1" applyProtection="1">
      <alignment horizontal="fill"/>
    </xf>
    <xf numFmtId="41" fontId="4" fillId="0" borderId="0" xfId="0" applyNumberFormat="1" applyFont="1"/>
    <xf numFmtId="3" fontId="10" fillId="0" borderId="0" xfId="3" applyNumberFormat="1" applyFont="1"/>
    <xf numFmtId="0" fontId="10" fillId="0" borderId="0" xfId="0" applyFont="1" applyBorder="1" applyAlignment="1">
      <alignment horizontal="center"/>
    </xf>
    <xf numFmtId="3" fontId="10" fillId="0" borderId="0" xfId="3" applyNumberFormat="1" applyFont="1" applyBorder="1" applyAlignment="1" applyProtection="1">
      <alignment horizontal="center"/>
    </xf>
    <xf numFmtId="3" fontId="10" fillId="0" borderId="0" xfId="3" applyNumberFormat="1" applyFont="1" applyFill="1" applyBorder="1" applyAlignment="1" applyProtection="1">
      <alignment horizontal="center"/>
    </xf>
    <xf numFmtId="37" fontId="8" fillId="0" borderId="0" xfId="0" applyNumberFormat="1" applyFont="1"/>
    <xf numFmtId="0" fontId="10" fillId="0" borderId="0" xfId="0" applyFont="1" applyBorder="1"/>
    <xf numFmtId="2" fontId="4" fillId="0" borderId="0" xfId="0" applyNumberFormat="1" applyFont="1" applyAlignment="1">
      <alignment horizontal="center"/>
    </xf>
    <xf numFmtId="0" fontId="4" fillId="0" borderId="0" xfId="0" applyFont="1" applyFill="1" applyAlignment="1">
      <alignment horizontal="center"/>
    </xf>
    <xf numFmtId="164" fontId="7" fillId="0" borderId="0" xfId="1" applyNumberFormat="1" applyFont="1" applyBorder="1"/>
    <xf numFmtId="0" fontId="7" fillId="0" borderId="0" xfId="0" applyFont="1" applyAlignment="1"/>
    <xf numFmtId="3" fontId="4" fillId="0" borderId="0" xfId="3" applyNumberFormat="1" applyFont="1" applyFill="1"/>
    <xf numFmtId="37" fontId="7" fillId="0" borderId="0" xfId="2" applyNumberFormat="1" applyFont="1" applyBorder="1"/>
    <xf numFmtId="164" fontId="4" fillId="0" borderId="0" xfId="1" applyNumberFormat="1" applyFont="1" applyFill="1"/>
    <xf numFmtId="0" fontId="4" fillId="0" borderId="0" xfId="0" applyFont="1" applyFill="1"/>
    <xf numFmtId="38" fontId="4" fillId="0" borderId="0" xfId="0" applyNumberFormat="1" applyFont="1" applyFill="1"/>
    <xf numFmtId="3" fontId="4" fillId="0" borderId="4" xfId="0" applyNumberFormat="1" applyFont="1" applyBorder="1"/>
    <xf numFmtId="0" fontId="4" fillId="0" borderId="4" xfId="0" applyFont="1" applyBorder="1"/>
    <xf numFmtId="49" fontId="4" fillId="0" borderId="0" xfId="0" applyNumberFormat="1" applyFont="1" applyAlignment="1">
      <alignment horizontal="center" wrapText="1"/>
    </xf>
    <xf numFmtId="0" fontId="14" fillId="0" borderId="0" xfId="0" applyFont="1" applyAlignment="1">
      <alignment horizontal="center" wrapText="1"/>
    </xf>
    <xf numFmtId="41" fontId="4" fillId="0" borderId="2" xfId="0" applyNumberFormat="1" applyFont="1" applyBorder="1"/>
    <xf numFmtId="0" fontId="4" fillId="0" borderId="0" xfId="0" applyFont="1" applyFill="1" applyBorder="1" applyAlignment="1">
      <alignment horizontal="center"/>
    </xf>
    <xf numFmtId="3" fontId="4" fillId="0" borderId="0" xfId="0" applyNumberFormat="1" applyFont="1" applyFill="1"/>
    <xf numFmtId="3" fontId="4" fillId="0" borderId="0" xfId="3" applyNumberFormat="1" applyFont="1" applyBorder="1" applyAlignment="1" applyProtection="1">
      <alignment horizontal="fill"/>
    </xf>
    <xf numFmtId="3" fontId="4" fillId="0" borderId="0" xfId="3" applyNumberFormat="1" applyFont="1" applyFill="1" applyAlignment="1" applyProtection="1">
      <alignment horizontal="center"/>
    </xf>
    <xf numFmtId="3" fontId="4" fillId="0" borderId="0" xfId="3" applyNumberFormat="1" applyFont="1" applyBorder="1"/>
    <xf numFmtId="3" fontId="10" fillId="0" borderId="0" xfId="3" applyNumberFormat="1" applyFont="1" applyBorder="1"/>
    <xf numFmtId="0" fontId="4" fillId="0" borderId="0" xfId="0" applyNumberFormat="1" applyFont="1" applyFill="1" applyAlignment="1">
      <alignment horizontal="center"/>
    </xf>
    <xf numFmtId="3" fontId="11" fillId="0" borderId="0" xfId="3" applyNumberFormat="1" applyFont="1" applyBorder="1"/>
    <xf numFmtId="167" fontId="4" fillId="0" borderId="2" xfId="0" applyNumberFormat="1" applyFont="1" applyBorder="1"/>
    <xf numFmtId="167" fontId="4" fillId="0" borderId="3" xfId="0" applyNumberFormat="1" applyFont="1" applyBorder="1"/>
    <xf numFmtId="166" fontId="4" fillId="0" borderId="2" xfId="0" applyNumberFormat="1" applyFont="1" applyBorder="1"/>
    <xf numFmtId="166" fontId="4" fillId="0" borderId="3" xfId="0" applyNumberFormat="1" applyFont="1" applyBorder="1"/>
    <xf numFmtId="166" fontId="4" fillId="0" borderId="0" xfId="0" applyNumberFormat="1" applyFont="1"/>
    <xf numFmtId="168" fontId="4" fillId="0" borderId="0" xfId="0" applyNumberFormat="1" applyFont="1"/>
    <xf numFmtId="166" fontId="4" fillId="0" borderId="0" xfId="1" applyNumberFormat="1" applyFont="1"/>
    <xf numFmtId="4" fontId="4" fillId="0" borderId="0" xfId="0" applyNumberFormat="1" applyFont="1"/>
    <xf numFmtId="4" fontId="4" fillId="0" borderId="0" xfId="0" applyNumberFormat="1" applyFont="1" applyBorder="1"/>
    <xf numFmtId="168" fontId="4" fillId="0" borderId="0" xfId="0" applyNumberFormat="1" applyFont="1" applyFill="1"/>
    <xf numFmtId="168" fontId="4" fillId="0" borderId="0" xfId="1" applyNumberFormat="1" applyFont="1" applyFill="1"/>
    <xf numFmtId="41" fontId="4" fillId="0" borderId="0" xfId="0" applyNumberFormat="1" applyFont="1" applyFill="1"/>
    <xf numFmtId="37" fontId="4" fillId="0" borderId="2" xfId="3" applyNumberFormat="1" applyFont="1" applyBorder="1" applyProtection="1"/>
    <xf numFmtId="41" fontId="4" fillId="0" borderId="0" xfId="3" applyNumberFormat="1" applyFont="1"/>
    <xf numFmtId="41" fontId="4" fillId="0" borderId="0" xfId="3" applyNumberFormat="1" applyFont="1" applyAlignment="1" applyProtection="1">
      <alignment horizontal="fill"/>
    </xf>
    <xf numFmtId="3" fontId="4" fillId="0" borderId="2" xfId="2" applyNumberFormat="1" applyFont="1" applyBorder="1"/>
    <xf numFmtId="3" fontId="4" fillId="0" borderId="2" xfId="0" applyNumberFormat="1" applyFont="1" applyBorder="1"/>
    <xf numFmtId="49" fontId="4" fillId="0" borderId="0" xfId="0" applyNumberFormat="1" applyFont="1" applyFill="1" applyAlignment="1">
      <alignment horizontal="center"/>
    </xf>
    <xf numFmtId="164" fontId="4" fillId="0" borderId="0" xfId="0" applyNumberFormat="1" applyFont="1" applyFill="1" applyAlignment="1">
      <alignment horizontal="center"/>
    </xf>
    <xf numFmtId="164" fontId="10" fillId="0" borderId="0" xfId="1" applyNumberFormat="1" applyFont="1" applyFill="1" applyBorder="1" applyAlignment="1">
      <alignment horizontal="center"/>
    </xf>
    <xf numFmtId="3" fontId="4" fillId="0" borderId="0" xfId="0" applyNumberFormat="1" applyFont="1" applyBorder="1"/>
    <xf numFmtId="168" fontId="2" fillId="0" borderId="0" xfId="1" applyNumberFormat="1" applyFont="1" applyFill="1" applyBorder="1"/>
    <xf numFmtId="41" fontId="2" fillId="0" borderId="0" xfId="3" applyNumberFormat="1" applyFont="1" applyProtection="1"/>
    <xf numFmtId="41" fontId="2" fillId="0" borderId="0" xfId="1" applyNumberFormat="1" applyFont="1" applyFill="1"/>
    <xf numFmtId="168" fontId="4" fillId="0" borderId="0" xfId="0" applyNumberFormat="1" applyFont="1" applyFill="1" applyBorder="1"/>
    <xf numFmtId="168" fontId="2" fillId="0" borderId="1" xfId="1" applyNumberFormat="1" applyFont="1" applyFill="1" applyBorder="1"/>
    <xf numFmtId="41" fontId="4" fillId="0" borderId="2" xfId="0" applyNumberFormat="1" applyFont="1" applyFill="1" applyBorder="1"/>
    <xf numFmtId="0" fontId="10" fillId="0" borderId="0" xfId="0" applyFont="1" applyFill="1"/>
    <xf numFmtId="0" fontId="2" fillId="0" borderId="0" xfId="0" applyFont="1" applyFill="1" applyAlignment="1">
      <alignment vertical="top"/>
    </xf>
    <xf numFmtId="3" fontId="9" fillId="0" borderId="0" xfId="0" applyNumberFormat="1" applyFont="1" applyFill="1" applyAlignment="1"/>
    <xf numFmtId="0" fontId="4" fillId="0" borderId="0" xfId="0" applyFont="1" applyFill="1" applyBorder="1"/>
    <xf numFmtId="49" fontId="10" fillId="0" borderId="0" xfId="0" applyNumberFormat="1" applyFont="1" applyFill="1" applyBorder="1" applyAlignment="1">
      <alignment horizontal="center"/>
    </xf>
    <xf numFmtId="166" fontId="2" fillId="0" borderId="0" xfId="1" applyNumberFormat="1" applyFont="1" applyFill="1"/>
    <xf numFmtId="166" fontId="4" fillId="0" borderId="2" xfId="0" applyNumberFormat="1" applyFont="1" applyFill="1" applyBorder="1"/>
    <xf numFmtId="41" fontId="12" fillId="0" borderId="0" xfId="0" applyNumberFormat="1" applyFont="1"/>
    <xf numFmtId="41" fontId="12" fillId="0" borderId="1" xfId="0" applyNumberFormat="1" applyFont="1" applyBorder="1"/>
    <xf numFmtId="0" fontId="2" fillId="0" borderId="0" xfId="0" applyFont="1"/>
    <xf numFmtId="41" fontId="2" fillId="0" borderId="0" xfId="1" applyNumberFormat="1" applyFont="1" applyFill="1" applyBorder="1"/>
    <xf numFmtId="41" fontId="2" fillId="0" borderId="0" xfId="1" applyNumberFormat="1" applyFont="1"/>
    <xf numFmtId="41" fontId="4" fillId="0" borderId="2" xfId="1" applyNumberFormat="1" applyFont="1" applyBorder="1"/>
    <xf numFmtId="41" fontId="2" fillId="0" borderId="0" xfId="0" applyNumberFormat="1" applyFont="1"/>
    <xf numFmtId="0" fontId="7" fillId="0" borderId="0" xfId="0" applyFont="1" applyAlignment="1">
      <alignment horizontal="center"/>
    </xf>
    <xf numFmtId="41" fontId="4" fillId="0" borderId="0" xfId="3" applyNumberFormat="1" applyFont="1" applyBorder="1" applyAlignment="1" applyProtection="1"/>
    <xf numFmtId="41" fontId="4" fillId="0" borderId="0" xfId="1" applyNumberFormat="1" applyFont="1" applyFill="1" applyBorder="1"/>
    <xf numFmtId="0" fontId="2" fillId="0" borderId="0" xfId="0" applyFont="1" applyBorder="1"/>
    <xf numFmtId="0" fontId="2" fillId="0" borderId="0" xfId="0" applyFont="1" applyFill="1"/>
    <xf numFmtId="4" fontId="2" fillId="0" borderId="0" xfId="0" applyNumberFormat="1" applyFont="1"/>
    <xf numFmtId="41" fontId="2" fillId="0" borderId="0" xfId="3" applyNumberFormat="1" applyFont="1" applyAlignment="1" applyProtection="1"/>
    <xf numFmtId="41" fontId="2" fillId="0" borderId="0" xfId="0" applyNumberFormat="1" applyFont="1" applyFill="1"/>
    <xf numFmtId="9" fontId="2" fillId="0" borderId="0" xfId="4" applyFont="1"/>
    <xf numFmtId="3" fontId="2" fillId="0" borderId="0" xfId="0" applyNumberFormat="1" applyFont="1"/>
    <xf numFmtId="41" fontId="2" fillId="0" borderId="0" xfId="3" applyNumberFormat="1" applyFont="1" applyFill="1" applyAlignment="1" applyProtection="1"/>
    <xf numFmtId="41" fontId="2" fillId="0" borderId="1" xfId="3" applyNumberFormat="1" applyFont="1" applyBorder="1" applyAlignment="1" applyProtection="1"/>
    <xf numFmtId="41" fontId="2" fillId="0" borderId="1" xfId="0" applyNumberFormat="1" applyFont="1" applyBorder="1"/>
    <xf numFmtId="41" fontId="2" fillId="0" borderId="0" xfId="0" applyNumberFormat="1" applyFont="1" applyBorder="1"/>
    <xf numFmtId="37" fontId="2" fillId="0" borderId="0" xfId="0" applyNumberFormat="1" applyFont="1"/>
    <xf numFmtId="43" fontId="2" fillId="0" borderId="0" xfId="0" applyNumberFormat="1" applyFont="1"/>
    <xf numFmtId="9" fontId="2" fillId="0" borderId="0" xfId="4" applyFont="1" applyBorder="1"/>
    <xf numFmtId="4" fontId="2" fillId="0" borderId="0" xfId="0" applyNumberFormat="1" applyFont="1" applyBorder="1"/>
    <xf numFmtId="37" fontId="2" fillId="0" borderId="1" xfId="0" applyNumberFormat="1" applyFont="1" applyBorder="1"/>
    <xf numFmtId="3" fontId="2" fillId="0" borderId="0" xfId="3" applyNumberFormat="1" applyFont="1" applyBorder="1" applyAlignment="1" applyProtection="1"/>
    <xf numFmtId="9" fontId="4" fillId="0" borderId="0" xfId="4" applyFont="1"/>
    <xf numFmtId="3" fontId="4" fillId="0" borderId="0" xfId="3" applyNumberFormat="1" applyFont="1" applyAlignment="1">
      <alignment horizontal="center"/>
    </xf>
    <xf numFmtId="0" fontId="2" fillId="0" borderId="0" xfId="0" applyFont="1" applyFill="1" applyAlignment="1">
      <alignment horizontal="center"/>
    </xf>
    <xf numFmtId="3" fontId="15" fillId="0" borderId="0" xfId="3" applyNumberFormat="1" applyFont="1" applyAlignment="1"/>
    <xf numFmtId="0" fontId="17" fillId="0" borderId="0" xfId="0" applyFont="1" applyAlignment="1"/>
    <xf numFmtId="0" fontId="17" fillId="0" borderId="0" xfId="0" applyFont="1"/>
    <xf numFmtId="0" fontId="17" fillId="0" borderId="0" xfId="0" applyFont="1" applyFill="1"/>
    <xf numFmtId="3" fontId="17" fillId="0" borderId="0" xfId="0" applyNumberFormat="1" applyFont="1"/>
    <xf numFmtId="3" fontId="16" fillId="0" borderId="0" xfId="3" applyNumberFormat="1" applyFont="1" applyAlignment="1"/>
    <xf numFmtId="3" fontId="18" fillId="0" borderId="0" xfId="3" applyNumberFormat="1" applyFont="1" applyAlignment="1"/>
    <xf numFmtId="3" fontId="16" fillId="0" borderId="0" xfId="3" applyNumberFormat="1" applyFont="1" applyAlignment="1" applyProtection="1">
      <alignment horizontal="center"/>
    </xf>
    <xf numFmtId="3" fontId="16" fillId="0" borderId="0" xfId="3" applyNumberFormat="1" applyFont="1" applyFill="1" applyAlignment="1" applyProtection="1">
      <alignment horizontal="center"/>
    </xf>
    <xf numFmtId="3" fontId="15" fillId="0" borderId="0" xfId="3" applyNumberFormat="1" applyFont="1" applyAlignment="1" applyProtection="1">
      <alignment horizontal="center"/>
    </xf>
    <xf numFmtId="3" fontId="15" fillId="0" borderId="0" xfId="3" applyNumberFormat="1" applyFont="1" applyFill="1" applyAlignment="1" applyProtection="1">
      <alignment horizontal="center"/>
    </xf>
    <xf numFmtId="3" fontId="16" fillId="0" borderId="0" xfId="3" quotePrefix="1" applyNumberFormat="1" applyFont="1"/>
    <xf numFmtId="3" fontId="16" fillId="0" borderId="0" xfId="3" applyNumberFormat="1" applyFont="1" applyAlignment="1" applyProtection="1">
      <alignment horizontal="left"/>
    </xf>
    <xf numFmtId="41" fontId="17" fillId="0" borderId="0" xfId="2" applyNumberFormat="1" applyFont="1"/>
    <xf numFmtId="41" fontId="17" fillId="0" borderId="0" xfId="2" applyNumberFormat="1" applyFont="1" applyBorder="1"/>
    <xf numFmtId="41" fontId="16" fillId="0" borderId="0" xfId="2" applyNumberFormat="1" applyFont="1"/>
    <xf numFmtId="41" fontId="16" fillId="0" borderId="0" xfId="0" applyNumberFormat="1" applyFont="1"/>
    <xf numFmtId="41" fontId="16" fillId="0" borderId="1" xfId="0" applyNumberFormat="1" applyFont="1" applyBorder="1"/>
    <xf numFmtId="3" fontId="16" fillId="0" borderId="0" xfId="3" applyNumberFormat="1" applyFont="1"/>
    <xf numFmtId="41" fontId="16" fillId="0" borderId="2" xfId="2" applyNumberFormat="1" applyFont="1" applyBorder="1"/>
    <xf numFmtId="41" fontId="16" fillId="3" borderId="2" xfId="2" applyNumberFormat="1" applyFont="1" applyFill="1" applyBorder="1"/>
    <xf numFmtId="41" fontId="4" fillId="0" borderId="0" xfId="3" applyNumberFormat="1" applyFont="1" applyAlignment="1" applyProtection="1"/>
    <xf numFmtId="41" fontId="4" fillId="0" borderId="0" xfId="1" applyNumberFormat="1" applyFont="1" applyBorder="1"/>
    <xf numFmtId="41" fontId="4" fillId="0" borderId="0" xfId="1" applyNumberFormat="1" applyFont="1"/>
    <xf numFmtId="3" fontId="10" fillId="0" borderId="0" xfId="3" applyNumberFormat="1" applyFont="1" applyAlignment="1">
      <alignment wrapText="1"/>
    </xf>
    <xf numFmtId="3" fontId="4" fillId="0" borderId="0" xfId="3" applyNumberFormat="1" applyFont="1" applyAlignment="1">
      <alignment wrapText="1"/>
    </xf>
    <xf numFmtId="3" fontId="9" fillId="0" borderId="0" xfId="3" applyNumberFormat="1" applyFont="1"/>
    <xf numFmtId="3" fontId="4" fillId="0" borderId="0" xfId="3" quotePrefix="1" applyNumberFormat="1" applyFont="1"/>
    <xf numFmtId="41" fontId="4" fillId="0" borderId="2" xfId="3" applyNumberFormat="1" applyFont="1" applyFill="1" applyBorder="1" applyProtection="1"/>
    <xf numFmtId="41" fontId="4" fillId="0" borderId="2" xfId="3" applyNumberFormat="1" applyFont="1" applyBorder="1" applyProtection="1"/>
    <xf numFmtId="166" fontId="2" fillId="0" borderId="0" xfId="3" applyNumberFormat="1" applyFont="1" applyProtection="1"/>
    <xf numFmtId="41" fontId="2" fillId="0" borderId="0" xfId="3" applyNumberFormat="1" applyFont="1" applyBorder="1" applyProtection="1"/>
    <xf numFmtId="41" fontId="2" fillId="0" borderId="1" xfId="3" applyNumberFormat="1" applyFont="1" applyBorder="1" applyProtection="1"/>
    <xf numFmtId="0" fontId="7" fillId="0" borderId="0" xfId="0" applyFont="1"/>
    <xf numFmtId="0" fontId="2" fillId="0" borderId="0" xfId="0" applyFont="1" applyBorder="1" applyAlignment="1"/>
    <xf numFmtId="0" fontId="10" fillId="0" borderId="0" xfId="0" applyFont="1" applyFill="1" applyBorder="1" applyAlignment="1">
      <alignment horizontal="center"/>
    </xf>
    <xf numFmtId="41" fontId="10" fillId="0" borderId="0" xfId="0" applyNumberFormat="1" applyFont="1" applyAlignment="1">
      <alignment horizontal="center"/>
    </xf>
    <xf numFmtId="37" fontId="4" fillId="0" borderId="0" xfId="1" applyNumberFormat="1" applyFont="1"/>
    <xf numFmtId="166" fontId="2" fillId="0" borderId="0" xfId="0" applyNumberFormat="1" applyFont="1"/>
    <xf numFmtId="41" fontId="2" fillId="0" borderId="1" xfId="1" applyNumberFormat="1" applyFont="1" applyBorder="1"/>
    <xf numFmtId="166" fontId="2" fillId="0" borderId="1" xfId="0" applyNumberFormat="1" applyFont="1" applyBorder="1"/>
    <xf numFmtId="41" fontId="4" fillId="0" borderId="1" xfId="0" applyNumberFormat="1" applyFont="1" applyBorder="1"/>
    <xf numFmtId="37" fontId="4" fillId="0" borderId="1" xfId="1" applyNumberFormat="1" applyFont="1" applyBorder="1"/>
    <xf numFmtId="41" fontId="4" fillId="0" borderId="5" xfId="0" applyNumberFormat="1" applyFont="1" applyBorder="1"/>
    <xf numFmtId="41" fontId="4" fillId="0" borderId="3" xfId="0" applyNumberFormat="1" applyFont="1" applyBorder="1"/>
    <xf numFmtId="41" fontId="2" fillId="0" borderId="0" xfId="1" applyNumberFormat="1" applyFont="1" applyBorder="1"/>
    <xf numFmtId="41" fontId="4" fillId="0" borderId="0" xfId="0" applyNumberFormat="1" applyFont="1" applyBorder="1"/>
    <xf numFmtId="164" fontId="2" fillId="0" borderId="0" xfId="0" applyNumberFormat="1" applyFont="1"/>
    <xf numFmtId="0" fontId="7" fillId="0" borderId="0" xfId="0" applyFont="1" applyBorder="1" applyAlignment="1">
      <alignment horizontal="center"/>
    </xf>
    <xf numFmtId="0" fontId="2" fillId="0" borderId="0" xfId="0" applyFont="1" applyFill="1" applyBorder="1"/>
    <xf numFmtId="41" fontId="2" fillId="0" borderId="0" xfId="0" applyNumberFormat="1" applyFont="1" applyFill="1" applyBorder="1"/>
    <xf numFmtId="0" fontId="5" fillId="0" borderId="0" xfId="0" applyFont="1" applyFill="1" applyBorder="1"/>
    <xf numFmtId="3" fontId="4" fillId="0" borderId="0" xfId="3" quotePrefix="1" applyNumberFormat="1" applyFont="1" applyAlignment="1" applyProtection="1">
      <alignment horizontal="center"/>
    </xf>
    <xf numFmtId="41" fontId="2" fillId="0" borderId="0" xfId="3" applyNumberFormat="1" applyFont="1"/>
    <xf numFmtId="0" fontId="19" fillId="0" borderId="0" xfId="0" applyFont="1" applyAlignment="1">
      <alignment horizontal="center"/>
    </xf>
    <xf numFmtId="0" fontId="20" fillId="0" borderId="0" xfId="0" applyFont="1" applyBorder="1"/>
    <xf numFmtId="41" fontId="2" fillId="0" borderId="0" xfId="0" applyNumberFormat="1" applyFont="1" applyAlignment="1">
      <alignment vertical="top"/>
    </xf>
    <xf numFmtId="41" fontId="4" fillId="0" borderId="0" xfId="2" applyNumberFormat="1" applyFont="1" applyBorder="1"/>
    <xf numFmtId="3" fontId="2" fillId="0" borderId="0" xfId="0" applyNumberFormat="1" applyFont="1" applyAlignment="1">
      <alignment vertical="top"/>
    </xf>
    <xf numFmtId="164" fontId="4" fillId="0" borderId="0" xfId="0" applyNumberFormat="1" applyFont="1"/>
    <xf numFmtId="37" fontId="4" fillId="0" borderId="0" xfId="0" applyNumberFormat="1" applyFont="1" applyBorder="1"/>
    <xf numFmtId="37" fontId="21" fillId="0" borderId="2" xfId="0" applyNumberFormat="1" applyFont="1" applyBorder="1"/>
    <xf numFmtId="0" fontId="2" fillId="0" borderId="0" xfId="0" applyFont="1" applyAlignment="1">
      <alignment horizontal="center"/>
    </xf>
    <xf numFmtId="3" fontId="4" fillId="0" borderId="0" xfId="3" applyNumberFormat="1" applyFont="1" applyBorder="1" applyAlignment="1" applyProtection="1">
      <alignment horizontal="center"/>
    </xf>
    <xf numFmtId="3" fontId="4" fillId="0" borderId="0" xfId="3" applyNumberFormat="1" applyFont="1" applyBorder="1" applyAlignment="1"/>
    <xf numFmtId="3" fontId="10" fillId="0" borderId="0" xfId="3" applyNumberFormat="1" applyFont="1" applyBorder="1" applyAlignment="1" applyProtection="1">
      <alignment horizontal="center" wrapText="1"/>
    </xf>
    <xf numFmtId="41" fontId="2" fillId="0" borderId="0" xfId="3" applyNumberFormat="1" applyFont="1" applyBorder="1"/>
    <xf numFmtId="41" fontId="4" fillId="0" borderId="0" xfId="3" applyNumberFormat="1" applyFont="1" applyBorder="1" applyProtection="1"/>
    <xf numFmtId="43" fontId="2" fillId="0" borderId="0" xfId="1" applyNumberFormat="1" applyFont="1"/>
    <xf numFmtId="37" fontId="4" fillId="0" borderId="0" xfId="3" applyNumberFormat="1" applyFont="1"/>
    <xf numFmtId="37" fontId="4" fillId="0" borderId="0" xfId="3" applyNumberFormat="1" applyFont="1" applyAlignment="1" applyProtection="1">
      <alignment horizontal="center"/>
    </xf>
    <xf numFmtId="37" fontId="10" fillId="0" borderId="0" xfId="3" applyNumberFormat="1" applyFont="1" applyAlignment="1" applyProtection="1">
      <alignment horizontal="center"/>
    </xf>
    <xf numFmtId="49" fontId="4" fillId="0" borderId="0" xfId="0" quotePrefix="1" applyNumberFormat="1" applyFont="1" applyAlignment="1">
      <alignment horizontal="center"/>
    </xf>
    <xf numFmtId="166" fontId="4" fillId="0" borderId="0" xfId="0" applyNumberFormat="1" applyFont="1" applyBorder="1" applyAlignment="1">
      <alignment horizontal="center"/>
    </xf>
    <xf numFmtId="0" fontId="4" fillId="0" borderId="0" xfId="0" quotePrefix="1" applyNumberFormat="1" applyFont="1" applyAlignment="1">
      <alignment horizontal="center"/>
    </xf>
    <xf numFmtId="167" fontId="0" fillId="0" borderId="0" xfId="0" applyNumberFormat="1"/>
    <xf numFmtId="41" fontId="2" fillId="0" borderId="0" xfId="3" applyNumberFormat="1" applyFont="1" applyFill="1" applyBorder="1" applyProtection="1"/>
    <xf numFmtId="3" fontId="4" fillId="0" borderId="0" xfId="3" applyNumberFormat="1" applyFont="1" applyAlignment="1" applyProtection="1"/>
    <xf numFmtId="3" fontId="4" fillId="0" borderId="1" xfId="3" applyNumberFormat="1" applyFont="1" applyBorder="1" applyAlignment="1" applyProtection="1"/>
    <xf numFmtId="41" fontId="4" fillId="0" borderId="1" xfId="1" applyNumberFormat="1" applyFont="1" applyBorder="1"/>
    <xf numFmtId="41" fontId="2" fillId="0" borderId="2" xfId="3" applyNumberFormat="1" applyFont="1" applyBorder="1" applyProtection="1"/>
    <xf numFmtId="41" fontId="4" fillId="3" borderId="2" xfId="3" applyNumberFormat="1" applyFont="1" applyFill="1" applyBorder="1" applyProtection="1"/>
    <xf numFmtId="3" fontId="13" fillId="0" borderId="0" xfId="3" applyNumberFormat="1" applyFont="1"/>
    <xf numFmtId="37" fontId="4" fillId="0" borderId="0" xfId="3" applyNumberFormat="1" applyFont="1" applyAlignment="1">
      <alignment horizontal="center"/>
    </xf>
    <xf numFmtId="37" fontId="10" fillId="0" borderId="0" xfId="3" applyNumberFormat="1" applyFont="1" applyAlignment="1">
      <alignment horizontal="center"/>
    </xf>
    <xf numFmtId="3" fontId="4" fillId="0" borderId="0" xfId="3" applyNumberFormat="1" applyFont="1" applyAlignment="1">
      <alignment horizontal="left"/>
    </xf>
    <xf numFmtId="41" fontId="4" fillId="0" borderId="2" xfId="3" applyNumberFormat="1" applyFont="1" applyBorder="1"/>
    <xf numFmtId="41" fontId="4" fillId="0" borderId="0" xfId="3" applyNumberFormat="1" applyFont="1" applyAlignment="1">
      <alignment horizontal="fill"/>
    </xf>
    <xf numFmtId="3" fontId="4" fillId="0" borderId="0" xfId="3" applyNumberFormat="1" applyFont="1" applyBorder="1" applyAlignment="1">
      <alignment horizontal="center"/>
    </xf>
    <xf numFmtId="3" fontId="10" fillId="0" borderId="0" xfId="3"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0" fontId="10" fillId="0" borderId="0" xfId="0" applyNumberFormat="1" applyFont="1"/>
    <xf numFmtId="164" fontId="2" fillId="0" borderId="0" xfId="1" applyNumberFormat="1" applyFont="1"/>
    <xf numFmtId="166" fontId="4" fillId="0" borderId="0" xfId="1" applyNumberFormat="1" applyFont="1" applyFill="1" applyBorder="1"/>
    <xf numFmtId="41" fontId="4" fillId="0" borderId="9" xfId="1" applyNumberFormat="1" applyFont="1" applyFill="1" applyBorder="1"/>
    <xf numFmtId="41" fontId="2" fillId="0" borderId="2" xfId="0" applyNumberFormat="1" applyFont="1" applyBorder="1"/>
    <xf numFmtId="166" fontId="4" fillId="0" borderId="0" xfId="0" applyNumberFormat="1" applyFont="1" applyBorder="1"/>
    <xf numFmtId="49" fontId="4" fillId="0" borderId="0" xfId="0" quotePrefix="1" applyNumberFormat="1" applyFont="1" applyFill="1" applyAlignment="1">
      <alignment horizontal="center"/>
    </xf>
    <xf numFmtId="41" fontId="2" fillId="0" borderId="1" xfId="0" applyNumberFormat="1" applyFont="1" applyFill="1" applyBorder="1"/>
    <xf numFmtId="3" fontId="4" fillId="0" borderId="0" xfId="3" applyNumberFormat="1" applyFont="1" applyFill="1" applyAlignment="1">
      <alignment horizontal="center"/>
    </xf>
    <xf numFmtId="3" fontId="4" fillId="0" borderId="0" xfId="3" quotePrefix="1" applyNumberFormat="1" applyFont="1" applyFill="1" applyAlignment="1">
      <alignment horizontal="center"/>
    </xf>
    <xf numFmtId="10" fontId="10" fillId="0" borderId="0" xfId="0" applyNumberFormat="1" applyFont="1" applyFill="1" applyAlignment="1">
      <alignment horizontal="center"/>
    </xf>
    <xf numFmtId="37" fontId="4" fillId="0" borderId="0" xfId="0" applyNumberFormat="1" applyFont="1" applyFill="1"/>
    <xf numFmtId="41" fontId="4" fillId="0" borderId="0" xfId="3" applyNumberFormat="1" applyFont="1" applyFill="1"/>
    <xf numFmtId="37" fontId="4" fillId="0" borderId="2" xfId="0" applyNumberFormat="1" applyFont="1" applyFill="1" applyBorder="1"/>
    <xf numFmtId="37" fontId="4" fillId="0" borderId="2" xfId="3" applyNumberFormat="1" applyFont="1" applyFill="1" applyBorder="1" applyProtection="1"/>
    <xf numFmtId="3" fontId="4" fillId="0" borderId="0" xfId="3" applyNumberFormat="1" applyFont="1" applyFill="1" applyAlignment="1" applyProtection="1">
      <alignment horizontal="fill"/>
    </xf>
    <xf numFmtId="3" fontId="2" fillId="0" borderId="0" xfId="3" applyNumberFormat="1" applyFont="1"/>
    <xf numFmtId="0" fontId="7" fillId="0" borderId="0" xfId="0" applyFont="1" applyBorder="1" applyAlignment="1"/>
    <xf numFmtId="3" fontId="4" fillId="0" borderId="0" xfId="2" applyNumberFormat="1" applyFont="1" applyBorder="1"/>
    <xf numFmtId="166" fontId="2" fillId="0" borderId="0" xfId="1" applyNumberFormat="1" applyFont="1" applyFill="1" applyBorder="1"/>
    <xf numFmtId="41" fontId="2" fillId="0" borderId="9" xfId="1" applyNumberFormat="1" applyFont="1" applyFill="1" applyBorder="1"/>
    <xf numFmtId="41" fontId="2" fillId="0" borderId="0" xfId="3" applyNumberFormat="1" applyFont="1" applyFill="1" applyProtection="1"/>
    <xf numFmtId="0" fontId="4" fillId="4" borderId="0" xfId="0" applyFont="1" applyFill="1"/>
    <xf numFmtId="0" fontId="25" fillId="0" borderId="0" xfId="0" applyFont="1"/>
    <xf numFmtId="167" fontId="2" fillId="0" borderId="0" xfId="1" applyNumberFormat="1" applyFont="1"/>
    <xf numFmtId="167" fontId="4" fillId="0" borderId="0" xfId="0" applyNumberFormat="1" applyFont="1"/>
    <xf numFmtId="167" fontId="4" fillId="0" borderId="0" xfId="0" applyNumberFormat="1" applyFont="1" applyBorder="1"/>
    <xf numFmtId="167" fontId="4" fillId="0" borderId="0" xfId="1" applyNumberFormat="1" applyFont="1"/>
    <xf numFmtId="0" fontId="4" fillId="4" borderId="0" xfId="0" applyFont="1" applyFill="1" applyAlignment="1">
      <alignment horizontal="center"/>
    </xf>
    <xf numFmtId="0" fontId="4" fillId="4" borderId="0" xfId="0" quotePrefix="1" applyNumberFormat="1" applyFont="1" applyFill="1" applyAlignment="1">
      <alignment horizontal="center"/>
    </xf>
    <xf numFmtId="0" fontId="4" fillId="4" borderId="1" xfId="0" applyFont="1" applyFill="1" applyBorder="1" applyAlignment="1">
      <alignment horizontal="center"/>
    </xf>
    <xf numFmtId="0" fontId="4" fillId="5" borderId="0" xfId="0" quotePrefix="1" applyNumberFormat="1" applyFont="1" applyFill="1" applyAlignment="1">
      <alignment horizontal="center"/>
    </xf>
    <xf numFmtId="0" fontId="4" fillId="5" borderId="0" xfId="0" applyFont="1" applyFill="1" applyAlignment="1">
      <alignment horizontal="center"/>
    </xf>
    <xf numFmtId="0" fontId="2" fillId="5" borderId="0" xfId="0" applyFont="1" applyFill="1" applyAlignment="1">
      <alignment horizontal="center"/>
    </xf>
    <xf numFmtId="0" fontId="4" fillId="5" borderId="1" xfId="0" applyFont="1" applyFill="1" applyBorder="1" applyAlignment="1">
      <alignment horizontal="center"/>
    </xf>
    <xf numFmtId="0" fontId="4" fillId="5" borderId="0" xfId="0" applyFont="1" applyFill="1"/>
    <xf numFmtId="0" fontId="4" fillId="4" borderId="0" xfId="0" applyFont="1" applyFill="1" applyAlignment="1">
      <alignment horizontal="right"/>
    </xf>
    <xf numFmtId="0" fontId="4" fillId="6" borderId="0" xfId="0" applyFont="1" applyFill="1"/>
    <xf numFmtId="0" fontId="4" fillId="6" borderId="0" xfId="0" quotePrefix="1" applyNumberFormat="1" applyFont="1" applyFill="1" applyAlignment="1">
      <alignment horizontal="center"/>
    </xf>
    <xf numFmtId="0" fontId="4" fillId="6" borderId="0" xfId="0" applyFont="1" applyFill="1" applyAlignment="1">
      <alignment horizontal="center"/>
    </xf>
    <xf numFmtId="0" fontId="4" fillId="6" borderId="1" xfId="0" applyFont="1" applyFill="1" applyBorder="1" applyAlignment="1">
      <alignment horizontal="center"/>
    </xf>
    <xf numFmtId="49" fontId="4" fillId="7" borderId="0" xfId="0" quotePrefix="1" applyNumberFormat="1" applyFont="1" applyFill="1" applyAlignment="1">
      <alignment horizontal="center"/>
    </xf>
    <xf numFmtId="0" fontId="4" fillId="7" borderId="0" xfId="0" applyFont="1" applyFill="1" applyAlignment="1">
      <alignment horizontal="center"/>
    </xf>
    <xf numFmtId="0" fontId="4" fillId="7" borderId="1" xfId="0" applyFont="1" applyFill="1" applyBorder="1" applyAlignment="1">
      <alignment horizontal="center"/>
    </xf>
    <xf numFmtId="0" fontId="4" fillId="7" borderId="0" xfId="0" applyFont="1" applyFill="1" applyAlignment="1">
      <alignment horizontal="center" wrapText="1"/>
    </xf>
    <xf numFmtId="49" fontId="4" fillId="8" borderId="0" xfId="0" quotePrefix="1" applyNumberFormat="1" applyFont="1" applyFill="1" applyAlignment="1">
      <alignment horizontal="center"/>
    </xf>
    <xf numFmtId="0" fontId="4" fillId="8" borderId="0" xfId="0" applyFont="1" applyFill="1" applyAlignment="1">
      <alignment horizontal="center"/>
    </xf>
    <xf numFmtId="0" fontId="4" fillId="8" borderId="1" xfId="0" applyFont="1" applyFill="1" applyBorder="1" applyAlignment="1">
      <alignment horizontal="center"/>
    </xf>
    <xf numFmtId="0" fontId="0" fillId="9" borderId="0" xfId="0" applyFill="1" applyAlignment="1">
      <alignment horizontal="center" wrapText="1"/>
    </xf>
    <xf numFmtId="49" fontId="4" fillId="9" borderId="0" xfId="0" quotePrefix="1" applyNumberFormat="1" applyFont="1" applyFill="1" applyAlignment="1">
      <alignment horizontal="center"/>
    </xf>
    <xf numFmtId="0" fontId="4" fillId="9" borderId="0" xfId="0" applyFont="1" applyFill="1" applyAlignment="1">
      <alignment horizontal="center"/>
    </xf>
    <xf numFmtId="0" fontId="4" fillId="9" borderId="1" xfId="0" applyFont="1" applyFill="1" applyBorder="1" applyAlignment="1">
      <alignment horizontal="center"/>
    </xf>
    <xf numFmtId="49" fontId="4" fillId="10" borderId="0" xfId="0" quotePrefix="1" applyNumberFormat="1" applyFont="1" applyFill="1" applyAlignment="1">
      <alignment horizontal="center"/>
    </xf>
    <xf numFmtId="0" fontId="4" fillId="10" borderId="0" xfId="0" applyFont="1" applyFill="1" applyAlignment="1">
      <alignment horizontal="center"/>
    </xf>
    <xf numFmtId="0" fontId="0" fillId="10" borderId="0" xfId="0" applyFill="1" applyAlignment="1">
      <alignment horizontal="centerContinuous" vertical="center"/>
    </xf>
    <xf numFmtId="49" fontId="4" fillId="11" borderId="0" xfId="0" quotePrefix="1" applyNumberFormat="1" applyFont="1" applyFill="1" applyAlignment="1">
      <alignment horizontal="center"/>
    </xf>
    <xf numFmtId="0" fontId="4" fillId="11" borderId="0" xfId="0" applyFont="1" applyFill="1" applyAlignment="1">
      <alignment horizontal="center"/>
    </xf>
    <xf numFmtId="0" fontId="4" fillId="11" borderId="0" xfId="0" applyFont="1" applyFill="1" applyBorder="1" applyAlignment="1">
      <alignment horizontal="center"/>
    </xf>
    <xf numFmtId="166" fontId="2" fillId="0" borderId="0" xfId="0" applyNumberFormat="1" applyFont="1" applyFill="1" applyBorder="1"/>
    <xf numFmtId="43" fontId="4" fillId="0" borderId="0" xfId="1" applyFont="1"/>
    <xf numFmtId="169" fontId="4" fillId="0" borderId="0" xfId="1" applyNumberFormat="1" applyFont="1"/>
    <xf numFmtId="1" fontId="26" fillId="0" borderId="0" xfId="0" applyNumberFormat="1" applyFont="1"/>
    <xf numFmtId="3" fontId="4" fillId="0" borderId="0" xfId="3" applyNumberFormat="1" applyFont="1" applyAlignment="1" applyProtection="1">
      <alignment horizontal="center" vertical="top" wrapText="1"/>
    </xf>
    <xf numFmtId="44" fontId="4" fillId="0" borderId="2" xfId="2" applyFont="1" applyBorder="1"/>
    <xf numFmtId="164" fontId="1" fillId="0" borderId="0" xfId="1" applyNumberFormat="1" applyFont="1" applyFill="1" applyBorder="1"/>
    <xf numFmtId="0" fontId="0" fillId="0" borderId="0" xfId="0" applyAlignment="1">
      <alignment horizontal="centerContinuous"/>
    </xf>
    <xf numFmtId="0" fontId="2" fillId="0" borderId="0" xfId="0" applyFont="1" applyAlignment="1">
      <alignment horizontal="right"/>
    </xf>
    <xf numFmtId="41" fontId="2" fillId="0" borderId="1" xfId="1" applyNumberFormat="1" applyFont="1" applyFill="1" applyBorder="1"/>
    <xf numFmtId="3" fontId="4" fillId="0" borderId="0" xfId="3" applyNumberFormat="1" applyFont="1" applyFill="1" applyBorder="1" applyAlignment="1" applyProtection="1">
      <alignment horizontal="center"/>
    </xf>
    <xf numFmtId="43" fontId="2" fillId="0" borderId="0" xfId="1" applyFont="1"/>
    <xf numFmtId="0" fontId="2" fillId="0" borderId="0" xfId="0" applyFont="1" applyAlignment="1">
      <alignment wrapText="1"/>
    </xf>
    <xf numFmtId="3" fontId="2" fillId="0" borderId="0" xfId="3" applyNumberFormat="1" applyFont="1" applyFill="1" applyBorder="1" applyAlignment="1" applyProtection="1">
      <alignment horizontal="center" wrapText="1"/>
    </xf>
    <xf numFmtId="0" fontId="4" fillId="4" borderId="0" xfId="0" applyFont="1" applyFill="1" applyAlignment="1">
      <alignment horizontal="centerContinuous" wrapText="1"/>
    </xf>
    <xf numFmtId="0" fontId="4" fillId="4" borderId="0" xfId="0" applyFont="1" applyFill="1" applyAlignment="1">
      <alignment horizontal="centerContinuous" vertical="center" wrapText="1"/>
    </xf>
    <xf numFmtId="0" fontId="2" fillId="11" borderId="0" xfId="0" applyFont="1" applyFill="1" applyAlignment="1">
      <alignment horizontal="center" vertical="center" wrapText="1"/>
    </xf>
    <xf numFmtId="0" fontId="2" fillId="8" borderId="0" xfId="0" applyFont="1" applyFill="1" applyAlignment="1">
      <alignment horizontal="center" wrapText="1"/>
    </xf>
    <xf numFmtId="0" fontId="2" fillId="15" borderId="0" xfId="0" applyFont="1" applyFill="1"/>
    <xf numFmtId="0" fontId="2" fillId="16" borderId="0" xfId="0" applyFont="1" applyFill="1"/>
    <xf numFmtId="165" fontId="16" fillId="0" borderId="0" xfId="3" applyNumberFormat="1" applyFont="1" applyFill="1" applyAlignment="1" applyProtection="1">
      <alignment horizontal="center"/>
    </xf>
    <xf numFmtId="164" fontId="2" fillId="0" borderId="0" xfId="0" applyNumberFormat="1" applyFont="1" applyFill="1"/>
    <xf numFmtId="0" fontId="2" fillId="0" borderId="0" xfId="0" applyFont="1" applyFill="1" applyAlignment="1">
      <alignment horizontal="right"/>
    </xf>
    <xf numFmtId="41" fontId="4" fillId="0" borderId="0" xfId="3" applyNumberFormat="1" applyFont="1" applyFill="1" applyBorder="1" applyAlignment="1" applyProtection="1"/>
    <xf numFmtId="41" fontId="4" fillId="0" borderId="2" xfId="3" applyNumberFormat="1" applyFont="1" applyFill="1" applyBorder="1" applyAlignment="1" applyProtection="1"/>
    <xf numFmtId="0" fontId="24" fillId="0" borderId="0" xfId="0" applyFont="1" applyFill="1"/>
    <xf numFmtId="166" fontId="2" fillId="0" borderId="0" xfId="0" applyNumberFormat="1" applyFont="1" applyFill="1"/>
    <xf numFmtId="166" fontId="4" fillId="0" borderId="0" xfId="0" applyNumberFormat="1" applyFont="1" applyFill="1"/>
    <xf numFmtId="4" fontId="2" fillId="0" borderId="0" xfId="0" applyNumberFormat="1" applyFont="1" applyFill="1"/>
    <xf numFmtId="3" fontId="2" fillId="0" borderId="0" xfId="0" applyNumberFormat="1" applyFont="1" applyFill="1"/>
    <xf numFmtId="3" fontId="2" fillId="0" borderId="0" xfId="3" applyNumberFormat="1" applyFont="1" applyFill="1" applyAlignment="1" applyProtection="1">
      <alignment horizontal="left"/>
    </xf>
    <xf numFmtId="3" fontId="2" fillId="0" borderId="0" xfId="3" applyNumberFormat="1" applyFont="1" applyFill="1" applyBorder="1" applyAlignment="1" applyProtection="1">
      <alignment horizontal="left"/>
    </xf>
    <xf numFmtId="0" fontId="4" fillId="0" borderId="0" xfId="0" quotePrefix="1" applyNumberFormat="1" applyFont="1" applyFill="1" applyAlignment="1">
      <alignment horizontal="center"/>
    </xf>
    <xf numFmtId="0" fontId="0" fillId="0" borderId="0" xfId="0" applyFill="1" applyAlignment="1">
      <alignment horizontal="center"/>
    </xf>
    <xf numFmtId="3" fontId="4" fillId="2" borderId="0" xfId="3" applyNumberFormat="1" applyFont="1" applyFill="1"/>
    <xf numFmtId="3" fontId="10" fillId="0" borderId="0" xfId="3" applyNumberFormat="1" applyFont="1" applyFill="1" applyAlignment="1" applyProtection="1">
      <alignment horizontal="center"/>
    </xf>
    <xf numFmtId="3" fontId="4" fillId="3" borderId="0" xfId="3" applyNumberFormat="1" applyFont="1" applyFill="1" applyProtection="1"/>
    <xf numFmtId="171" fontId="4" fillId="0" borderId="0" xfId="3" applyNumberFormat="1" applyFont="1"/>
    <xf numFmtId="3" fontId="4" fillId="0" borderId="2" xfId="3" applyNumberFormat="1" applyFont="1" applyBorder="1" applyProtection="1"/>
    <xf numFmtId="3" fontId="4" fillId="0" borderId="0" xfId="3" quotePrefix="1" applyNumberFormat="1" applyFont="1" applyBorder="1"/>
    <xf numFmtId="3" fontId="4" fillId="0" borderId="0" xfId="3" applyNumberFormat="1" applyFont="1" applyBorder="1" applyAlignment="1" applyProtection="1">
      <alignment horizontal="left"/>
    </xf>
    <xf numFmtId="166" fontId="2" fillId="0" borderId="0" xfId="3" applyNumberFormat="1" applyFont="1" applyBorder="1" applyProtection="1"/>
    <xf numFmtId="41" fontId="4" fillId="0" borderId="0" xfId="3" applyNumberFormat="1" applyFont="1" applyBorder="1"/>
    <xf numFmtId="166" fontId="4" fillId="0" borderId="2" xfId="3" applyNumberFormat="1" applyFont="1" applyFill="1" applyBorder="1" applyProtection="1"/>
    <xf numFmtId="166" fontId="4" fillId="0" borderId="0" xfId="3" applyNumberFormat="1" applyFont="1" applyAlignment="1" applyProtection="1">
      <alignment horizontal="fill"/>
    </xf>
    <xf numFmtId="166" fontId="4" fillId="0" borderId="0" xfId="3" applyNumberFormat="1" applyFont="1"/>
    <xf numFmtId="170" fontId="2" fillId="0" borderId="0" xfId="4" applyNumberFormat="1" applyFont="1"/>
    <xf numFmtId="166" fontId="2" fillId="0" borderId="0" xfId="0" applyNumberFormat="1" applyFont="1" applyBorder="1"/>
    <xf numFmtId="165" fontId="2" fillId="0" borderId="0" xfId="0" applyNumberFormat="1" applyFont="1"/>
    <xf numFmtId="1" fontId="2" fillId="0" borderId="0" xfId="0" applyNumberFormat="1" applyFont="1" applyFill="1"/>
    <xf numFmtId="1" fontId="2" fillId="0" borderId="0" xfId="4" applyNumberFormat="1" applyFont="1" applyFill="1"/>
    <xf numFmtId="37" fontId="2" fillId="0" borderId="0" xfId="0" applyNumberFormat="1" applyFont="1" applyBorder="1"/>
    <xf numFmtId="167" fontId="2" fillId="0" borderId="0" xfId="0" applyNumberFormat="1" applyFont="1"/>
    <xf numFmtId="167" fontId="2" fillId="0" borderId="0" xfId="0" applyNumberFormat="1" applyFont="1" applyBorder="1"/>
    <xf numFmtId="167" fontId="2" fillId="0" borderId="0" xfId="0" applyNumberFormat="1" applyFont="1" applyBorder="1" applyAlignment="1">
      <alignment horizontal="centerContinuous"/>
    </xf>
    <xf numFmtId="167" fontId="2" fillId="0" borderId="1" xfId="1" applyNumberFormat="1" applyFont="1" applyBorder="1"/>
    <xf numFmtId="167" fontId="2" fillId="0" borderId="1" xfId="0" applyNumberFormat="1" applyFont="1" applyBorder="1"/>
    <xf numFmtId="166" fontId="0" fillId="0" borderId="0" xfId="1" applyNumberFormat="1" applyFont="1"/>
    <xf numFmtId="41" fontId="0" fillId="0" borderId="0" xfId="1" applyNumberFormat="1" applyFont="1"/>
    <xf numFmtId="0" fontId="4" fillId="0" borderId="1" xfId="0" applyFont="1" applyBorder="1" applyAlignment="1">
      <alignment horizontal="center"/>
    </xf>
    <xf numFmtId="0" fontId="4" fillId="0" borderId="0" xfId="0" applyFont="1" applyBorder="1" applyAlignment="1">
      <alignment horizontal="center" wrapText="1"/>
    </xf>
    <xf numFmtId="0" fontId="4" fillId="0" borderId="0" xfId="0" applyFont="1" applyAlignment="1">
      <alignment horizontal="center"/>
    </xf>
    <xf numFmtId="0" fontId="0" fillId="18" borderId="0" xfId="0" applyFill="1" applyAlignment="1">
      <alignment horizontal="center"/>
    </xf>
    <xf numFmtId="0" fontId="4" fillId="0" borderId="0" xfId="0" applyFont="1" applyAlignment="1">
      <alignment horizontal="center"/>
    </xf>
    <xf numFmtId="0" fontId="4" fillId="0" borderId="0" xfId="0" applyFont="1" applyAlignment="1">
      <alignment horizontal="center"/>
    </xf>
    <xf numFmtId="3" fontId="2" fillId="0" borderId="0" xfId="0" applyNumberFormat="1" applyFont="1" applyBorder="1"/>
    <xf numFmtId="1" fontId="4" fillId="0" borderId="0" xfId="0" applyNumberFormat="1" applyFont="1" applyAlignment="1">
      <alignment horizontal="center"/>
    </xf>
    <xf numFmtId="41" fontId="2" fillId="0" borderId="2" xfId="3" applyNumberFormat="1" applyFont="1" applyFill="1" applyBorder="1" applyAlignment="1" applyProtection="1"/>
    <xf numFmtId="3" fontId="27" fillId="0" borderId="0" xfId="0" applyNumberFormat="1" applyFont="1"/>
    <xf numFmtId="0" fontId="4" fillId="0" borderId="0" xfId="0" applyFont="1" applyAlignment="1">
      <alignment horizontal="center"/>
    </xf>
    <xf numFmtId="1" fontId="4" fillId="0" borderId="2" xfId="0" applyNumberFormat="1" applyFont="1" applyBorder="1"/>
    <xf numFmtId="164" fontId="2" fillId="0" borderId="0" xfId="1" applyNumberFormat="1" applyFont="1" applyFill="1"/>
    <xf numFmtId="164" fontId="4" fillId="0" borderId="2" xfId="1" applyNumberFormat="1" applyFont="1" applyBorder="1"/>
    <xf numFmtId="41" fontId="2" fillId="0" borderId="0" xfId="0" applyNumberFormat="1" applyFont="1" applyAlignment="1">
      <alignment horizontal="left"/>
    </xf>
    <xf numFmtId="41" fontId="0" fillId="0" borderId="0" xfId="0" applyNumberFormat="1"/>
    <xf numFmtId="2" fontId="4" fillId="0" borderId="0" xfId="0" applyNumberFormat="1" applyFont="1" applyFill="1" applyAlignment="1">
      <alignment horizontal="center"/>
    </xf>
    <xf numFmtId="3" fontId="4" fillId="0" borderId="1" xfId="3" applyNumberFormat="1" applyFont="1" applyBorder="1" applyAlignment="1">
      <alignment horizontal="center"/>
    </xf>
    <xf numFmtId="1" fontId="4" fillId="0" borderId="0" xfId="0" applyNumberFormat="1" applyFont="1" applyFill="1" applyAlignment="1">
      <alignment horizontal="center"/>
    </xf>
    <xf numFmtId="1" fontId="10" fillId="0" borderId="0" xfId="0" applyNumberFormat="1" applyFont="1" applyAlignment="1">
      <alignment horizontal="center"/>
    </xf>
    <xf numFmtId="0" fontId="4" fillId="0" borderId="0" xfId="0" applyFont="1" applyBorder="1" applyAlignment="1">
      <alignment horizontal="center" vertical="top" wrapText="1"/>
    </xf>
    <xf numFmtId="0" fontId="4" fillId="0" borderId="1"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horizontal="center"/>
    </xf>
    <xf numFmtId="3" fontId="4" fillId="0" borderId="1" xfId="3" applyNumberFormat="1" applyFont="1" applyBorder="1" applyAlignment="1">
      <alignment horizontal="center"/>
    </xf>
    <xf numFmtId="3" fontId="4" fillId="0" borderId="7" xfId="3" applyNumberFormat="1" applyFont="1" applyBorder="1" applyAlignment="1" applyProtection="1">
      <alignment horizontal="center"/>
    </xf>
    <xf numFmtId="3" fontId="4" fillId="0" borderId="6" xfId="3" applyNumberFormat="1" applyFont="1" applyBorder="1" applyAlignment="1" applyProtection="1">
      <alignment horizontal="center"/>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center"/>
    </xf>
    <xf numFmtId="0" fontId="0" fillId="18" borderId="0" xfId="0" applyFill="1" applyAlignment="1">
      <alignment horizontal="center"/>
    </xf>
    <xf numFmtId="0" fontId="2" fillId="13" borderId="0" xfId="0" applyFont="1" applyFill="1" applyAlignment="1">
      <alignment vertical="top" wrapText="1"/>
    </xf>
    <xf numFmtId="0" fontId="0" fillId="13" borderId="0" xfId="0" applyFill="1" applyAlignment="1">
      <alignment vertical="top" wrapText="1"/>
    </xf>
    <xf numFmtId="0" fontId="2" fillId="14" borderId="0" xfId="0" applyFont="1" applyFill="1" applyAlignment="1">
      <alignment wrapText="1"/>
    </xf>
    <xf numFmtId="0" fontId="0" fillId="14" borderId="0" xfId="0" applyFill="1" applyAlignment="1">
      <alignment wrapText="1"/>
    </xf>
    <xf numFmtId="0" fontId="2" fillId="0" borderId="0" xfId="0" applyFont="1" applyAlignment="1">
      <alignment horizontal="center" wrapText="1"/>
    </xf>
    <xf numFmtId="0" fontId="0" fillId="0" borderId="0" xfId="0" applyAlignment="1">
      <alignment horizontal="center" wrapText="1"/>
    </xf>
    <xf numFmtId="0" fontId="2" fillId="17" borderId="0" xfId="0" applyFont="1" applyFill="1" applyAlignment="1">
      <alignment vertical="top" wrapText="1"/>
    </xf>
    <xf numFmtId="0" fontId="0" fillId="17" borderId="0" xfId="0" applyFill="1" applyAlignment="1">
      <alignment vertical="top" wrapText="1"/>
    </xf>
    <xf numFmtId="0" fontId="0" fillId="12" borderId="0" xfId="0" applyFill="1" applyAlignment="1">
      <alignment horizontal="center" vertical="top"/>
    </xf>
    <xf numFmtId="0" fontId="0" fillId="0" borderId="0" xfId="0" applyAlignment="1">
      <alignment horizontal="center" vertical="top"/>
    </xf>
    <xf numFmtId="0" fontId="2" fillId="4" borderId="0" xfId="0" applyFont="1" applyFill="1" applyAlignment="1">
      <alignment horizontal="center"/>
    </xf>
    <xf numFmtId="0" fontId="0" fillId="0" borderId="0" xfId="0" applyAlignment="1">
      <alignment horizontal="center"/>
    </xf>
    <xf numFmtId="0" fontId="0" fillId="4" borderId="0" xfId="0" applyFill="1" applyAlignment="1">
      <alignment horizontal="center"/>
    </xf>
  </cellXfs>
  <cellStyles count="5">
    <cellStyle name="Comma" xfId="1" builtinId="3"/>
    <cellStyle name="Currency" xfId="2" builtinId="4"/>
    <cellStyle name="Normal" xfId="0" builtinId="0"/>
    <cellStyle name="Normal_BUD-78-1" xfId="3" xr:uid="{00000000-0005-0000-0000-000003000000}"/>
    <cellStyle name="Percent" xfId="4" builtinId="5"/>
  </cellStyles>
  <dxfs count="2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66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rAdminSvcs\DivFiscalMgmtSSD\Fiscal%20Management\Fulkroad\Cooperatives\2001-02\Cd0102\FORMULA.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RDCHEC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d Manage"/>
      <sheetName val="HP-ST-01-02 "/>
      <sheetName val="HP-FED-01-02"/>
      <sheetName val="FFCSP TIII E"/>
      <sheetName val="FFCSP MAT"/>
      <sheetName val="fcspinc0102"/>
      <sheetName val="fcsptest"/>
      <sheetName val="apprisebase"/>
      <sheetName val="appstdform"/>
      <sheetName val="apprisebasemedbenWEIGHTED"/>
      <sheetName val="appmedbenformWEIGHTED"/>
      <sheetName val="apprisebasemedbenONLY"/>
      <sheetName val="MEDBENONLYFORM"/>
      <sheetName val="Formula"/>
      <sheetName val="T3INC"/>
      <sheetName val="PCINC"/>
      <sheetName val="test"/>
      <sheetName val="PC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6">
          <cell r="B76">
            <v>4504</v>
          </cell>
        </row>
        <row r="77">
          <cell r="B77">
            <v>1792</v>
          </cell>
        </row>
        <row r="78">
          <cell r="B78">
            <v>2141</v>
          </cell>
        </row>
        <row r="79">
          <cell r="B79">
            <v>3956</v>
          </cell>
        </row>
        <row r="80">
          <cell r="B80">
            <v>1784</v>
          </cell>
        </row>
        <row r="81">
          <cell r="B81">
            <v>28439</v>
          </cell>
        </row>
        <row r="82">
          <cell r="B82">
            <v>8039</v>
          </cell>
        </row>
        <row r="83">
          <cell r="B83">
            <v>10972</v>
          </cell>
        </row>
        <row r="84">
          <cell r="B84">
            <v>2246</v>
          </cell>
        </row>
        <row r="85">
          <cell r="B85">
            <v>4216</v>
          </cell>
        </row>
        <row r="86">
          <cell r="B86">
            <v>2990</v>
          </cell>
        </row>
        <row r="87">
          <cell r="B87">
            <v>2830</v>
          </cell>
        </row>
        <row r="88">
          <cell r="B88">
            <v>1142</v>
          </cell>
        </row>
        <row r="89">
          <cell r="B89">
            <v>3059</v>
          </cell>
        </row>
        <row r="90">
          <cell r="B90">
            <v>1442</v>
          </cell>
        </row>
        <row r="91">
          <cell r="B91">
            <v>3061</v>
          </cell>
        </row>
        <row r="92">
          <cell r="B92">
            <v>1040</v>
          </cell>
        </row>
        <row r="93">
          <cell r="B93">
            <v>1704</v>
          </cell>
        </row>
        <row r="94">
          <cell r="B94">
            <v>2228</v>
          </cell>
        </row>
        <row r="95">
          <cell r="B95">
            <v>908</v>
          </cell>
        </row>
        <row r="96">
          <cell r="B96">
            <v>1853</v>
          </cell>
        </row>
        <row r="97">
          <cell r="B97">
            <v>625</v>
          </cell>
        </row>
        <row r="98">
          <cell r="B98">
            <v>3997</v>
          </cell>
        </row>
        <row r="99">
          <cell r="B99">
            <v>1735</v>
          </cell>
        </row>
        <row r="100">
          <cell r="B100">
            <v>4237</v>
          </cell>
        </row>
        <row r="101">
          <cell r="B101">
            <v>5103</v>
          </cell>
        </row>
        <row r="102">
          <cell r="B102">
            <v>2972</v>
          </cell>
        </row>
        <row r="103">
          <cell r="B103">
            <v>6608</v>
          </cell>
        </row>
        <row r="104">
          <cell r="B104">
            <v>4372</v>
          </cell>
        </row>
        <row r="105">
          <cell r="B105">
            <v>7912</v>
          </cell>
        </row>
        <row r="106">
          <cell r="B106">
            <v>49737</v>
          </cell>
        </row>
        <row r="107">
          <cell r="B107">
            <v>5657</v>
          </cell>
        </row>
        <row r="108">
          <cell r="B108">
            <v>4166</v>
          </cell>
        </row>
        <row r="109">
          <cell r="B109">
            <v>3341</v>
          </cell>
        </row>
        <row r="110">
          <cell r="B110">
            <v>522</v>
          </cell>
        </row>
        <row r="111">
          <cell r="B111">
            <v>3647</v>
          </cell>
        </row>
        <row r="112">
          <cell r="B112">
            <v>9718</v>
          </cell>
        </row>
        <row r="113">
          <cell r="B113">
            <v>6269</v>
          </cell>
        </row>
        <row r="114">
          <cell r="B114">
            <v>1258</v>
          </cell>
        </row>
        <row r="115">
          <cell r="B115">
            <v>4864</v>
          </cell>
        </row>
        <row r="116">
          <cell r="B116">
            <v>2124</v>
          </cell>
        </row>
        <row r="117">
          <cell r="B117">
            <v>1172</v>
          </cell>
        </row>
        <row r="118">
          <cell r="B118">
            <v>841</v>
          </cell>
        </row>
        <row r="119">
          <cell r="B119">
            <v>1117</v>
          </cell>
        </row>
        <row r="120">
          <cell r="B120">
            <v>1723</v>
          </cell>
        </row>
        <row r="121">
          <cell r="B121">
            <v>2066</v>
          </cell>
        </row>
        <row r="122">
          <cell r="B122">
            <v>2383</v>
          </cell>
        </row>
        <row r="123">
          <cell r="B123">
            <v>1416</v>
          </cell>
        </row>
        <row r="124">
          <cell r="B124">
            <v>871</v>
          </cell>
        </row>
        <row r="125">
          <cell r="B125">
            <v>2227</v>
          </cell>
        </row>
        <row r="126">
          <cell r="B126">
            <v>546</v>
          </cell>
        </row>
        <row r="127">
          <cell r="B127">
            <v>1062</v>
          </cell>
        </row>
        <row r="128">
          <cell r="B128" t="str">
            <v>_</v>
          </cell>
        </row>
        <row r="129">
          <cell r="B129">
            <v>234634</v>
          </cell>
        </row>
        <row r="130">
          <cell r="B130" t="str">
            <v>=</v>
          </cell>
        </row>
        <row r="142">
          <cell r="G142">
            <v>4833</v>
          </cell>
        </row>
        <row r="143">
          <cell r="G143">
            <v>3000</v>
          </cell>
        </row>
        <row r="144">
          <cell r="G144">
            <v>3000</v>
          </cell>
        </row>
        <row r="145">
          <cell r="G145">
            <v>4119</v>
          </cell>
        </row>
        <row r="146">
          <cell r="G146">
            <v>3000</v>
          </cell>
        </row>
        <row r="147">
          <cell r="G147">
            <v>29658</v>
          </cell>
        </row>
        <row r="148">
          <cell r="G148">
            <v>8926</v>
          </cell>
        </row>
        <row r="149">
          <cell r="G149">
            <v>13152</v>
          </cell>
        </row>
        <row r="150">
          <cell r="G150">
            <v>3000</v>
          </cell>
        </row>
        <row r="151">
          <cell r="G151">
            <v>4785</v>
          </cell>
        </row>
        <row r="152">
          <cell r="G152">
            <v>3207</v>
          </cell>
        </row>
        <row r="153">
          <cell r="G153">
            <v>3803</v>
          </cell>
        </row>
        <row r="154">
          <cell r="G154">
            <v>3000</v>
          </cell>
        </row>
        <row r="155">
          <cell r="G155">
            <v>3536</v>
          </cell>
        </row>
        <row r="156">
          <cell r="G156">
            <v>3000</v>
          </cell>
        </row>
        <row r="157">
          <cell r="G157">
            <v>3352</v>
          </cell>
        </row>
        <row r="158">
          <cell r="G158">
            <v>3000</v>
          </cell>
        </row>
        <row r="159">
          <cell r="G159">
            <v>3000</v>
          </cell>
        </row>
        <row r="160">
          <cell r="G160">
            <v>3000</v>
          </cell>
        </row>
        <row r="161">
          <cell r="G161">
            <v>3000</v>
          </cell>
        </row>
        <row r="162">
          <cell r="G162">
            <v>3000</v>
          </cell>
        </row>
        <row r="163">
          <cell r="G163">
            <v>3000</v>
          </cell>
        </row>
        <row r="164">
          <cell r="G164">
            <v>4572</v>
          </cell>
        </row>
        <row r="165">
          <cell r="G165">
            <v>3000</v>
          </cell>
        </row>
        <row r="166">
          <cell r="G166">
            <v>4762</v>
          </cell>
        </row>
        <row r="167">
          <cell r="G167">
            <v>5916</v>
          </cell>
        </row>
        <row r="168">
          <cell r="G168">
            <v>3550</v>
          </cell>
        </row>
        <row r="169">
          <cell r="G169">
            <v>6779</v>
          </cell>
        </row>
        <row r="170">
          <cell r="G170">
            <v>4583</v>
          </cell>
        </row>
        <row r="171">
          <cell r="G171">
            <v>8278</v>
          </cell>
        </row>
        <row r="172">
          <cell r="G172">
            <v>59397</v>
          </cell>
        </row>
        <row r="173">
          <cell r="G173">
            <v>6204</v>
          </cell>
        </row>
        <row r="174">
          <cell r="G174">
            <v>4298</v>
          </cell>
        </row>
        <row r="175">
          <cell r="G175">
            <v>3653</v>
          </cell>
        </row>
        <row r="176">
          <cell r="G176">
            <v>3000</v>
          </cell>
        </row>
        <row r="177">
          <cell r="G177">
            <v>4882</v>
          </cell>
        </row>
        <row r="178">
          <cell r="G178">
            <v>10124</v>
          </cell>
        </row>
        <row r="179">
          <cell r="G179">
            <v>6159</v>
          </cell>
        </row>
        <row r="180">
          <cell r="G180">
            <v>3000</v>
          </cell>
        </row>
        <row r="181">
          <cell r="G181">
            <v>5616</v>
          </cell>
        </row>
        <row r="182">
          <cell r="G182">
            <v>3000</v>
          </cell>
        </row>
        <row r="183">
          <cell r="G183">
            <v>3000</v>
          </cell>
        </row>
        <row r="184">
          <cell r="G184">
            <v>3000</v>
          </cell>
        </row>
        <row r="185">
          <cell r="G185">
            <v>3000</v>
          </cell>
        </row>
        <row r="186">
          <cell r="G186">
            <v>3000</v>
          </cell>
        </row>
        <row r="187">
          <cell r="G187">
            <v>3000</v>
          </cell>
        </row>
        <row r="188">
          <cell r="G188">
            <v>3000</v>
          </cell>
        </row>
        <row r="189">
          <cell r="G189">
            <v>3000</v>
          </cell>
        </row>
        <row r="190">
          <cell r="G190">
            <v>3000</v>
          </cell>
        </row>
        <row r="191">
          <cell r="G191">
            <v>3000</v>
          </cell>
        </row>
        <row r="192">
          <cell r="G192">
            <v>3000</v>
          </cell>
        </row>
        <row r="193">
          <cell r="G193">
            <v>3000</v>
          </cell>
        </row>
      </sheetData>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RDCHECK"/>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Cathy, Jim" id="{4A4B2081-F57E-450B-99CE-1450C5D15D6E}" userId="S::jacathy@pa.gov::e8afe3ca-d1db-47bf-97d0-17083e67163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7" dT="2023-09-25T19:28:36.50" personId="{4A4B2081-F57E-450B-99CE-1450C5D15D6E}" id="{6D690F34-396A-4DB2-9609-142C8108D228}">
    <text>Reduction of $290 due to insufficient Federal PA MEDI funds to deduct per IFF. See PA MEDI tab.</text>
  </threadedComment>
</ThreadedComments>
</file>

<file path=xl/threadedComments/threadedComment2.xml><?xml version="1.0" encoding="utf-8"?>
<ThreadedComments xmlns="http://schemas.microsoft.com/office/spreadsheetml/2018/threadedcomments" xmlns:x="http://schemas.openxmlformats.org/spreadsheetml/2006/main">
  <threadedComment ref="E57" dT="2023-09-25T19:38:25.12" personId="{4A4B2081-F57E-450B-99CE-1450C5D15D6E}" id="{181797DD-148D-40E8-A3B9-37E034EC7D8B}">
    <text>IFF calls for reduction of $7,891 to allocation. However, $2,499 has already been paid to AAA, so only $7,501 is available to be reduced. After reducing Fed PA MEDI allocation by $7,501, a further reduction of $290 will need be taken from Aging Services (see Penncare column on Regular BG tab) to cover the remaining amount of the IFF reduction.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12.bin"/><Relationship Id="rId1" Type="http://schemas.openxmlformats.org/officeDocument/2006/relationships/printerSettings" Target="../printerSettings/printerSettings11.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18.bin"/><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8.bin"/><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9"/>
  <sheetViews>
    <sheetView zoomScaleNormal="100" zoomScaleSheetLayoutView="100" workbookViewId="0">
      <pane ySplit="5" topLeftCell="A6" activePane="bottomLeft" state="frozen"/>
      <selection activeCell="B16" sqref="B16"/>
      <selection pane="bottomLeft" activeCell="A18" sqref="A18:XFD18"/>
    </sheetView>
  </sheetViews>
  <sheetFormatPr defaultColWidth="12.5703125" defaultRowHeight="12.75" x14ac:dyDescent="0.2"/>
  <cols>
    <col min="1" max="1" width="3.42578125" style="14" customWidth="1"/>
    <col min="2" max="2" width="21" style="14" bestFit="1" customWidth="1"/>
    <col min="3" max="3" width="15.5703125" style="14" bestFit="1" customWidth="1"/>
    <col min="4" max="4" width="13.42578125" style="14" bestFit="1" customWidth="1"/>
    <col min="5" max="5" width="16.5703125" style="14" bestFit="1" customWidth="1"/>
    <col min="6" max="8" width="13.42578125" style="14" bestFit="1" customWidth="1"/>
    <col min="9" max="9" width="7.5703125" style="14" bestFit="1" customWidth="1"/>
    <col min="10" max="10" width="15.5703125" style="14" bestFit="1" customWidth="1"/>
    <col min="11" max="11" width="2.140625" style="14" bestFit="1" customWidth="1"/>
    <col min="12" max="16384" width="12.5703125" style="14"/>
  </cols>
  <sheetData>
    <row r="1" spans="1:11" x14ac:dyDescent="0.2">
      <c r="A1" s="18" t="s">
        <v>0</v>
      </c>
      <c r="B1" s="19"/>
      <c r="K1" s="130" t="s">
        <v>1</v>
      </c>
    </row>
    <row r="2" spans="1:11" x14ac:dyDescent="0.2">
      <c r="A2" s="19" t="s">
        <v>2</v>
      </c>
      <c r="B2" s="19"/>
      <c r="C2" s="50"/>
      <c r="D2" s="50"/>
      <c r="E2" s="50"/>
      <c r="F2" s="50"/>
      <c r="G2" s="50"/>
      <c r="H2" s="50"/>
      <c r="I2" s="50"/>
    </row>
    <row r="3" spans="1:11" x14ac:dyDescent="0.2">
      <c r="A3" s="21" t="s">
        <v>3</v>
      </c>
      <c r="B3" s="130"/>
      <c r="C3" s="15" t="s">
        <v>4</v>
      </c>
      <c r="D3" s="184" t="s">
        <v>5</v>
      </c>
      <c r="E3" s="33" t="s">
        <v>6</v>
      </c>
      <c r="F3" s="184" t="s">
        <v>7</v>
      </c>
      <c r="G3" s="184" t="s">
        <v>8</v>
      </c>
      <c r="H3" s="33" t="s">
        <v>9</v>
      </c>
      <c r="I3" s="33" t="s">
        <v>10</v>
      </c>
      <c r="J3" s="33" t="s">
        <v>11</v>
      </c>
    </row>
    <row r="4" spans="1:11" x14ac:dyDescent="0.2">
      <c r="A4" s="19"/>
      <c r="B4" s="130"/>
      <c r="C4" s="15" t="s">
        <v>12</v>
      </c>
      <c r="D4" s="130" t="s">
        <v>13</v>
      </c>
      <c r="E4" s="130" t="s">
        <v>14</v>
      </c>
      <c r="G4" s="130"/>
      <c r="H4" s="130" t="s">
        <v>15</v>
      </c>
      <c r="I4" s="232" t="s">
        <v>16</v>
      </c>
      <c r="J4" s="130" t="s">
        <v>17</v>
      </c>
    </row>
    <row r="5" spans="1:11" s="64" customFormat="1" x14ac:dyDescent="0.2">
      <c r="A5" s="196"/>
      <c r="B5" s="220"/>
      <c r="C5" s="42" t="s">
        <v>18</v>
      </c>
      <c r="D5" s="221" t="s">
        <v>19</v>
      </c>
      <c r="E5" s="221" t="s">
        <v>19</v>
      </c>
      <c r="F5" s="221" t="s">
        <v>20</v>
      </c>
      <c r="G5" s="221" t="s">
        <v>21</v>
      </c>
      <c r="H5" s="221" t="s">
        <v>22</v>
      </c>
      <c r="I5" s="41" t="s">
        <v>23</v>
      </c>
      <c r="J5" s="221" t="s">
        <v>24</v>
      </c>
    </row>
    <row r="6" spans="1:11" x14ac:dyDescent="0.2">
      <c r="A6" s="159" t="s">
        <v>25</v>
      </c>
      <c r="B6" s="25" t="s">
        <v>26</v>
      </c>
      <c r="C6" s="90">
        <v>4411598</v>
      </c>
      <c r="D6" s="185">
        <v>156011</v>
      </c>
      <c r="E6" s="185">
        <v>134766</v>
      </c>
      <c r="F6" s="185">
        <v>66325</v>
      </c>
      <c r="G6" s="185">
        <v>20097</v>
      </c>
      <c r="H6" s="185">
        <v>25670</v>
      </c>
      <c r="I6" s="185">
        <v>0</v>
      </c>
      <c r="J6" s="81">
        <f t="shared" ref="J6:J37" si="0">SUM(C6:I6)</f>
        <v>4814467</v>
      </c>
      <c r="K6" s="37"/>
    </row>
    <row r="7" spans="1:11" x14ac:dyDescent="0.2">
      <c r="A7" s="159" t="s">
        <v>27</v>
      </c>
      <c r="B7" s="25" t="s">
        <v>28</v>
      </c>
      <c r="C7" s="90">
        <v>2137845</v>
      </c>
      <c r="D7" s="185">
        <v>94962</v>
      </c>
      <c r="E7" s="185">
        <v>55648</v>
      </c>
      <c r="F7" s="185">
        <v>47328</v>
      </c>
      <c r="G7" s="185">
        <v>10676</v>
      </c>
      <c r="H7" s="185">
        <v>12253</v>
      </c>
      <c r="I7" s="185">
        <v>0</v>
      </c>
      <c r="J7" s="81">
        <f t="shared" si="0"/>
        <v>2358712</v>
      </c>
      <c r="K7" s="37"/>
    </row>
    <row r="8" spans="1:11" x14ac:dyDescent="0.2">
      <c r="A8" s="159" t="s">
        <v>29</v>
      </c>
      <c r="B8" s="25" t="s">
        <v>30</v>
      </c>
      <c r="C8" s="90">
        <v>2104494</v>
      </c>
      <c r="D8" s="185">
        <v>104392</v>
      </c>
      <c r="E8" s="185">
        <v>69557</v>
      </c>
      <c r="F8" s="185">
        <v>35588</v>
      </c>
      <c r="G8" s="185">
        <v>11237</v>
      </c>
      <c r="H8" s="185">
        <v>13477</v>
      </c>
      <c r="I8" s="185">
        <v>0</v>
      </c>
      <c r="J8" s="81">
        <f t="shared" si="0"/>
        <v>2338745</v>
      </c>
      <c r="K8" s="37"/>
    </row>
    <row r="9" spans="1:11" x14ac:dyDescent="0.2">
      <c r="A9" s="159" t="s">
        <v>31</v>
      </c>
      <c r="B9" s="25" t="s">
        <v>32</v>
      </c>
      <c r="C9" s="90">
        <v>3472649</v>
      </c>
      <c r="D9" s="185">
        <v>120693</v>
      </c>
      <c r="E9" s="185">
        <v>115200</v>
      </c>
      <c r="F9" s="185">
        <v>23968</v>
      </c>
      <c r="G9" s="185">
        <v>15815</v>
      </c>
      <c r="H9" s="185">
        <v>22040</v>
      </c>
      <c r="I9" s="185">
        <v>0</v>
      </c>
      <c r="J9" s="81">
        <f t="shared" si="0"/>
        <v>3770365</v>
      </c>
      <c r="K9" s="37"/>
    </row>
    <row r="10" spans="1:11" x14ac:dyDescent="0.2">
      <c r="A10" s="159" t="s">
        <v>33</v>
      </c>
      <c r="B10" s="25" t="s">
        <v>34</v>
      </c>
      <c r="C10" s="90">
        <v>1949787</v>
      </c>
      <c r="D10" s="185">
        <v>72332</v>
      </c>
      <c r="E10" s="185">
        <v>65877</v>
      </c>
      <c r="F10" s="185">
        <v>51905</v>
      </c>
      <c r="G10" s="185">
        <v>10185</v>
      </c>
      <c r="H10" s="185">
        <v>12618</v>
      </c>
      <c r="I10" s="185">
        <v>0</v>
      </c>
      <c r="J10" s="81">
        <f t="shared" si="0"/>
        <v>2162704</v>
      </c>
      <c r="K10" s="37"/>
    </row>
    <row r="11" spans="1:11" x14ac:dyDescent="0.2">
      <c r="A11" s="159" t="s">
        <v>35</v>
      </c>
      <c r="B11" s="25" t="s">
        <v>36</v>
      </c>
      <c r="C11" s="90">
        <v>29841872</v>
      </c>
      <c r="D11" s="185">
        <v>1024598</v>
      </c>
      <c r="E11" s="185">
        <v>1027359</v>
      </c>
      <c r="F11" s="185">
        <v>419219</v>
      </c>
      <c r="G11" s="185">
        <v>107007</v>
      </c>
      <c r="H11" s="185">
        <v>158620</v>
      </c>
      <c r="I11" s="185">
        <v>0</v>
      </c>
      <c r="J11" s="81">
        <f t="shared" si="0"/>
        <v>32578675</v>
      </c>
      <c r="K11" s="37"/>
    </row>
    <row r="12" spans="1:11" x14ac:dyDescent="0.2">
      <c r="A12" s="159" t="s">
        <v>37</v>
      </c>
      <c r="B12" s="25" t="s">
        <v>38</v>
      </c>
      <c r="C12" s="90">
        <v>7750367</v>
      </c>
      <c r="D12" s="185">
        <v>279704</v>
      </c>
      <c r="E12" s="185">
        <v>249205</v>
      </c>
      <c r="F12" s="185">
        <v>123773</v>
      </c>
      <c r="G12" s="185">
        <v>33328</v>
      </c>
      <c r="H12" s="185">
        <v>47028</v>
      </c>
      <c r="I12" s="185">
        <v>0</v>
      </c>
      <c r="J12" s="81">
        <f t="shared" si="0"/>
        <v>8483405</v>
      </c>
      <c r="K12" s="37"/>
    </row>
    <row r="13" spans="1:11" x14ac:dyDescent="0.2">
      <c r="A13" s="159" t="s">
        <v>39</v>
      </c>
      <c r="B13" s="25" t="s">
        <v>40</v>
      </c>
      <c r="C13" s="90">
        <v>10511354</v>
      </c>
      <c r="D13" s="185">
        <v>393598</v>
      </c>
      <c r="E13" s="185">
        <v>534972</v>
      </c>
      <c r="F13" s="185">
        <v>354500</v>
      </c>
      <c r="G13" s="185">
        <v>39939</v>
      </c>
      <c r="H13" s="185">
        <v>68098</v>
      </c>
      <c r="I13" s="185">
        <v>0</v>
      </c>
      <c r="J13" s="81">
        <f t="shared" si="0"/>
        <v>11902461</v>
      </c>
      <c r="K13" s="37"/>
    </row>
    <row r="14" spans="1:11" x14ac:dyDescent="0.2">
      <c r="A14" s="159" t="s">
        <v>41</v>
      </c>
      <c r="B14" s="25" t="s">
        <v>42</v>
      </c>
      <c r="C14" s="90">
        <v>2326689</v>
      </c>
      <c r="D14" s="185">
        <v>81631</v>
      </c>
      <c r="E14" s="185">
        <v>93246</v>
      </c>
      <c r="F14" s="185">
        <v>72579</v>
      </c>
      <c r="G14" s="185">
        <v>11799</v>
      </c>
      <c r="H14" s="185">
        <v>14878</v>
      </c>
      <c r="I14" s="185">
        <v>0</v>
      </c>
      <c r="J14" s="81">
        <f t="shared" si="0"/>
        <v>2600822</v>
      </c>
      <c r="K14" s="37"/>
    </row>
    <row r="15" spans="1:11" x14ac:dyDescent="0.2">
      <c r="A15" s="159" t="s">
        <v>43</v>
      </c>
      <c r="B15" s="25" t="s">
        <v>44</v>
      </c>
      <c r="C15" s="90">
        <v>4034624</v>
      </c>
      <c r="D15" s="185">
        <v>140343</v>
      </c>
      <c r="E15" s="185">
        <v>133780</v>
      </c>
      <c r="F15" s="185">
        <v>178185</v>
      </c>
      <c r="G15" s="185">
        <v>17087</v>
      </c>
      <c r="H15" s="185">
        <v>25081</v>
      </c>
      <c r="I15" s="185">
        <v>0</v>
      </c>
      <c r="J15" s="81">
        <f t="shared" si="0"/>
        <v>4529100</v>
      </c>
      <c r="K15" s="37"/>
    </row>
    <row r="16" spans="1:11" x14ac:dyDescent="0.2">
      <c r="A16" s="159" t="s">
        <v>45</v>
      </c>
      <c r="B16" s="25" t="s">
        <v>46</v>
      </c>
      <c r="C16" s="90">
        <v>2763376</v>
      </c>
      <c r="D16" s="185">
        <v>114081</v>
      </c>
      <c r="E16" s="185">
        <v>109683</v>
      </c>
      <c r="F16" s="185">
        <v>118873</v>
      </c>
      <c r="G16" s="185">
        <v>11735</v>
      </c>
      <c r="H16" s="185">
        <v>17034</v>
      </c>
      <c r="I16" s="185">
        <v>0</v>
      </c>
      <c r="J16" s="81">
        <f t="shared" si="0"/>
        <v>3134782</v>
      </c>
      <c r="K16" s="37"/>
    </row>
    <row r="17" spans="1:11" x14ac:dyDescent="0.2">
      <c r="A17" s="159" t="s">
        <v>47</v>
      </c>
      <c r="B17" s="25" t="s">
        <v>48</v>
      </c>
      <c r="C17" s="90">
        <v>3121982</v>
      </c>
      <c r="D17" s="185">
        <v>120022</v>
      </c>
      <c r="E17" s="185">
        <v>106084</v>
      </c>
      <c r="F17" s="185">
        <v>66409</v>
      </c>
      <c r="G17" s="185">
        <v>14807</v>
      </c>
      <c r="H17" s="185">
        <v>19221</v>
      </c>
      <c r="I17" s="185">
        <v>0</v>
      </c>
      <c r="J17" s="81">
        <f t="shared" si="0"/>
        <v>3448525</v>
      </c>
      <c r="K17" s="37"/>
    </row>
    <row r="18" spans="1:11" x14ac:dyDescent="0.2">
      <c r="A18" s="159" t="s">
        <v>49</v>
      </c>
      <c r="B18" s="25" t="s">
        <v>50</v>
      </c>
      <c r="C18" s="90">
        <v>1381273</v>
      </c>
      <c r="D18" s="185">
        <v>45132</v>
      </c>
      <c r="E18" s="185">
        <v>36131</v>
      </c>
      <c r="F18" s="185">
        <v>42135</v>
      </c>
      <c r="G18" s="185">
        <v>10000</v>
      </c>
      <c r="H18" s="185">
        <v>8909</v>
      </c>
      <c r="I18" s="185">
        <v>0</v>
      </c>
      <c r="J18" s="81">
        <f t="shared" si="0"/>
        <v>1523580</v>
      </c>
      <c r="K18" s="37"/>
    </row>
    <row r="19" spans="1:11" x14ac:dyDescent="0.2">
      <c r="A19" s="159" t="s">
        <v>51</v>
      </c>
      <c r="B19" s="25" t="s">
        <v>52</v>
      </c>
      <c r="C19" s="90">
        <v>3159607</v>
      </c>
      <c r="D19" s="185">
        <v>117392</v>
      </c>
      <c r="E19" s="185">
        <v>98452</v>
      </c>
      <c r="F19" s="185">
        <v>80903</v>
      </c>
      <c r="G19" s="185">
        <v>16355</v>
      </c>
      <c r="H19" s="185">
        <v>18459</v>
      </c>
      <c r="I19" s="185">
        <v>0</v>
      </c>
      <c r="J19" s="81">
        <f t="shared" si="0"/>
        <v>3491168</v>
      </c>
      <c r="K19" s="37"/>
    </row>
    <row r="20" spans="1:11" x14ac:dyDescent="0.2">
      <c r="A20" s="159" t="s">
        <v>53</v>
      </c>
      <c r="B20" s="25" t="s">
        <v>54</v>
      </c>
      <c r="C20" s="90">
        <v>1789611</v>
      </c>
      <c r="D20" s="185">
        <v>66474</v>
      </c>
      <c r="E20" s="185">
        <v>53326</v>
      </c>
      <c r="F20" s="185">
        <v>26259</v>
      </c>
      <c r="G20" s="185">
        <v>10000</v>
      </c>
      <c r="H20" s="185">
        <v>10127</v>
      </c>
      <c r="I20" s="185">
        <v>0</v>
      </c>
      <c r="J20" s="81">
        <f t="shared" si="0"/>
        <v>1955797</v>
      </c>
      <c r="K20" s="37"/>
    </row>
    <row r="21" spans="1:11" x14ac:dyDescent="0.2">
      <c r="A21" s="159" t="s">
        <v>55</v>
      </c>
      <c r="B21" s="25" t="s">
        <v>56</v>
      </c>
      <c r="C21" s="90">
        <v>2955044</v>
      </c>
      <c r="D21" s="185">
        <v>122953</v>
      </c>
      <c r="E21" s="185">
        <v>109123</v>
      </c>
      <c r="F21" s="185">
        <v>38517</v>
      </c>
      <c r="G21" s="185">
        <v>11327</v>
      </c>
      <c r="H21" s="185">
        <v>17718</v>
      </c>
      <c r="I21" s="185">
        <v>0</v>
      </c>
      <c r="J21" s="81">
        <f t="shared" si="0"/>
        <v>3254682</v>
      </c>
      <c r="K21" s="37"/>
    </row>
    <row r="22" spans="1:11" x14ac:dyDescent="0.2">
      <c r="A22" s="159" t="s">
        <v>57</v>
      </c>
      <c r="B22" s="25" t="s">
        <v>58</v>
      </c>
      <c r="C22" s="90">
        <v>1295879</v>
      </c>
      <c r="D22" s="185">
        <v>41818</v>
      </c>
      <c r="E22" s="185">
        <v>38788</v>
      </c>
      <c r="F22" s="185">
        <v>16745</v>
      </c>
      <c r="G22" s="185">
        <v>10000</v>
      </c>
      <c r="H22" s="185">
        <v>8636</v>
      </c>
      <c r="I22" s="185">
        <v>0</v>
      </c>
      <c r="J22" s="81">
        <f t="shared" si="0"/>
        <v>1411866</v>
      </c>
      <c r="K22" s="37"/>
    </row>
    <row r="23" spans="1:11" x14ac:dyDescent="0.2">
      <c r="A23" s="159" t="s">
        <v>59</v>
      </c>
      <c r="B23" s="25" t="s">
        <v>60</v>
      </c>
      <c r="C23" s="90">
        <v>1827965</v>
      </c>
      <c r="D23" s="185">
        <v>64859</v>
      </c>
      <c r="E23" s="185">
        <v>74111</v>
      </c>
      <c r="F23" s="185">
        <v>44916</v>
      </c>
      <c r="G23" s="185">
        <v>10223</v>
      </c>
      <c r="H23" s="185">
        <v>11964</v>
      </c>
      <c r="I23" s="185">
        <v>0</v>
      </c>
      <c r="J23" s="81">
        <f t="shared" si="0"/>
        <v>2034038</v>
      </c>
      <c r="K23" s="37"/>
    </row>
    <row r="24" spans="1:11" x14ac:dyDescent="0.2">
      <c r="A24" s="159" t="s">
        <v>61</v>
      </c>
      <c r="B24" s="25" t="s">
        <v>62</v>
      </c>
      <c r="C24" s="90">
        <v>2436380</v>
      </c>
      <c r="D24" s="185">
        <v>83393</v>
      </c>
      <c r="E24" s="185">
        <v>78131</v>
      </c>
      <c r="F24" s="185">
        <v>66539</v>
      </c>
      <c r="G24" s="185">
        <v>15528</v>
      </c>
      <c r="H24" s="185">
        <v>14543</v>
      </c>
      <c r="I24" s="185">
        <v>0</v>
      </c>
      <c r="J24" s="81">
        <f t="shared" si="0"/>
        <v>2694514</v>
      </c>
      <c r="K24" s="37"/>
    </row>
    <row r="25" spans="1:11" x14ac:dyDescent="0.2">
      <c r="A25" s="159" t="s">
        <v>63</v>
      </c>
      <c r="B25" s="25" t="s">
        <v>64</v>
      </c>
      <c r="C25" s="90">
        <v>1263445</v>
      </c>
      <c r="D25" s="185">
        <v>39383</v>
      </c>
      <c r="E25" s="185">
        <v>32448</v>
      </c>
      <c r="F25" s="185">
        <v>29737</v>
      </c>
      <c r="G25" s="185">
        <v>10175</v>
      </c>
      <c r="H25" s="185">
        <v>7956</v>
      </c>
      <c r="I25" s="185">
        <v>0</v>
      </c>
      <c r="J25" s="81">
        <f t="shared" si="0"/>
        <v>1383144</v>
      </c>
      <c r="K25" s="37"/>
    </row>
    <row r="26" spans="1:11" x14ac:dyDescent="0.2">
      <c r="A26" s="159" t="s">
        <v>65</v>
      </c>
      <c r="B26" s="25" t="s">
        <v>66</v>
      </c>
      <c r="C26" s="90">
        <v>2273658</v>
      </c>
      <c r="D26" s="185">
        <v>80733</v>
      </c>
      <c r="E26" s="185">
        <v>57284</v>
      </c>
      <c r="F26" s="185">
        <v>21248</v>
      </c>
      <c r="G26" s="185">
        <v>17011</v>
      </c>
      <c r="H26" s="185">
        <v>9223</v>
      </c>
      <c r="I26" s="185">
        <v>0</v>
      </c>
      <c r="J26" s="81">
        <f t="shared" si="0"/>
        <v>2459157</v>
      </c>
      <c r="K26" s="37"/>
    </row>
    <row r="27" spans="1:11" x14ac:dyDescent="0.2">
      <c r="A27" s="159" t="s">
        <v>67</v>
      </c>
      <c r="B27" s="25" t="s">
        <v>68</v>
      </c>
      <c r="C27" s="90">
        <v>767002</v>
      </c>
      <c r="D27" s="185">
        <v>25396</v>
      </c>
      <c r="E27" s="185">
        <v>23988</v>
      </c>
      <c r="F27" s="185">
        <v>28967</v>
      </c>
      <c r="G27" s="185">
        <v>10000</v>
      </c>
      <c r="H27" s="185">
        <v>7924</v>
      </c>
      <c r="I27" s="185">
        <v>0</v>
      </c>
      <c r="J27" s="81">
        <f t="shared" si="0"/>
        <v>863277</v>
      </c>
      <c r="K27" s="37"/>
    </row>
    <row r="28" spans="1:11" x14ac:dyDescent="0.2">
      <c r="A28" s="159" t="s">
        <v>69</v>
      </c>
      <c r="B28" s="25" t="s">
        <v>70</v>
      </c>
      <c r="C28" s="90">
        <v>4488390</v>
      </c>
      <c r="D28" s="185">
        <v>171730</v>
      </c>
      <c r="E28" s="185">
        <v>127675</v>
      </c>
      <c r="F28" s="185">
        <v>76056</v>
      </c>
      <c r="G28" s="185">
        <v>18823</v>
      </c>
      <c r="H28" s="185">
        <v>23923</v>
      </c>
      <c r="I28" s="185">
        <v>0</v>
      </c>
      <c r="J28" s="81">
        <f t="shared" si="0"/>
        <v>4906597</v>
      </c>
      <c r="K28" s="37"/>
    </row>
    <row r="29" spans="1:11" x14ac:dyDescent="0.2">
      <c r="A29" s="159" t="s">
        <v>71</v>
      </c>
      <c r="B29" s="25" t="s">
        <v>72</v>
      </c>
      <c r="C29" s="90">
        <v>1934712</v>
      </c>
      <c r="D29" s="185">
        <v>68543</v>
      </c>
      <c r="E29" s="185">
        <v>56539</v>
      </c>
      <c r="F29" s="185">
        <v>40188</v>
      </c>
      <c r="G29" s="185">
        <v>11419</v>
      </c>
      <c r="H29" s="185">
        <v>9147</v>
      </c>
      <c r="I29" s="185">
        <v>0</v>
      </c>
      <c r="J29" s="81">
        <f t="shared" si="0"/>
        <v>2120548</v>
      </c>
      <c r="K29" s="37"/>
    </row>
    <row r="30" spans="1:11" x14ac:dyDescent="0.2">
      <c r="A30" s="159" t="s">
        <v>73</v>
      </c>
      <c r="B30" s="25" t="s">
        <v>74</v>
      </c>
      <c r="C30" s="90">
        <v>5364017</v>
      </c>
      <c r="D30" s="185">
        <v>199228</v>
      </c>
      <c r="E30" s="185">
        <v>133054</v>
      </c>
      <c r="F30" s="185">
        <v>204767</v>
      </c>
      <c r="G30" s="185">
        <v>27448</v>
      </c>
      <c r="H30" s="185">
        <v>25017</v>
      </c>
      <c r="I30" s="185">
        <v>0</v>
      </c>
      <c r="J30" s="81">
        <f t="shared" si="0"/>
        <v>5953531</v>
      </c>
      <c r="K30" s="37"/>
    </row>
    <row r="31" spans="1:11" x14ac:dyDescent="0.2">
      <c r="A31" s="159" t="s">
        <v>75</v>
      </c>
      <c r="B31" s="25" t="s">
        <v>76</v>
      </c>
      <c r="C31" s="90">
        <v>5609385</v>
      </c>
      <c r="D31" s="185">
        <v>198436</v>
      </c>
      <c r="E31" s="185">
        <v>164965</v>
      </c>
      <c r="F31" s="185">
        <v>60963</v>
      </c>
      <c r="G31" s="185">
        <v>33008</v>
      </c>
      <c r="H31" s="185">
        <v>30859</v>
      </c>
      <c r="I31" s="185">
        <v>0</v>
      </c>
      <c r="J31" s="81">
        <f t="shared" si="0"/>
        <v>6097616</v>
      </c>
      <c r="K31" s="37"/>
    </row>
    <row r="32" spans="1:11" x14ac:dyDescent="0.2">
      <c r="A32" s="159" t="s">
        <v>77</v>
      </c>
      <c r="B32" s="25" t="s">
        <v>78</v>
      </c>
      <c r="C32" s="90">
        <v>3766489</v>
      </c>
      <c r="D32" s="185">
        <v>114753</v>
      </c>
      <c r="E32" s="185">
        <v>74312</v>
      </c>
      <c r="F32" s="185">
        <v>65735</v>
      </c>
      <c r="G32" s="185">
        <v>25091</v>
      </c>
      <c r="H32" s="185">
        <v>14330</v>
      </c>
      <c r="I32" s="185">
        <v>0</v>
      </c>
      <c r="J32" s="81">
        <f t="shared" si="0"/>
        <v>4060710</v>
      </c>
      <c r="K32" s="37"/>
    </row>
    <row r="33" spans="1:11" x14ac:dyDescent="0.2">
      <c r="A33" s="159" t="s">
        <v>79</v>
      </c>
      <c r="B33" s="25" t="s">
        <v>80</v>
      </c>
      <c r="C33" s="90">
        <v>8212897</v>
      </c>
      <c r="D33" s="185">
        <v>236029</v>
      </c>
      <c r="E33" s="185">
        <v>238996</v>
      </c>
      <c r="F33" s="185">
        <v>222009</v>
      </c>
      <c r="G33" s="185">
        <v>47311</v>
      </c>
      <c r="H33" s="185">
        <v>27366</v>
      </c>
      <c r="I33" s="185">
        <v>0</v>
      </c>
      <c r="J33" s="81">
        <f t="shared" si="0"/>
        <v>8984608</v>
      </c>
      <c r="K33" s="37"/>
    </row>
    <row r="34" spans="1:11" x14ac:dyDescent="0.2">
      <c r="A34" s="159" t="s">
        <v>81</v>
      </c>
      <c r="B34" s="25" t="s">
        <v>82</v>
      </c>
      <c r="C34" s="90">
        <v>5247058</v>
      </c>
      <c r="D34" s="185">
        <v>206856</v>
      </c>
      <c r="E34" s="185">
        <v>197793</v>
      </c>
      <c r="F34" s="185">
        <v>80421</v>
      </c>
      <c r="G34" s="185">
        <v>33291</v>
      </c>
      <c r="H34" s="185">
        <v>24480</v>
      </c>
      <c r="I34" s="185">
        <v>0</v>
      </c>
      <c r="J34" s="81">
        <f t="shared" si="0"/>
        <v>5789899</v>
      </c>
      <c r="K34" s="37"/>
    </row>
    <row r="35" spans="1:11" x14ac:dyDescent="0.2">
      <c r="A35" s="159" t="s">
        <v>83</v>
      </c>
      <c r="B35" s="25" t="s">
        <v>84</v>
      </c>
      <c r="C35" s="90">
        <v>8091922</v>
      </c>
      <c r="D35" s="185">
        <v>278240</v>
      </c>
      <c r="E35" s="185">
        <v>230814</v>
      </c>
      <c r="F35" s="185">
        <v>92075</v>
      </c>
      <c r="G35" s="185">
        <v>35955</v>
      </c>
      <c r="H35" s="185">
        <v>44239</v>
      </c>
      <c r="I35" s="185">
        <v>0</v>
      </c>
      <c r="J35" s="81">
        <f t="shared" si="0"/>
        <v>8773245</v>
      </c>
      <c r="K35" s="37"/>
    </row>
    <row r="36" spans="1:11" x14ac:dyDescent="0.2">
      <c r="A36" s="159" t="s">
        <v>85</v>
      </c>
      <c r="B36" s="25" t="s">
        <v>86</v>
      </c>
      <c r="C36" s="90">
        <v>56025882</v>
      </c>
      <c r="D36" s="185">
        <v>1702584</v>
      </c>
      <c r="E36" s="185">
        <v>2431642</v>
      </c>
      <c r="F36" s="185">
        <v>803599</v>
      </c>
      <c r="G36" s="185">
        <v>107007</v>
      </c>
      <c r="H36" s="185">
        <v>307815</v>
      </c>
      <c r="I36" s="185">
        <v>0</v>
      </c>
      <c r="J36" s="81">
        <f t="shared" si="0"/>
        <v>61378529</v>
      </c>
      <c r="K36" s="37"/>
    </row>
    <row r="37" spans="1:11" x14ac:dyDescent="0.2">
      <c r="A37" s="159" t="s">
        <v>87</v>
      </c>
      <c r="B37" s="25" t="s">
        <v>88</v>
      </c>
      <c r="C37" s="90">
        <v>6004483</v>
      </c>
      <c r="D37" s="185">
        <v>235166</v>
      </c>
      <c r="E37" s="185">
        <v>262043</v>
      </c>
      <c r="F37" s="185">
        <v>158821</v>
      </c>
      <c r="G37" s="185">
        <v>29191</v>
      </c>
      <c r="H37" s="185">
        <v>32781</v>
      </c>
      <c r="I37" s="185">
        <v>0</v>
      </c>
      <c r="J37" s="81">
        <f t="shared" si="0"/>
        <v>6722485</v>
      </c>
      <c r="K37" s="37"/>
    </row>
    <row r="38" spans="1:11" x14ac:dyDescent="0.2">
      <c r="A38" s="159" t="s">
        <v>89</v>
      </c>
      <c r="B38" s="25" t="s">
        <v>90</v>
      </c>
      <c r="C38" s="90">
        <v>4654530</v>
      </c>
      <c r="D38" s="185">
        <v>172458</v>
      </c>
      <c r="E38" s="185">
        <v>119971</v>
      </c>
      <c r="F38" s="185">
        <v>42793</v>
      </c>
      <c r="G38" s="185">
        <v>21311</v>
      </c>
      <c r="H38" s="185">
        <v>17348</v>
      </c>
      <c r="I38" s="185">
        <v>0</v>
      </c>
      <c r="J38" s="81">
        <f t="shared" ref="J38:J57" si="1">SUM(C38:I38)</f>
        <v>5028411</v>
      </c>
      <c r="K38" s="37"/>
    </row>
    <row r="39" spans="1:11" x14ac:dyDescent="0.2">
      <c r="A39" s="159" t="s">
        <v>91</v>
      </c>
      <c r="B39" s="25" t="s">
        <v>92</v>
      </c>
      <c r="C39" s="90">
        <v>4087352</v>
      </c>
      <c r="D39" s="185">
        <v>153486</v>
      </c>
      <c r="E39" s="185">
        <v>102099</v>
      </c>
      <c r="F39" s="185">
        <v>73789</v>
      </c>
      <c r="G39" s="185">
        <v>19507</v>
      </c>
      <c r="H39" s="185">
        <v>19316</v>
      </c>
      <c r="I39" s="185">
        <v>0</v>
      </c>
      <c r="J39" s="81">
        <f t="shared" si="1"/>
        <v>4455549</v>
      </c>
      <c r="K39" s="37"/>
    </row>
    <row r="40" spans="1:11" x14ac:dyDescent="0.2">
      <c r="A40" s="159" t="s">
        <v>93</v>
      </c>
      <c r="B40" s="25" t="s">
        <v>94</v>
      </c>
      <c r="C40" s="90">
        <v>714452</v>
      </c>
      <c r="D40" s="185">
        <v>25399</v>
      </c>
      <c r="E40" s="185">
        <v>20229</v>
      </c>
      <c r="F40" s="185">
        <v>20687</v>
      </c>
      <c r="G40" s="185">
        <v>10000</v>
      </c>
      <c r="H40" s="185">
        <v>7908</v>
      </c>
      <c r="I40" s="185">
        <v>0</v>
      </c>
      <c r="J40" s="81">
        <f t="shared" si="1"/>
        <v>798675</v>
      </c>
      <c r="K40" s="37"/>
    </row>
    <row r="41" spans="1:11" x14ac:dyDescent="0.2">
      <c r="A41" s="159" t="s">
        <v>95</v>
      </c>
      <c r="B41" s="25" t="s">
        <v>96</v>
      </c>
      <c r="C41" s="90">
        <v>3993197</v>
      </c>
      <c r="D41" s="185">
        <v>141181</v>
      </c>
      <c r="E41" s="185">
        <v>136248</v>
      </c>
      <c r="F41" s="185">
        <v>98527</v>
      </c>
      <c r="G41" s="185">
        <v>20201</v>
      </c>
      <c r="H41" s="185">
        <v>24699</v>
      </c>
      <c r="I41" s="185">
        <v>0</v>
      </c>
      <c r="J41" s="81">
        <f t="shared" si="1"/>
        <v>4414053</v>
      </c>
      <c r="K41" s="37"/>
    </row>
    <row r="42" spans="1:11" x14ac:dyDescent="0.2">
      <c r="A42" s="159" t="s">
        <v>97</v>
      </c>
      <c r="B42" s="25" t="s">
        <v>98</v>
      </c>
      <c r="C42" s="90">
        <v>9360221</v>
      </c>
      <c r="D42" s="185">
        <v>343992</v>
      </c>
      <c r="E42" s="185">
        <v>282547</v>
      </c>
      <c r="F42" s="185">
        <v>219979</v>
      </c>
      <c r="G42" s="185">
        <v>31720</v>
      </c>
      <c r="H42" s="185">
        <v>54158</v>
      </c>
      <c r="I42" s="185">
        <v>0</v>
      </c>
      <c r="J42" s="81">
        <f t="shared" si="1"/>
        <v>10292617</v>
      </c>
      <c r="K42" s="37"/>
    </row>
    <row r="43" spans="1:11" x14ac:dyDescent="0.2">
      <c r="A43" s="159" t="s">
        <v>99</v>
      </c>
      <c r="B43" s="25" t="s">
        <v>100</v>
      </c>
      <c r="C43" s="90">
        <v>5223494</v>
      </c>
      <c r="D43" s="185">
        <v>202907</v>
      </c>
      <c r="E43" s="185">
        <v>231866</v>
      </c>
      <c r="F43" s="185">
        <v>124839</v>
      </c>
      <c r="G43" s="185">
        <v>18501</v>
      </c>
      <c r="H43" s="185">
        <v>33436</v>
      </c>
      <c r="I43" s="185">
        <v>0</v>
      </c>
      <c r="J43" s="81">
        <f t="shared" si="1"/>
        <v>5835043</v>
      </c>
      <c r="K43" s="37"/>
    </row>
    <row r="44" spans="1:11" x14ac:dyDescent="0.2">
      <c r="A44" s="159" t="s">
        <v>101</v>
      </c>
      <c r="B44" s="25" t="s">
        <v>102</v>
      </c>
      <c r="C44" s="90">
        <v>1185508</v>
      </c>
      <c r="D44" s="185">
        <v>44213</v>
      </c>
      <c r="E44" s="185">
        <v>39403</v>
      </c>
      <c r="F44" s="185">
        <v>30903</v>
      </c>
      <c r="G44" s="185">
        <v>10000</v>
      </c>
      <c r="H44" s="185">
        <v>7982</v>
      </c>
      <c r="I44" s="185">
        <v>0</v>
      </c>
      <c r="J44" s="81">
        <f t="shared" si="1"/>
        <v>1318009</v>
      </c>
      <c r="K44" s="37"/>
    </row>
    <row r="45" spans="1:11" x14ac:dyDescent="0.2">
      <c r="A45" s="159" t="s">
        <v>103</v>
      </c>
      <c r="B45" s="25" t="s">
        <v>104</v>
      </c>
      <c r="C45" s="90">
        <v>4568987</v>
      </c>
      <c r="D45" s="185">
        <v>181495</v>
      </c>
      <c r="E45" s="185">
        <v>156510</v>
      </c>
      <c r="F45" s="185">
        <v>56511</v>
      </c>
      <c r="G45" s="185">
        <v>18479</v>
      </c>
      <c r="H45" s="185">
        <v>29322</v>
      </c>
      <c r="I45" s="185">
        <v>0</v>
      </c>
      <c r="J45" s="81">
        <f t="shared" si="1"/>
        <v>5011304</v>
      </c>
      <c r="K45" s="37"/>
    </row>
    <row r="46" spans="1:11" x14ac:dyDescent="0.2">
      <c r="A46" s="159" t="s">
        <v>105</v>
      </c>
      <c r="B46" s="25" t="s">
        <v>106</v>
      </c>
      <c r="C46" s="90">
        <v>2229582</v>
      </c>
      <c r="D46" s="185">
        <v>79676</v>
      </c>
      <c r="E46" s="185">
        <v>76522</v>
      </c>
      <c r="F46" s="185">
        <v>110249</v>
      </c>
      <c r="G46" s="185">
        <v>11341</v>
      </c>
      <c r="H46" s="185">
        <v>14212</v>
      </c>
      <c r="I46" s="185">
        <v>0</v>
      </c>
      <c r="J46" s="81">
        <f t="shared" si="1"/>
        <v>2521582</v>
      </c>
      <c r="K46" s="37"/>
    </row>
    <row r="47" spans="1:11" x14ac:dyDescent="0.2">
      <c r="A47" s="159" t="s">
        <v>107</v>
      </c>
      <c r="B47" s="25" t="s">
        <v>108</v>
      </c>
      <c r="C47" s="90">
        <v>1281849</v>
      </c>
      <c r="D47" s="185">
        <v>51609</v>
      </c>
      <c r="E47" s="185">
        <v>59466</v>
      </c>
      <c r="F47" s="185">
        <v>28079</v>
      </c>
      <c r="G47" s="185">
        <v>10000</v>
      </c>
      <c r="H47" s="185">
        <v>8874</v>
      </c>
      <c r="I47" s="185">
        <v>0</v>
      </c>
      <c r="J47" s="81">
        <f t="shared" si="1"/>
        <v>1439877</v>
      </c>
      <c r="K47" s="37"/>
    </row>
    <row r="48" spans="1:11" x14ac:dyDescent="0.2">
      <c r="A48" s="159" t="s">
        <v>109</v>
      </c>
      <c r="B48" s="25" t="s">
        <v>110</v>
      </c>
      <c r="C48" s="90">
        <v>1026619</v>
      </c>
      <c r="D48" s="185">
        <v>34269</v>
      </c>
      <c r="E48" s="185">
        <v>30176</v>
      </c>
      <c r="F48" s="185">
        <v>27753</v>
      </c>
      <c r="G48" s="185">
        <v>10000</v>
      </c>
      <c r="H48" s="185">
        <v>7946</v>
      </c>
      <c r="I48" s="185">
        <v>0</v>
      </c>
      <c r="J48" s="81">
        <f t="shared" si="1"/>
        <v>1136763</v>
      </c>
      <c r="K48" s="37"/>
    </row>
    <row r="49" spans="1:11" x14ac:dyDescent="0.2">
      <c r="A49" s="159" t="s">
        <v>111</v>
      </c>
      <c r="B49" s="25" t="s">
        <v>112</v>
      </c>
      <c r="C49" s="90">
        <v>1267561</v>
      </c>
      <c r="D49" s="185">
        <v>48574</v>
      </c>
      <c r="E49" s="185">
        <v>55242</v>
      </c>
      <c r="F49" s="185">
        <v>36107</v>
      </c>
      <c r="G49" s="185">
        <v>10000</v>
      </c>
      <c r="H49" s="185">
        <v>8570</v>
      </c>
      <c r="I49" s="185">
        <v>0</v>
      </c>
      <c r="J49" s="81">
        <f t="shared" si="1"/>
        <v>1426054</v>
      </c>
      <c r="K49" s="37"/>
    </row>
    <row r="50" spans="1:11" x14ac:dyDescent="0.2">
      <c r="A50" s="159" t="s">
        <v>113</v>
      </c>
      <c r="B50" s="25" t="s">
        <v>114</v>
      </c>
      <c r="C50" s="90">
        <v>1994600</v>
      </c>
      <c r="D50" s="185">
        <v>75493</v>
      </c>
      <c r="E50" s="185">
        <v>62026</v>
      </c>
      <c r="F50" s="185">
        <v>71631</v>
      </c>
      <c r="G50" s="185">
        <v>10719</v>
      </c>
      <c r="H50" s="185">
        <v>12116</v>
      </c>
      <c r="I50" s="185">
        <v>0</v>
      </c>
      <c r="J50" s="81">
        <f t="shared" si="1"/>
        <v>2226585</v>
      </c>
      <c r="K50" s="37"/>
    </row>
    <row r="51" spans="1:11" x14ac:dyDescent="0.2">
      <c r="A51" s="159" t="s">
        <v>115</v>
      </c>
      <c r="B51" s="25" t="s">
        <v>116</v>
      </c>
      <c r="C51" s="90">
        <v>2116482</v>
      </c>
      <c r="D51" s="185">
        <v>79407</v>
      </c>
      <c r="E51" s="185">
        <v>65793</v>
      </c>
      <c r="F51" s="185">
        <v>43055</v>
      </c>
      <c r="G51" s="185">
        <v>10341</v>
      </c>
      <c r="H51" s="185">
        <v>12981</v>
      </c>
      <c r="I51" s="185">
        <v>0</v>
      </c>
      <c r="J51" s="81">
        <f t="shared" si="1"/>
        <v>2328059</v>
      </c>
      <c r="K51" s="37"/>
    </row>
    <row r="52" spans="1:11" x14ac:dyDescent="0.2">
      <c r="A52" s="159" t="s">
        <v>117</v>
      </c>
      <c r="B52" s="25" t="s">
        <v>118</v>
      </c>
      <c r="C52" s="90">
        <v>2322891</v>
      </c>
      <c r="D52" s="185">
        <v>80316</v>
      </c>
      <c r="E52" s="185">
        <v>77331</v>
      </c>
      <c r="F52" s="185">
        <v>41143</v>
      </c>
      <c r="G52" s="185">
        <v>13303</v>
      </c>
      <c r="H52" s="185">
        <v>14661</v>
      </c>
      <c r="I52" s="185">
        <v>0</v>
      </c>
      <c r="J52" s="81">
        <f t="shared" si="1"/>
        <v>2549645</v>
      </c>
      <c r="K52" s="37"/>
    </row>
    <row r="53" spans="1:11" x14ac:dyDescent="0.2">
      <c r="A53" s="159" t="s">
        <v>119</v>
      </c>
      <c r="B53" s="25" t="s">
        <v>120</v>
      </c>
      <c r="C53" s="90">
        <v>1655962</v>
      </c>
      <c r="D53" s="185">
        <v>46961</v>
      </c>
      <c r="E53" s="185">
        <v>65227</v>
      </c>
      <c r="F53" s="185">
        <v>37809</v>
      </c>
      <c r="G53" s="185">
        <v>13317</v>
      </c>
      <c r="H53" s="185">
        <v>8436</v>
      </c>
      <c r="I53" s="185">
        <v>0</v>
      </c>
      <c r="J53" s="81">
        <f t="shared" si="1"/>
        <v>1827712</v>
      </c>
      <c r="K53" s="37"/>
    </row>
    <row r="54" spans="1:11" x14ac:dyDescent="0.2">
      <c r="A54" s="159" t="s">
        <v>121</v>
      </c>
      <c r="B54" s="25" t="s">
        <v>122</v>
      </c>
      <c r="C54" s="90">
        <v>954685</v>
      </c>
      <c r="D54" s="185">
        <v>32868</v>
      </c>
      <c r="E54" s="185">
        <v>43252</v>
      </c>
      <c r="F54" s="185">
        <v>29696</v>
      </c>
      <c r="G54" s="185">
        <v>10000</v>
      </c>
      <c r="H54" s="185">
        <v>7962</v>
      </c>
      <c r="I54" s="185">
        <v>0</v>
      </c>
      <c r="J54" s="81">
        <f t="shared" si="1"/>
        <v>1078463</v>
      </c>
      <c r="K54" s="37"/>
    </row>
    <row r="55" spans="1:11" x14ac:dyDescent="0.2">
      <c r="A55" s="159" t="s">
        <v>123</v>
      </c>
      <c r="B55" s="25" t="s">
        <v>124</v>
      </c>
      <c r="C55" s="90">
        <v>2546867</v>
      </c>
      <c r="D55" s="185">
        <v>104331</v>
      </c>
      <c r="E55" s="185">
        <v>112372</v>
      </c>
      <c r="F55" s="185">
        <v>40783</v>
      </c>
      <c r="G55" s="185">
        <v>16743</v>
      </c>
      <c r="H55" s="185">
        <v>14150</v>
      </c>
      <c r="I55" s="185">
        <v>0</v>
      </c>
      <c r="J55" s="81">
        <f t="shared" si="1"/>
        <v>2835246</v>
      </c>
      <c r="K55" s="37"/>
    </row>
    <row r="56" spans="1:11" x14ac:dyDescent="0.2">
      <c r="A56" s="159" t="s">
        <v>125</v>
      </c>
      <c r="B56" s="25" t="s">
        <v>126</v>
      </c>
      <c r="C56" s="90">
        <v>589962</v>
      </c>
      <c r="D56" s="185">
        <v>25400</v>
      </c>
      <c r="E56" s="185">
        <v>20017</v>
      </c>
      <c r="F56" s="185">
        <v>14811</v>
      </c>
      <c r="G56" s="185">
        <v>10000</v>
      </c>
      <c r="H56" s="185">
        <v>7905</v>
      </c>
      <c r="I56" s="185">
        <v>0</v>
      </c>
      <c r="J56" s="81">
        <f t="shared" si="1"/>
        <v>668095</v>
      </c>
      <c r="K56" s="37"/>
    </row>
    <row r="57" spans="1:11" x14ac:dyDescent="0.2">
      <c r="A57" s="159" t="s">
        <v>127</v>
      </c>
      <c r="B57" s="25" t="s">
        <v>128</v>
      </c>
      <c r="C57" s="90">
        <v>1178869</v>
      </c>
      <c r="D57" s="185">
        <v>35500</v>
      </c>
      <c r="E57" s="185">
        <v>38682</v>
      </c>
      <c r="F57" s="185">
        <v>55047</v>
      </c>
      <c r="G57" s="185">
        <v>10000</v>
      </c>
      <c r="H57" s="185">
        <v>8636</v>
      </c>
      <c r="I57" s="185">
        <v>0</v>
      </c>
      <c r="J57" s="81">
        <f t="shared" si="1"/>
        <v>1326734</v>
      </c>
      <c r="K57" s="37"/>
    </row>
    <row r="58" spans="1:11" ht="13.5" thickBot="1" x14ac:dyDescent="0.25">
      <c r="B58" s="25" t="s">
        <v>129</v>
      </c>
      <c r="C58" s="161">
        <f t="shared" ref="C58:J58" si="2">SUM(C6:C57)</f>
        <v>251275406</v>
      </c>
      <c r="D58" s="161">
        <f t="shared" si="2"/>
        <v>8761000</v>
      </c>
      <c r="E58" s="161">
        <f t="shared" si="2"/>
        <v>9009971</v>
      </c>
      <c r="F58" s="212">
        <f t="shared" si="2"/>
        <v>4963443</v>
      </c>
      <c r="G58" s="161">
        <f t="shared" si="2"/>
        <v>1078358</v>
      </c>
      <c r="H58" s="161">
        <f t="shared" si="2"/>
        <v>1412052</v>
      </c>
      <c r="I58" s="161">
        <f t="shared" si="2"/>
        <v>0</v>
      </c>
      <c r="J58" s="213">
        <f t="shared" si="2"/>
        <v>276500230</v>
      </c>
      <c r="K58" s="37"/>
    </row>
    <row r="59" spans="1:11" ht="13.5" thickTop="1" x14ac:dyDescent="0.2">
      <c r="C59" s="82"/>
      <c r="D59" s="82"/>
      <c r="E59" s="82"/>
      <c r="F59" s="82"/>
      <c r="G59" s="82"/>
      <c r="H59" s="82"/>
      <c r="I59" s="82"/>
      <c r="J59" s="81"/>
    </row>
  </sheetData>
  <sheetProtection algorithmName="SHA-512" hashValue="ueLTSlhzpDeSW5wrGTMO+udK3Rv7NH9z2Igx2pmwK/Dj03drrRaUTvLXM4bMRHQTtxAUWwE8B4RPxvEZGjvQ5Q==" saltValue="th8ujhvpnDfY3O1/C9uviA==" spinCount="100000" sheet="1" objects="1" scenarios="1"/>
  <phoneticPr fontId="0" type="noConversion"/>
  <pageMargins left="0.75" right="0.75" top="0.5" bottom="0.5" header="0" footer="0"/>
  <pageSetup scale="73" orientation="landscape" r:id="rId1"/>
  <headerFooter alignWithMargins="0">
    <oddHeader>&amp;R&amp;"Arial,Bold"&amp;8&amp;D
&amp;T</oddHeader>
    <oddFooter>&amp;C&amp;"Arial,Bold"&amp;8Original Allocation</oddFooter>
  </headerFooter>
  <customProperties>
    <customPr name="_pios_id" r:id="rId2"/>
  </customProperties>
  <ignoredErrors>
    <ignoredError sqref="C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T114"/>
  <sheetViews>
    <sheetView zoomScaleNormal="100" workbookViewId="0">
      <pane xSplit="2" ySplit="6" topLeftCell="C7" activePane="bottomRight" state="frozen"/>
      <selection activeCell="B16" sqref="B16"/>
      <selection pane="topRight" activeCell="B16" sqref="B16"/>
      <selection pane="bottomLeft" activeCell="B16" sqref="B16"/>
      <selection pane="bottomRight" activeCell="AI64" sqref="AI64"/>
    </sheetView>
  </sheetViews>
  <sheetFormatPr defaultColWidth="9.140625" defaultRowHeight="12.75" x14ac:dyDescent="0.2"/>
  <cols>
    <col min="1" max="1" width="4.5703125" style="1" customWidth="1"/>
    <col min="2" max="2" width="24.85546875" style="1" bestFit="1" customWidth="1"/>
    <col min="3" max="4" width="13.85546875" style="3" bestFit="1" customWidth="1"/>
    <col min="5" max="5" width="14" style="3" customWidth="1"/>
    <col min="6" max="6" width="0.5703125" style="9" customWidth="1"/>
    <col min="7" max="7" width="14" style="5" customWidth="1"/>
    <col min="8" max="8" width="11.42578125" style="5" bestFit="1" customWidth="1"/>
    <col min="9" max="9" width="14.42578125" style="5" bestFit="1" customWidth="1"/>
    <col min="10" max="10" width="14" style="5" customWidth="1"/>
    <col min="11" max="11" width="11.140625" style="5" customWidth="1"/>
    <col min="12" max="12" width="13.140625" style="5" customWidth="1"/>
    <col min="13" max="13" width="2.5703125" style="183" customWidth="1"/>
    <col min="14" max="14" width="11.5703125" style="5" bestFit="1" customWidth="1"/>
    <col min="15" max="15" width="11.140625" style="5" customWidth="1"/>
    <col min="16" max="16" width="11.140625" style="3" customWidth="1"/>
    <col min="17" max="17" width="12.140625" style="3" bestFit="1" customWidth="1"/>
    <col min="18" max="18" width="11.140625" style="3" customWidth="1"/>
    <col min="19" max="19" width="12.140625" style="3" bestFit="1" customWidth="1"/>
    <col min="20" max="20" width="11.140625" style="9" hidden="1" customWidth="1"/>
    <col min="21" max="26" width="11.140625" style="3" hidden="1" customWidth="1"/>
    <col min="27" max="27" width="6.140625" style="3" hidden="1" customWidth="1"/>
    <col min="28" max="28" width="9.140625" style="3" customWidth="1"/>
    <col min="29" max="29" width="16.140625" style="3" bestFit="1" customWidth="1"/>
    <col min="30" max="30" width="16.140625" style="3" customWidth="1"/>
    <col min="31" max="33" width="14.5703125" style="3" customWidth="1"/>
    <col min="34" max="35" width="14.42578125" style="3" customWidth="1"/>
    <col min="36" max="36" width="0.42578125" style="3" customWidth="1"/>
    <col min="37" max="42" width="9.140625" style="3"/>
    <col min="43" max="43" width="10.42578125" style="3" bestFit="1" customWidth="1"/>
    <col min="44" max="16384" width="9.140625" style="3"/>
  </cols>
  <sheetData>
    <row r="1" spans="1:46" x14ac:dyDescent="0.2">
      <c r="A1" s="1" t="s">
        <v>141</v>
      </c>
      <c r="C1" s="49" t="s">
        <v>167</v>
      </c>
      <c r="D1" s="49"/>
      <c r="E1" s="49"/>
      <c r="F1" s="241"/>
      <c r="G1" s="49"/>
      <c r="H1" s="109"/>
      <c r="I1" s="109"/>
      <c r="J1" s="109"/>
      <c r="K1" s="109"/>
      <c r="L1" s="109"/>
      <c r="M1" s="180"/>
      <c r="N1" s="109"/>
      <c r="O1" s="109"/>
      <c r="P1" s="104"/>
      <c r="Q1" s="104"/>
      <c r="R1" s="104"/>
      <c r="S1" s="104"/>
      <c r="T1" s="112"/>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row>
    <row r="2" spans="1:46" x14ac:dyDescent="0.2">
      <c r="A2" s="23" t="str">
        <f>+'Original ABG Allocation'!A3</f>
        <v>FY 2023-24</v>
      </c>
      <c r="C2" s="112"/>
      <c r="D2" s="112"/>
      <c r="E2" s="104"/>
      <c r="F2" s="112"/>
      <c r="G2" s="113"/>
      <c r="H2" s="113"/>
      <c r="I2" s="113"/>
      <c r="J2" s="113"/>
      <c r="K2" s="113"/>
      <c r="L2" s="113"/>
      <c r="M2" s="181"/>
      <c r="N2" s="104"/>
      <c r="O2" s="104"/>
      <c r="P2" s="104"/>
      <c r="Q2" s="104"/>
      <c r="R2" s="104"/>
      <c r="S2" s="104"/>
      <c r="T2" s="112"/>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row>
    <row r="3" spans="1:46" x14ac:dyDescent="0.2">
      <c r="B3" s="14"/>
      <c r="C3" s="366" t="s">
        <v>168</v>
      </c>
      <c r="D3" s="366"/>
      <c r="E3" s="366"/>
      <c r="F3" s="220"/>
      <c r="G3" s="363" t="s">
        <v>169</v>
      </c>
      <c r="H3" s="364"/>
      <c r="I3" s="364"/>
      <c r="J3" s="364"/>
      <c r="K3" s="364"/>
      <c r="L3" s="365"/>
      <c r="M3" s="11"/>
      <c r="N3" s="363" t="s">
        <v>361</v>
      </c>
      <c r="O3" s="364"/>
      <c r="P3" s="364"/>
      <c r="Q3" s="364"/>
      <c r="R3" s="364"/>
      <c r="S3" s="365"/>
      <c r="T3" s="11"/>
      <c r="U3" s="363" t="s">
        <v>143</v>
      </c>
      <c r="V3" s="364"/>
      <c r="W3" s="364"/>
      <c r="X3" s="364"/>
      <c r="Y3" s="364"/>
      <c r="Z3" s="365"/>
      <c r="AA3" s="104"/>
      <c r="AB3" s="104"/>
      <c r="AC3" s="104"/>
      <c r="AD3" s="104"/>
      <c r="AE3" s="104"/>
      <c r="AF3" s="104"/>
      <c r="AG3" s="104"/>
      <c r="AH3" s="113"/>
      <c r="AI3" s="113"/>
      <c r="AJ3" s="113"/>
      <c r="AK3" s="113"/>
      <c r="AL3" s="113"/>
      <c r="AM3" s="113"/>
      <c r="AN3" s="113"/>
      <c r="AO3" s="113"/>
      <c r="AP3" s="113"/>
      <c r="AQ3" s="113"/>
      <c r="AR3" s="113"/>
      <c r="AS3" s="113"/>
      <c r="AT3" s="113"/>
    </row>
    <row r="4" spans="1:46" x14ac:dyDescent="0.2">
      <c r="B4" s="14"/>
      <c r="C4" s="15" t="s">
        <v>170</v>
      </c>
      <c r="D4" s="15" t="s">
        <v>171</v>
      </c>
      <c r="E4" s="15" t="s">
        <v>1</v>
      </c>
      <c r="F4" s="195"/>
      <c r="G4" s="15" t="s">
        <v>172</v>
      </c>
      <c r="H4" s="15" t="s">
        <v>173</v>
      </c>
      <c r="I4" s="15" t="s">
        <v>174</v>
      </c>
      <c r="J4" s="15" t="s">
        <v>170</v>
      </c>
      <c r="K4" s="15" t="s">
        <v>171</v>
      </c>
      <c r="L4" s="104"/>
      <c r="M4" s="112"/>
      <c r="N4" s="15" t="s">
        <v>172</v>
      </c>
      <c r="O4" s="15" t="s">
        <v>173</v>
      </c>
      <c r="P4" s="15" t="s">
        <v>174</v>
      </c>
      <c r="Q4" s="15" t="s">
        <v>170</v>
      </c>
      <c r="R4" s="15" t="s">
        <v>171</v>
      </c>
      <c r="S4" s="104"/>
      <c r="T4" s="112"/>
      <c r="U4" s="15" t="s">
        <v>172</v>
      </c>
      <c r="V4" s="15" t="s">
        <v>173</v>
      </c>
      <c r="W4" s="15" t="s">
        <v>174</v>
      </c>
      <c r="X4" s="15" t="s">
        <v>170</v>
      </c>
      <c r="Y4" s="15" t="s">
        <v>171</v>
      </c>
      <c r="Z4" s="104"/>
      <c r="AA4" s="104"/>
      <c r="AB4" s="104"/>
      <c r="AC4" s="104"/>
      <c r="AD4" s="104"/>
      <c r="AE4" s="104"/>
      <c r="AF4" s="104"/>
      <c r="AG4" s="104"/>
      <c r="AH4" s="113"/>
      <c r="AI4" s="113"/>
      <c r="AJ4" s="113"/>
      <c r="AK4" s="113"/>
      <c r="AL4" s="113"/>
      <c r="AM4" s="113"/>
      <c r="AN4" s="113"/>
      <c r="AO4" s="113"/>
      <c r="AP4" s="113"/>
      <c r="AQ4" s="113"/>
      <c r="AR4" s="113"/>
      <c r="AS4" s="113"/>
      <c r="AT4" s="113"/>
    </row>
    <row r="5" spans="1:46" x14ac:dyDescent="0.2">
      <c r="B5" s="14"/>
      <c r="C5" s="15" t="s">
        <v>175</v>
      </c>
      <c r="D5" s="15" t="s">
        <v>175</v>
      </c>
      <c r="E5" s="15" t="s">
        <v>1</v>
      </c>
      <c r="F5" s="195"/>
      <c r="G5" s="15" t="s">
        <v>147</v>
      </c>
      <c r="H5" s="15" t="s">
        <v>147</v>
      </c>
      <c r="I5" s="15" t="s">
        <v>147</v>
      </c>
      <c r="J5" s="15" t="s">
        <v>175</v>
      </c>
      <c r="K5" s="15" t="s">
        <v>175</v>
      </c>
      <c r="L5" s="46"/>
      <c r="M5" s="11"/>
      <c r="N5" s="15" t="s">
        <v>147</v>
      </c>
      <c r="O5" s="15" t="s">
        <v>147</v>
      </c>
      <c r="P5" s="15" t="s">
        <v>147</v>
      </c>
      <c r="Q5" s="15" t="s">
        <v>175</v>
      </c>
      <c r="R5" s="15" t="s">
        <v>175</v>
      </c>
      <c r="S5" s="343"/>
      <c r="T5" s="11"/>
      <c r="U5" s="15" t="s">
        <v>147</v>
      </c>
      <c r="V5" s="15" t="s">
        <v>147</v>
      </c>
      <c r="W5" s="15" t="s">
        <v>147</v>
      </c>
      <c r="X5" s="15" t="s">
        <v>175</v>
      </c>
      <c r="Y5" s="15" t="s">
        <v>175</v>
      </c>
      <c r="Z5" s="343"/>
      <c r="AA5" s="104"/>
      <c r="AB5" s="104"/>
      <c r="AC5" s="104"/>
      <c r="AD5" s="104"/>
      <c r="AE5" s="104"/>
      <c r="AF5" s="104"/>
      <c r="AG5" s="104"/>
      <c r="AH5" s="113"/>
      <c r="AI5" s="113"/>
      <c r="AJ5" s="113"/>
      <c r="AK5" s="113"/>
      <c r="AL5" s="113"/>
      <c r="AM5" s="113"/>
      <c r="AN5" s="113"/>
      <c r="AO5" s="113"/>
      <c r="AP5" s="113"/>
      <c r="AQ5" s="113"/>
      <c r="AR5" s="113"/>
      <c r="AS5" s="113"/>
      <c r="AT5" s="113"/>
    </row>
    <row r="6" spans="1:46" x14ac:dyDescent="0.2">
      <c r="B6" s="14"/>
      <c r="C6" s="42" t="s">
        <v>176</v>
      </c>
      <c r="D6" s="42" t="s">
        <v>177</v>
      </c>
      <c r="E6" s="42" t="s">
        <v>153</v>
      </c>
      <c r="F6" s="42"/>
      <c r="G6" s="42" t="s">
        <v>178</v>
      </c>
      <c r="H6" s="42" t="s">
        <v>157</v>
      </c>
      <c r="I6" s="42" t="s">
        <v>157</v>
      </c>
      <c r="J6" s="42" t="s">
        <v>176</v>
      </c>
      <c r="K6" s="42" t="s">
        <v>177</v>
      </c>
      <c r="L6" s="43" t="s">
        <v>153</v>
      </c>
      <c r="M6" s="43"/>
      <c r="N6" s="42" t="s">
        <v>178</v>
      </c>
      <c r="O6" s="42" t="s">
        <v>157</v>
      </c>
      <c r="P6" s="42" t="s">
        <v>157</v>
      </c>
      <c r="Q6" s="42" t="s">
        <v>176</v>
      </c>
      <c r="R6" s="42" t="s">
        <v>177</v>
      </c>
      <c r="S6" s="43" t="s">
        <v>153</v>
      </c>
      <c r="T6" s="43"/>
      <c r="U6" s="42" t="s">
        <v>178</v>
      </c>
      <c r="V6" s="42" t="s">
        <v>157</v>
      </c>
      <c r="W6" s="42" t="s">
        <v>157</v>
      </c>
      <c r="X6" s="42" t="s">
        <v>176</v>
      </c>
      <c r="Y6" s="42" t="s">
        <v>177</v>
      </c>
      <c r="Z6" s="43" t="s">
        <v>153</v>
      </c>
      <c r="AA6" s="104"/>
      <c r="AB6" s="294"/>
      <c r="AC6" s="295"/>
      <c r="AD6" s="295"/>
      <c r="AE6" s="295"/>
      <c r="AF6" s="295"/>
      <c r="AG6" s="295"/>
      <c r="AH6" s="113"/>
      <c r="AI6" s="113"/>
      <c r="AJ6" s="113"/>
      <c r="AK6" s="113"/>
      <c r="AL6" s="113"/>
      <c r="AM6" s="113"/>
      <c r="AN6" s="113"/>
      <c r="AO6" s="113"/>
      <c r="AP6" s="113"/>
      <c r="AQ6" s="113"/>
      <c r="AR6" s="113"/>
      <c r="AS6" s="113"/>
      <c r="AT6" s="113"/>
    </row>
    <row r="7" spans="1:46" x14ac:dyDescent="0.2">
      <c r="A7" s="24" t="str">
        <f>+'Original ABG Allocation'!A6</f>
        <v>01</v>
      </c>
      <c r="B7" s="24" t="str">
        <f>+'Original ABG Allocation'!B6</f>
        <v>ERIE</v>
      </c>
      <c r="C7" s="115">
        <v>101075</v>
      </c>
      <c r="D7" s="115">
        <v>33691</v>
      </c>
      <c r="E7" s="39">
        <f>SUM(C7:D7)</f>
        <v>134766</v>
      </c>
      <c r="F7" s="122"/>
      <c r="G7" s="116">
        <v>93220</v>
      </c>
      <c r="H7" s="116">
        <v>23305</v>
      </c>
      <c r="I7" s="79">
        <f>+G7+H7</f>
        <v>116525</v>
      </c>
      <c r="J7" s="116">
        <f>C7+G7</f>
        <v>194295</v>
      </c>
      <c r="K7" s="116">
        <f>D7+H7</f>
        <v>56996</v>
      </c>
      <c r="L7" s="116">
        <f>J7+K7</f>
        <v>251291</v>
      </c>
      <c r="M7" s="282"/>
      <c r="N7" s="353">
        <v>0</v>
      </c>
      <c r="O7" s="116">
        <v>7769</v>
      </c>
      <c r="P7" s="155">
        <f>+N7+O7</f>
        <v>7769</v>
      </c>
      <c r="Q7" s="106">
        <f t="shared" ref="Q7:Q38" si="0">J7+N7</f>
        <v>194295</v>
      </c>
      <c r="R7" s="106">
        <f>K7+O7</f>
        <v>64765</v>
      </c>
      <c r="S7" s="153">
        <f>Q7+R7</f>
        <v>259060</v>
      </c>
      <c r="T7" s="110"/>
      <c r="U7" s="115">
        <f>V7</f>
        <v>0</v>
      </c>
      <c r="V7" s="108">
        <v>0</v>
      </c>
      <c r="W7" s="108">
        <f>U7+V7</f>
        <v>0</v>
      </c>
      <c r="X7" s="163">
        <f>Q7+U7</f>
        <v>194295</v>
      </c>
      <c r="Y7" s="163">
        <f>R7+V7</f>
        <v>64765</v>
      </c>
      <c r="Z7" s="153">
        <f>X7+Y7</f>
        <v>259060</v>
      </c>
      <c r="AA7" s="118" t="e">
        <f>+#REF!+#REF!</f>
        <v>#REF!</v>
      </c>
      <c r="AB7" s="328"/>
      <c r="AC7" s="179"/>
      <c r="AD7" s="116"/>
      <c r="AE7" s="116"/>
      <c r="AF7" s="124"/>
      <c r="AG7" s="124"/>
      <c r="AH7" s="113"/>
      <c r="AI7" s="113"/>
      <c r="AJ7" s="113"/>
      <c r="AK7" s="113"/>
      <c r="AL7" s="113"/>
      <c r="AM7" s="113"/>
      <c r="AN7" s="113"/>
      <c r="AO7" s="113"/>
      <c r="AP7" s="113"/>
      <c r="AQ7" s="116"/>
      <c r="AR7" s="113"/>
      <c r="AS7" s="113"/>
      <c r="AT7" s="113"/>
    </row>
    <row r="8" spans="1:46" x14ac:dyDescent="0.2">
      <c r="A8" s="24" t="str">
        <f>+'Original ABG Allocation'!A7</f>
        <v>02</v>
      </c>
      <c r="B8" s="24" t="str">
        <f>+'Original ABG Allocation'!B7</f>
        <v>CRAWFORD</v>
      </c>
      <c r="C8" s="115">
        <v>41736</v>
      </c>
      <c r="D8" s="115">
        <v>13912</v>
      </c>
      <c r="E8" s="39">
        <f t="shared" ref="E8:E58" si="1">SUM(C8:D8)</f>
        <v>55648</v>
      </c>
      <c r="F8" s="122"/>
      <c r="G8" s="116">
        <v>44262</v>
      </c>
      <c r="H8" s="116">
        <v>11065</v>
      </c>
      <c r="I8" s="79">
        <f t="shared" ref="I8:I58" si="2">+G8+H8</f>
        <v>55327</v>
      </c>
      <c r="J8" s="116">
        <f t="shared" ref="J8:J58" si="3">C8+G8</f>
        <v>85998</v>
      </c>
      <c r="K8" s="116">
        <f t="shared" ref="K8:K58" si="4">D8+H8</f>
        <v>24977</v>
      </c>
      <c r="L8" s="116">
        <f t="shared" ref="L8:L58" si="5">J8+K8</f>
        <v>110975</v>
      </c>
      <c r="M8" s="282"/>
      <c r="N8" s="353">
        <v>19978</v>
      </c>
      <c r="O8" s="116">
        <f>3689+6660</f>
        <v>10349</v>
      </c>
      <c r="P8" s="155">
        <f t="shared" ref="P8:P58" si="6">+N8+O8</f>
        <v>30327</v>
      </c>
      <c r="Q8" s="106">
        <f t="shared" si="0"/>
        <v>105976</v>
      </c>
      <c r="R8" s="106">
        <f t="shared" ref="R8:R38" si="7">K8+O8</f>
        <v>35326</v>
      </c>
      <c r="S8" s="153">
        <f t="shared" ref="S8:S58" si="8">Q8+R8</f>
        <v>141302</v>
      </c>
      <c r="T8" s="110"/>
      <c r="U8" s="163"/>
      <c r="V8" s="108">
        <v>0</v>
      </c>
      <c r="W8" s="108">
        <f t="shared" ref="W8:W58" si="9">U8+V8</f>
        <v>0</v>
      </c>
      <c r="X8" s="163">
        <f t="shared" ref="X8:X58" si="10">Q8+U8</f>
        <v>105976</v>
      </c>
      <c r="Y8" s="163">
        <f t="shared" ref="Y8:Y58" si="11">R8+V8</f>
        <v>35326</v>
      </c>
      <c r="Z8" s="153">
        <f t="shared" ref="Z8:Z58" si="12">X8+Y8</f>
        <v>141302</v>
      </c>
      <c r="AA8" s="118" t="e">
        <f>+#REF!+#REF!</f>
        <v>#REF!</v>
      </c>
      <c r="AB8" s="328"/>
      <c r="AC8" s="179"/>
      <c r="AD8" s="116"/>
      <c r="AE8" s="116"/>
      <c r="AF8" s="124"/>
      <c r="AG8" s="124"/>
      <c r="AH8" s="113"/>
      <c r="AI8" s="113"/>
      <c r="AJ8" s="113"/>
      <c r="AK8" s="113"/>
      <c r="AL8" s="113"/>
      <c r="AM8" s="113"/>
      <c r="AN8" s="113"/>
      <c r="AO8" s="113"/>
      <c r="AP8" s="113"/>
      <c r="AQ8" s="116"/>
      <c r="AR8" s="113"/>
      <c r="AS8" s="113"/>
      <c r="AT8" s="113"/>
    </row>
    <row r="9" spans="1:46" x14ac:dyDescent="0.2">
      <c r="A9" s="24" t="str">
        <f>+'Original ABG Allocation'!A8</f>
        <v>03</v>
      </c>
      <c r="B9" s="24" t="str">
        <f>+'Original ABG Allocation'!B8</f>
        <v>CAM/ELK/MCKEAN</v>
      </c>
      <c r="C9" s="115">
        <v>52168</v>
      </c>
      <c r="D9" s="115">
        <v>17389</v>
      </c>
      <c r="E9" s="39">
        <f t="shared" si="1"/>
        <v>69557</v>
      </c>
      <c r="F9" s="122"/>
      <c r="G9" s="116">
        <v>38797</v>
      </c>
      <c r="H9" s="116">
        <v>9699</v>
      </c>
      <c r="I9" s="79">
        <f t="shared" si="2"/>
        <v>48496</v>
      </c>
      <c r="J9" s="116">
        <f t="shared" si="3"/>
        <v>90965</v>
      </c>
      <c r="K9" s="116">
        <f t="shared" si="4"/>
        <v>27088</v>
      </c>
      <c r="L9" s="116">
        <f t="shared" si="5"/>
        <v>118053</v>
      </c>
      <c r="M9" s="282"/>
      <c r="N9" s="353">
        <v>710</v>
      </c>
      <c r="O9" s="116">
        <f>3234+237</f>
        <v>3471</v>
      </c>
      <c r="P9" s="155">
        <f t="shared" si="6"/>
        <v>4181</v>
      </c>
      <c r="Q9" s="106">
        <f t="shared" si="0"/>
        <v>91675</v>
      </c>
      <c r="R9" s="106">
        <f t="shared" si="7"/>
        <v>30559</v>
      </c>
      <c r="S9" s="153">
        <f t="shared" si="8"/>
        <v>122234</v>
      </c>
      <c r="T9" s="110"/>
      <c r="U9" s="163"/>
      <c r="V9" s="108">
        <v>0</v>
      </c>
      <c r="W9" s="108">
        <f t="shared" si="9"/>
        <v>0</v>
      </c>
      <c r="X9" s="163">
        <f t="shared" si="10"/>
        <v>91675</v>
      </c>
      <c r="Y9" s="163">
        <f t="shared" si="11"/>
        <v>30559</v>
      </c>
      <c r="Z9" s="153">
        <f t="shared" si="12"/>
        <v>122234</v>
      </c>
      <c r="AA9" s="118" t="e">
        <f>+#REF!+#REF!</f>
        <v>#REF!</v>
      </c>
      <c r="AB9" s="328"/>
      <c r="AC9" s="179"/>
      <c r="AD9" s="116"/>
      <c r="AE9" s="116"/>
      <c r="AF9" s="124"/>
      <c r="AG9" s="124"/>
      <c r="AH9" s="113"/>
      <c r="AI9" s="113"/>
      <c r="AJ9" s="113"/>
      <c r="AK9" s="113"/>
      <c r="AL9" s="113"/>
      <c r="AM9" s="113"/>
      <c r="AN9" s="113"/>
      <c r="AO9" s="113"/>
      <c r="AP9" s="113"/>
      <c r="AQ9" s="116"/>
      <c r="AR9" s="113"/>
      <c r="AS9" s="113"/>
      <c r="AT9" s="113"/>
    </row>
    <row r="10" spans="1:46" x14ac:dyDescent="0.2">
      <c r="A10" s="24" t="str">
        <f>+'Original ABG Allocation'!A9</f>
        <v>04</v>
      </c>
      <c r="B10" s="24" t="str">
        <f>+'Original ABG Allocation'!B9</f>
        <v>BEAVER</v>
      </c>
      <c r="C10" s="115">
        <v>86400</v>
      </c>
      <c r="D10" s="115">
        <v>28800</v>
      </c>
      <c r="E10" s="39">
        <f t="shared" si="1"/>
        <v>115200</v>
      </c>
      <c r="F10" s="122"/>
      <c r="G10" s="116">
        <v>62812</v>
      </c>
      <c r="H10" s="116">
        <v>15703</v>
      </c>
      <c r="I10" s="79">
        <f>+G10+H10</f>
        <v>78515</v>
      </c>
      <c r="J10" s="116">
        <f t="shared" si="3"/>
        <v>149212</v>
      </c>
      <c r="K10" s="116">
        <f t="shared" si="4"/>
        <v>44503</v>
      </c>
      <c r="L10" s="116">
        <f t="shared" si="5"/>
        <v>193715</v>
      </c>
      <c r="M10" s="282"/>
      <c r="N10" s="353">
        <v>0</v>
      </c>
      <c r="O10" s="116">
        <v>5235</v>
      </c>
      <c r="P10" s="155">
        <f>+N10+O10</f>
        <v>5235</v>
      </c>
      <c r="Q10" s="106">
        <f t="shared" si="0"/>
        <v>149212</v>
      </c>
      <c r="R10" s="106">
        <f>K10+O10</f>
        <v>49738</v>
      </c>
      <c r="S10" s="153">
        <f t="shared" si="8"/>
        <v>198950</v>
      </c>
      <c r="T10" s="110"/>
      <c r="U10" s="163"/>
      <c r="V10" s="108">
        <v>0</v>
      </c>
      <c r="W10" s="108">
        <f t="shared" si="9"/>
        <v>0</v>
      </c>
      <c r="X10" s="163">
        <f t="shared" si="10"/>
        <v>149212</v>
      </c>
      <c r="Y10" s="163">
        <f t="shared" si="11"/>
        <v>49738</v>
      </c>
      <c r="Z10" s="153">
        <f t="shared" si="12"/>
        <v>198950</v>
      </c>
      <c r="AA10" s="118" t="e">
        <f>+#REF!+#REF!</f>
        <v>#REF!</v>
      </c>
      <c r="AB10" s="328"/>
      <c r="AC10" s="179"/>
      <c r="AD10" s="116"/>
      <c r="AE10" s="116"/>
      <c r="AF10" s="124"/>
      <c r="AG10" s="124"/>
      <c r="AH10" s="113"/>
      <c r="AI10" s="113"/>
      <c r="AJ10" s="113"/>
      <c r="AK10" s="113"/>
      <c r="AL10" s="113"/>
      <c r="AM10" s="113"/>
      <c r="AN10" s="113"/>
      <c r="AO10" s="113"/>
      <c r="AP10" s="113"/>
      <c r="AQ10" s="116"/>
      <c r="AR10" s="113"/>
      <c r="AS10" s="113"/>
      <c r="AT10" s="113"/>
    </row>
    <row r="11" spans="1:46" x14ac:dyDescent="0.2">
      <c r="A11" s="24" t="str">
        <f>+'Original ABG Allocation'!A10</f>
        <v>05</v>
      </c>
      <c r="B11" s="24" t="str">
        <f>+'Original ABG Allocation'!B10</f>
        <v>INDIANA</v>
      </c>
      <c r="C11" s="115">
        <v>49408</v>
      </c>
      <c r="D11" s="115">
        <v>16469</v>
      </c>
      <c r="E11" s="39">
        <f t="shared" si="1"/>
        <v>65877</v>
      </c>
      <c r="F11" s="122"/>
      <c r="G11" s="116">
        <v>38129</v>
      </c>
      <c r="H11" s="116">
        <v>9532</v>
      </c>
      <c r="I11" s="79">
        <f>+G11+H11</f>
        <v>47661</v>
      </c>
      <c r="J11" s="116">
        <f t="shared" si="3"/>
        <v>87537</v>
      </c>
      <c r="K11" s="116">
        <f t="shared" si="4"/>
        <v>26001</v>
      </c>
      <c r="L11" s="116">
        <f t="shared" si="5"/>
        <v>113538</v>
      </c>
      <c r="M11" s="282"/>
      <c r="N11" s="353">
        <v>0</v>
      </c>
      <c r="O11" s="116">
        <v>3178</v>
      </c>
      <c r="P11" s="155">
        <f>+N11+O11</f>
        <v>3178</v>
      </c>
      <c r="Q11" s="106">
        <f t="shared" si="0"/>
        <v>87537</v>
      </c>
      <c r="R11" s="106">
        <f>K11+O11</f>
        <v>29179</v>
      </c>
      <c r="S11" s="153">
        <f t="shared" si="8"/>
        <v>116716</v>
      </c>
      <c r="T11" s="110"/>
      <c r="U11" s="163"/>
      <c r="V11" s="108">
        <v>0</v>
      </c>
      <c r="W11" s="108">
        <f t="shared" si="9"/>
        <v>0</v>
      </c>
      <c r="X11" s="163">
        <f t="shared" si="10"/>
        <v>87537</v>
      </c>
      <c r="Y11" s="163">
        <f t="shared" si="11"/>
        <v>29179</v>
      </c>
      <c r="Z11" s="153">
        <f t="shared" si="12"/>
        <v>116716</v>
      </c>
      <c r="AA11" s="118" t="e">
        <f>+#REF!+#REF!</f>
        <v>#REF!</v>
      </c>
      <c r="AB11" s="328"/>
      <c r="AC11" s="179"/>
      <c r="AD11" s="116"/>
      <c r="AE11" s="116"/>
      <c r="AF11" s="124"/>
      <c r="AG11" s="124"/>
      <c r="AH11" s="113"/>
      <c r="AI11" s="113"/>
      <c r="AJ11" s="113"/>
      <c r="AK11" s="113"/>
      <c r="AL11" s="113"/>
      <c r="AM11" s="113"/>
      <c r="AN11" s="113"/>
      <c r="AO11" s="113"/>
      <c r="AP11" s="113"/>
      <c r="AQ11" s="116"/>
      <c r="AR11" s="113"/>
      <c r="AS11" s="113"/>
      <c r="AT11" s="113"/>
    </row>
    <row r="12" spans="1:46" x14ac:dyDescent="0.2">
      <c r="A12" s="24" t="str">
        <f>+'Original ABG Allocation'!A11</f>
        <v>06</v>
      </c>
      <c r="B12" s="24" t="str">
        <f>+'Original ABG Allocation'!B11</f>
        <v>ALLEGHENY</v>
      </c>
      <c r="C12" s="115">
        <v>770519</v>
      </c>
      <c r="D12" s="115">
        <v>256840</v>
      </c>
      <c r="E12" s="39">
        <f t="shared" si="1"/>
        <v>1027359</v>
      </c>
      <c r="F12" s="122"/>
      <c r="G12" s="116">
        <v>324092</v>
      </c>
      <c r="H12" s="116">
        <v>81023</v>
      </c>
      <c r="I12" s="79">
        <f t="shared" si="2"/>
        <v>405115</v>
      </c>
      <c r="J12" s="116">
        <f t="shared" si="3"/>
        <v>1094611</v>
      </c>
      <c r="K12" s="116">
        <f t="shared" si="4"/>
        <v>337863</v>
      </c>
      <c r="L12" s="116">
        <f t="shared" si="5"/>
        <v>1432474</v>
      </c>
      <c r="M12" s="282"/>
      <c r="N12" s="353">
        <v>0</v>
      </c>
      <c r="O12" s="116">
        <v>27008</v>
      </c>
      <c r="P12" s="155">
        <f t="shared" si="6"/>
        <v>27008</v>
      </c>
      <c r="Q12" s="106">
        <f t="shared" si="0"/>
        <v>1094611</v>
      </c>
      <c r="R12" s="106">
        <f t="shared" si="7"/>
        <v>364871</v>
      </c>
      <c r="S12" s="153">
        <f t="shared" si="8"/>
        <v>1459482</v>
      </c>
      <c r="T12" s="110"/>
      <c r="U12" s="163"/>
      <c r="V12" s="108">
        <v>0</v>
      </c>
      <c r="W12" s="108">
        <f t="shared" si="9"/>
        <v>0</v>
      </c>
      <c r="X12" s="163">
        <f t="shared" si="10"/>
        <v>1094611</v>
      </c>
      <c r="Y12" s="163">
        <f t="shared" si="11"/>
        <v>364871</v>
      </c>
      <c r="Z12" s="153">
        <f t="shared" si="12"/>
        <v>1459482</v>
      </c>
      <c r="AA12" s="118" t="e">
        <f>+#REF!+#REF!</f>
        <v>#REF!</v>
      </c>
      <c r="AB12" s="328"/>
      <c r="AC12" s="179"/>
      <c r="AD12" s="116"/>
      <c r="AE12" s="116"/>
      <c r="AF12" s="124"/>
      <c r="AG12" s="124"/>
      <c r="AH12" s="113"/>
      <c r="AI12" s="113"/>
      <c r="AJ12" s="113"/>
      <c r="AK12" s="113"/>
      <c r="AL12" s="113"/>
      <c r="AM12" s="113"/>
      <c r="AN12" s="113"/>
      <c r="AO12" s="113"/>
      <c r="AP12" s="113"/>
      <c r="AQ12" s="116"/>
      <c r="AR12" s="113"/>
      <c r="AS12" s="113"/>
      <c r="AT12" s="113"/>
    </row>
    <row r="13" spans="1:46" x14ac:dyDescent="0.2">
      <c r="A13" s="24" t="str">
        <f>+'Original ABG Allocation'!A12</f>
        <v>07</v>
      </c>
      <c r="B13" s="24" t="str">
        <f>+'Original ABG Allocation'!B12</f>
        <v>WESTMORELAND</v>
      </c>
      <c r="C13" s="115">
        <v>186904</v>
      </c>
      <c r="D13" s="115">
        <v>62301</v>
      </c>
      <c r="E13" s="39">
        <f t="shared" si="1"/>
        <v>249205</v>
      </c>
      <c r="F13" s="122"/>
      <c r="G13" s="116">
        <v>122486</v>
      </c>
      <c r="H13" s="116">
        <v>30621</v>
      </c>
      <c r="I13" s="79">
        <f t="shared" si="2"/>
        <v>153107</v>
      </c>
      <c r="J13" s="116">
        <f t="shared" si="3"/>
        <v>309390</v>
      </c>
      <c r="K13" s="116">
        <f t="shared" si="4"/>
        <v>92922</v>
      </c>
      <c r="L13" s="116">
        <f t="shared" si="5"/>
        <v>402312</v>
      </c>
      <c r="M13" s="282"/>
      <c r="N13" s="353">
        <v>0</v>
      </c>
      <c r="O13" s="116">
        <v>10208</v>
      </c>
      <c r="P13" s="155">
        <f t="shared" si="6"/>
        <v>10208</v>
      </c>
      <c r="Q13" s="106">
        <f t="shared" si="0"/>
        <v>309390</v>
      </c>
      <c r="R13" s="106">
        <f t="shared" si="7"/>
        <v>103130</v>
      </c>
      <c r="S13" s="153">
        <f t="shared" si="8"/>
        <v>412520</v>
      </c>
      <c r="T13" s="110"/>
      <c r="U13" s="163"/>
      <c r="V13" s="108">
        <v>0</v>
      </c>
      <c r="W13" s="108">
        <f t="shared" si="9"/>
        <v>0</v>
      </c>
      <c r="X13" s="163">
        <f t="shared" si="10"/>
        <v>309390</v>
      </c>
      <c r="Y13" s="163">
        <f t="shared" si="11"/>
        <v>103130</v>
      </c>
      <c r="Z13" s="153">
        <f t="shared" si="12"/>
        <v>412520</v>
      </c>
      <c r="AA13" s="118" t="e">
        <f>+#REF!+#REF!</f>
        <v>#REF!</v>
      </c>
      <c r="AB13" s="328"/>
      <c r="AC13" s="179"/>
      <c r="AD13" s="116"/>
      <c r="AE13" s="116"/>
      <c r="AF13" s="124"/>
      <c r="AG13" s="124"/>
      <c r="AH13" s="113"/>
      <c r="AI13" s="113"/>
      <c r="AJ13" s="113"/>
      <c r="AK13" s="113"/>
      <c r="AL13" s="113"/>
      <c r="AM13" s="113"/>
      <c r="AN13" s="113"/>
      <c r="AO13" s="113"/>
      <c r="AP13" s="113"/>
      <c r="AQ13" s="116"/>
      <c r="AR13" s="113"/>
      <c r="AS13" s="113"/>
      <c r="AT13" s="113"/>
    </row>
    <row r="14" spans="1:46" x14ac:dyDescent="0.2">
      <c r="A14" s="24" t="str">
        <f>+'Original ABG Allocation'!A13</f>
        <v>08</v>
      </c>
      <c r="B14" s="24" t="str">
        <f>+'Original ABG Allocation'!B13</f>
        <v>WASH/FAY/GREENE</v>
      </c>
      <c r="C14" s="115">
        <v>401229</v>
      </c>
      <c r="D14" s="115">
        <v>133743</v>
      </c>
      <c r="E14" s="39">
        <f t="shared" si="1"/>
        <v>534972</v>
      </c>
      <c r="F14" s="122"/>
      <c r="G14" s="116">
        <v>168762</v>
      </c>
      <c r="H14" s="116">
        <v>42190</v>
      </c>
      <c r="I14" s="79">
        <f t="shared" si="2"/>
        <v>210952</v>
      </c>
      <c r="J14" s="116">
        <f t="shared" si="3"/>
        <v>569991</v>
      </c>
      <c r="K14" s="116">
        <f t="shared" si="4"/>
        <v>175933</v>
      </c>
      <c r="L14" s="116">
        <f t="shared" si="5"/>
        <v>745924</v>
      </c>
      <c r="M14" s="282"/>
      <c r="N14" s="353">
        <v>0</v>
      </c>
      <c r="O14" s="116">
        <v>14064</v>
      </c>
      <c r="P14" s="155">
        <f t="shared" si="6"/>
        <v>14064</v>
      </c>
      <c r="Q14" s="106">
        <f t="shared" si="0"/>
        <v>569991</v>
      </c>
      <c r="R14" s="106">
        <f t="shared" si="7"/>
        <v>189997</v>
      </c>
      <c r="S14" s="153">
        <f t="shared" si="8"/>
        <v>759988</v>
      </c>
      <c r="T14" s="110"/>
      <c r="U14" s="163"/>
      <c r="V14" s="108">
        <v>0</v>
      </c>
      <c r="W14" s="108">
        <f t="shared" si="9"/>
        <v>0</v>
      </c>
      <c r="X14" s="163">
        <f t="shared" si="10"/>
        <v>569991</v>
      </c>
      <c r="Y14" s="163">
        <f t="shared" si="11"/>
        <v>189997</v>
      </c>
      <c r="Z14" s="153">
        <f t="shared" si="12"/>
        <v>759988</v>
      </c>
      <c r="AA14" s="118" t="e">
        <f>+#REF!+#REF!</f>
        <v>#REF!</v>
      </c>
      <c r="AB14" s="328"/>
      <c r="AC14" s="179"/>
      <c r="AD14" s="116"/>
      <c r="AE14" s="116"/>
      <c r="AF14" s="124"/>
      <c r="AG14" s="124"/>
      <c r="AH14" s="113"/>
      <c r="AI14" s="113"/>
      <c r="AJ14" s="113"/>
      <c r="AK14" s="113"/>
      <c r="AL14" s="113"/>
      <c r="AM14" s="113"/>
      <c r="AN14" s="113"/>
      <c r="AO14" s="113"/>
      <c r="AP14" s="113"/>
      <c r="AQ14" s="116"/>
      <c r="AR14" s="113"/>
      <c r="AS14" s="113"/>
      <c r="AT14" s="113"/>
    </row>
    <row r="15" spans="1:46" x14ac:dyDescent="0.2">
      <c r="A15" s="24" t="str">
        <f>+'Original ABG Allocation'!A14</f>
        <v>09</v>
      </c>
      <c r="B15" s="24" t="str">
        <f>+'Original ABG Allocation'!B14</f>
        <v>SOMERSET</v>
      </c>
      <c r="C15" s="115">
        <v>69935</v>
      </c>
      <c r="D15" s="115">
        <v>23311</v>
      </c>
      <c r="E15" s="39">
        <f t="shared" si="1"/>
        <v>93246</v>
      </c>
      <c r="F15" s="122"/>
      <c r="G15" s="116">
        <v>32084</v>
      </c>
      <c r="H15" s="116">
        <v>8021</v>
      </c>
      <c r="I15" s="79">
        <f t="shared" si="2"/>
        <v>40105</v>
      </c>
      <c r="J15" s="116">
        <f t="shared" si="3"/>
        <v>102019</v>
      </c>
      <c r="K15" s="116">
        <f t="shared" si="4"/>
        <v>31332</v>
      </c>
      <c r="L15" s="116">
        <f t="shared" si="5"/>
        <v>133351</v>
      </c>
      <c r="M15" s="282"/>
      <c r="N15" s="353">
        <v>0</v>
      </c>
      <c r="O15" s="116">
        <v>2674</v>
      </c>
      <c r="P15" s="155">
        <f t="shared" si="6"/>
        <v>2674</v>
      </c>
      <c r="Q15" s="106">
        <f t="shared" si="0"/>
        <v>102019</v>
      </c>
      <c r="R15" s="106">
        <f t="shared" si="7"/>
        <v>34006</v>
      </c>
      <c r="S15" s="153">
        <f t="shared" si="8"/>
        <v>136025</v>
      </c>
      <c r="T15" s="110"/>
      <c r="U15" s="163"/>
      <c r="V15" s="108">
        <v>0</v>
      </c>
      <c r="W15" s="108">
        <f t="shared" si="9"/>
        <v>0</v>
      </c>
      <c r="X15" s="163">
        <f t="shared" si="10"/>
        <v>102019</v>
      </c>
      <c r="Y15" s="163">
        <f t="shared" si="11"/>
        <v>34006</v>
      </c>
      <c r="Z15" s="153">
        <f t="shared" si="12"/>
        <v>136025</v>
      </c>
      <c r="AA15" s="118" t="e">
        <f>+#REF!+#REF!</f>
        <v>#REF!</v>
      </c>
      <c r="AB15" s="328"/>
      <c r="AC15" s="179"/>
      <c r="AD15" s="116"/>
      <c r="AE15" s="116"/>
      <c r="AF15" s="124"/>
      <c r="AG15" s="124"/>
      <c r="AH15" s="113"/>
      <c r="AI15" s="113"/>
      <c r="AJ15" s="113"/>
      <c r="AK15" s="113"/>
      <c r="AL15" s="113"/>
      <c r="AM15" s="113"/>
      <c r="AN15" s="113"/>
      <c r="AO15" s="113"/>
      <c r="AP15" s="113"/>
      <c r="AQ15" s="116"/>
      <c r="AR15" s="113"/>
      <c r="AS15" s="113"/>
      <c r="AT15" s="113"/>
    </row>
    <row r="16" spans="1:46" x14ac:dyDescent="0.2">
      <c r="A16" s="24" t="str">
        <f>+'Original ABG Allocation'!A15</f>
        <v>10</v>
      </c>
      <c r="B16" s="24" t="str">
        <f>+'Original ABG Allocation'!B15</f>
        <v>CAMBRIA</v>
      </c>
      <c r="C16" s="115">
        <v>100335</v>
      </c>
      <c r="D16" s="115">
        <v>33445</v>
      </c>
      <c r="E16" s="39">
        <f t="shared" si="1"/>
        <v>133780</v>
      </c>
      <c r="F16" s="122"/>
      <c r="G16" s="116">
        <v>52119</v>
      </c>
      <c r="H16" s="116">
        <v>13029</v>
      </c>
      <c r="I16" s="79">
        <f t="shared" si="2"/>
        <v>65148</v>
      </c>
      <c r="J16" s="116">
        <f t="shared" si="3"/>
        <v>152454</v>
      </c>
      <c r="K16" s="116">
        <f t="shared" si="4"/>
        <v>46474</v>
      </c>
      <c r="L16" s="116">
        <f t="shared" si="5"/>
        <v>198928</v>
      </c>
      <c r="M16" s="282"/>
      <c r="N16" s="353">
        <v>0</v>
      </c>
      <c r="O16" s="116">
        <v>4344</v>
      </c>
      <c r="P16" s="155">
        <f t="shared" si="6"/>
        <v>4344</v>
      </c>
      <c r="Q16" s="106">
        <f t="shared" si="0"/>
        <v>152454</v>
      </c>
      <c r="R16" s="106">
        <f t="shared" si="7"/>
        <v>50818</v>
      </c>
      <c r="S16" s="153">
        <f t="shared" si="8"/>
        <v>203272</v>
      </c>
      <c r="T16" s="110"/>
      <c r="U16" s="163"/>
      <c r="V16" s="108">
        <v>0</v>
      </c>
      <c r="W16" s="108">
        <f t="shared" si="9"/>
        <v>0</v>
      </c>
      <c r="X16" s="163">
        <f t="shared" si="10"/>
        <v>152454</v>
      </c>
      <c r="Y16" s="163">
        <f t="shared" si="11"/>
        <v>50818</v>
      </c>
      <c r="Z16" s="153">
        <f t="shared" si="12"/>
        <v>203272</v>
      </c>
      <c r="AA16" s="118" t="e">
        <f>+#REF!+#REF!</f>
        <v>#REF!</v>
      </c>
      <c r="AB16" s="328"/>
      <c r="AC16" s="179"/>
      <c r="AD16" s="116"/>
      <c r="AE16" s="116"/>
      <c r="AF16" s="124"/>
      <c r="AG16" s="124"/>
      <c r="AH16" s="113"/>
      <c r="AI16" s="113"/>
      <c r="AJ16" s="113"/>
      <c r="AK16" s="113"/>
      <c r="AL16" s="113"/>
      <c r="AM16" s="113"/>
      <c r="AN16" s="113"/>
      <c r="AO16" s="113"/>
      <c r="AP16" s="113"/>
      <c r="AQ16" s="116"/>
      <c r="AR16" s="113"/>
      <c r="AS16" s="113"/>
      <c r="AT16" s="113"/>
    </row>
    <row r="17" spans="1:46" x14ac:dyDescent="0.2">
      <c r="A17" s="24" t="str">
        <f>+'Original ABG Allocation'!A16</f>
        <v>11</v>
      </c>
      <c r="B17" s="24" t="str">
        <f>+'Original ABG Allocation'!B16</f>
        <v>BLAIR</v>
      </c>
      <c r="C17" s="115">
        <v>82263</v>
      </c>
      <c r="D17" s="115">
        <v>27420</v>
      </c>
      <c r="E17" s="39">
        <f t="shared" si="1"/>
        <v>109683</v>
      </c>
      <c r="F17" s="122"/>
      <c r="G17" s="116">
        <v>34601</v>
      </c>
      <c r="H17" s="116">
        <v>8650</v>
      </c>
      <c r="I17" s="79">
        <f t="shared" si="2"/>
        <v>43251</v>
      </c>
      <c r="J17" s="116">
        <f t="shared" si="3"/>
        <v>116864</v>
      </c>
      <c r="K17" s="116">
        <f t="shared" si="4"/>
        <v>36070</v>
      </c>
      <c r="L17" s="116">
        <f t="shared" si="5"/>
        <v>152934</v>
      </c>
      <c r="M17" s="282"/>
      <c r="N17" s="353">
        <v>25571</v>
      </c>
      <c r="O17" s="116">
        <f>2884+8524</f>
        <v>11408</v>
      </c>
      <c r="P17" s="155">
        <f t="shared" si="6"/>
        <v>36979</v>
      </c>
      <c r="Q17" s="106">
        <f t="shared" si="0"/>
        <v>142435</v>
      </c>
      <c r="R17" s="106">
        <f t="shared" si="7"/>
        <v>47478</v>
      </c>
      <c r="S17" s="153">
        <f t="shared" si="8"/>
        <v>189913</v>
      </c>
      <c r="T17" s="110"/>
      <c r="U17" s="163">
        <v>0</v>
      </c>
      <c r="V17" s="108">
        <v>0</v>
      </c>
      <c r="W17" s="108">
        <f t="shared" si="9"/>
        <v>0</v>
      </c>
      <c r="X17" s="163">
        <f t="shared" si="10"/>
        <v>142435</v>
      </c>
      <c r="Y17" s="163">
        <f t="shared" si="11"/>
        <v>47478</v>
      </c>
      <c r="Z17" s="153">
        <f t="shared" si="12"/>
        <v>189913</v>
      </c>
      <c r="AA17" s="118" t="e">
        <f>+#REF!+#REF!</f>
        <v>#REF!</v>
      </c>
      <c r="AB17" s="328"/>
      <c r="AC17" s="179"/>
      <c r="AD17" s="116"/>
      <c r="AE17" s="116"/>
      <c r="AF17" s="124"/>
      <c r="AG17" s="124"/>
      <c r="AH17" s="113"/>
      <c r="AI17" s="113"/>
      <c r="AJ17" s="113"/>
      <c r="AK17" s="113"/>
      <c r="AL17" s="113"/>
      <c r="AM17" s="113"/>
      <c r="AN17" s="113"/>
      <c r="AO17" s="113"/>
      <c r="AP17" s="113"/>
      <c r="AQ17" s="116"/>
      <c r="AR17" s="113"/>
      <c r="AS17" s="113"/>
      <c r="AT17" s="113"/>
    </row>
    <row r="18" spans="1:46" x14ac:dyDescent="0.2">
      <c r="A18" s="24" t="str">
        <f>+'Original ABG Allocation'!A17</f>
        <v>12</v>
      </c>
      <c r="B18" s="24" t="str">
        <f>+'Original ABG Allocation'!B17</f>
        <v>BED/FULT/HUNT</v>
      </c>
      <c r="C18" s="115">
        <v>79563</v>
      </c>
      <c r="D18" s="115">
        <v>26521</v>
      </c>
      <c r="E18" s="39">
        <f t="shared" si="1"/>
        <v>106084</v>
      </c>
      <c r="F18" s="122"/>
      <c r="G18" s="116">
        <v>64612</v>
      </c>
      <c r="H18" s="116">
        <v>16153</v>
      </c>
      <c r="I18" s="79">
        <f t="shared" si="2"/>
        <v>80765</v>
      </c>
      <c r="J18" s="116">
        <f t="shared" si="3"/>
        <v>144175</v>
      </c>
      <c r="K18" s="116">
        <f t="shared" si="4"/>
        <v>42674</v>
      </c>
      <c r="L18" s="116">
        <f t="shared" si="5"/>
        <v>186849</v>
      </c>
      <c r="M18" s="282"/>
      <c r="N18" s="353">
        <v>23085</v>
      </c>
      <c r="O18" s="116">
        <f>5385+7696</f>
        <v>13081</v>
      </c>
      <c r="P18" s="155">
        <f t="shared" si="6"/>
        <v>36166</v>
      </c>
      <c r="Q18" s="106">
        <f t="shared" si="0"/>
        <v>167260</v>
      </c>
      <c r="R18" s="106">
        <f t="shared" si="7"/>
        <v>55755</v>
      </c>
      <c r="S18" s="153">
        <f t="shared" si="8"/>
        <v>223015</v>
      </c>
      <c r="T18" s="110"/>
      <c r="U18" s="163"/>
      <c r="V18" s="108">
        <v>0</v>
      </c>
      <c r="W18" s="108">
        <f t="shared" si="9"/>
        <v>0</v>
      </c>
      <c r="X18" s="163">
        <f t="shared" si="10"/>
        <v>167260</v>
      </c>
      <c r="Y18" s="163">
        <f t="shared" si="11"/>
        <v>55755</v>
      </c>
      <c r="Z18" s="153">
        <f t="shared" si="12"/>
        <v>223015</v>
      </c>
      <c r="AA18" s="118" t="e">
        <f>+#REF!+#REF!</f>
        <v>#REF!</v>
      </c>
      <c r="AB18" s="328"/>
      <c r="AC18" s="179"/>
      <c r="AD18" s="116"/>
      <c r="AE18" s="116"/>
      <c r="AF18" s="124"/>
      <c r="AG18" s="124"/>
      <c r="AH18" s="113"/>
      <c r="AI18" s="113"/>
      <c r="AJ18" s="113"/>
      <c r="AK18" s="113"/>
      <c r="AL18" s="113"/>
      <c r="AM18" s="113"/>
      <c r="AN18" s="113"/>
      <c r="AO18" s="113"/>
      <c r="AP18" s="113"/>
      <c r="AQ18" s="116"/>
      <c r="AR18" s="113"/>
      <c r="AS18" s="113"/>
      <c r="AT18" s="113"/>
    </row>
    <row r="19" spans="1:46" x14ac:dyDescent="0.2">
      <c r="A19" s="24" t="str">
        <f>+'Original ABG Allocation'!A18</f>
        <v>13</v>
      </c>
      <c r="B19" s="24" t="str">
        <f>+'Original ABG Allocation'!B18</f>
        <v>CENTRE</v>
      </c>
      <c r="C19" s="115">
        <v>27099</v>
      </c>
      <c r="D19" s="115">
        <v>9032</v>
      </c>
      <c r="E19" s="39">
        <f t="shared" si="1"/>
        <v>36131</v>
      </c>
      <c r="F19" s="122"/>
      <c r="G19" s="116">
        <v>44008</v>
      </c>
      <c r="H19" s="116">
        <v>11002</v>
      </c>
      <c r="I19" s="79">
        <f t="shared" si="2"/>
        <v>55010</v>
      </c>
      <c r="J19" s="116">
        <f t="shared" si="3"/>
        <v>71107</v>
      </c>
      <c r="K19" s="116">
        <f t="shared" si="4"/>
        <v>20034</v>
      </c>
      <c r="L19" s="116">
        <f t="shared" si="5"/>
        <v>91141</v>
      </c>
      <c r="M19" s="282"/>
      <c r="N19" s="353">
        <v>71385</v>
      </c>
      <c r="O19" s="116">
        <f>3668+23795</f>
        <v>27463</v>
      </c>
      <c r="P19" s="155">
        <f t="shared" si="6"/>
        <v>98848</v>
      </c>
      <c r="Q19" s="106">
        <f t="shared" si="0"/>
        <v>142492</v>
      </c>
      <c r="R19" s="106">
        <f t="shared" si="7"/>
        <v>47497</v>
      </c>
      <c r="S19" s="153">
        <f t="shared" si="8"/>
        <v>189989</v>
      </c>
      <c r="T19" s="110"/>
      <c r="U19" s="163"/>
      <c r="V19" s="108">
        <v>0</v>
      </c>
      <c r="W19" s="108">
        <f t="shared" si="9"/>
        <v>0</v>
      </c>
      <c r="X19" s="163">
        <f t="shared" si="10"/>
        <v>142492</v>
      </c>
      <c r="Y19" s="163">
        <f t="shared" si="11"/>
        <v>47497</v>
      </c>
      <c r="Z19" s="153">
        <f t="shared" si="12"/>
        <v>189989</v>
      </c>
      <c r="AA19" s="118" t="e">
        <f>+#REF!+#REF!</f>
        <v>#REF!</v>
      </c>
      <c r="AB19" s="328"/>
      <c r="AC19" s="179"/>
      <c r="AD19" s="116"/>
      <c r="AE19" s="116"/>
      <c r="AF19" s="124"/>
      <c r="AG19" s="124"/>
      <c r="AH19" s="113"/>
      <c r="AI19" s="113"/>
      <c r="AJ19" s="113"/>
      <c r="AK19" s="113"/>
      <c r="AL19" s="113"/>
      <c r="AM19" s="113"/>
      <c r="AN19" s="113"/>
      <c r="AO19" s="113"/>
      <c r="AP19" s="113"/>
      <c r="AQ19" s="116"/>
      <c r="AR19" s="113"/>
      <c r="AS19" s="113"/>
      <c r="AT19" s="113"/>
    </row>
    <row r="20" spans="1:46" ht="18" x14ac:dyDescent="0.25">
      <c r="A20" s="24" t="str">
        <f>+'Original ABG Allocation'!A19</f>
        <v>14</v>
      </c>
      <c r="B20" s="24" t="str">
        <f>+'Original ABG Allocation'!B19</f>
        <v>LYCOM/CLINTON</v>
      </c>
      <c r="C20" s="115">
        <v>73839</v>
      </c>
      <c r="D20" s="115">
        <v>24613</v>
      </c>
      <c r="E20" s="39">
        <f t="shared" si="1"/>
        <v>98452</v>
      </c>
      <c r="F20" s="122"/>
      <c r="G20" s="116">
        <v>65014</v>
      </c>
      <c r="H20" s="116">
        <v>16253</v>
      </c>
      <c r="I20" s="79">
        <f t="shared" si="2"/>
        <v>81267</v>
      </c>
      <c r="J20" s="116">
        <f t="shared" si="3"/>
        <v>138853</v>
      </c>
      <c r="K20" s="116">
        <f t="shared" si="4"/>
        <v>40866</v>
      </c>
      <c r="L20" s="116">
        <f t="shared" si="5"/>
        <v>179719</v>
      </c>
      <c r="M20" s="282"/>
      <c r="N20" s="353">
        <v>0</v>
      </c>
      <c r="O20" s="116">
        <v>5419</v>
      </c>
      <c r="P20" s="155">
        <f t="shared" si="6"/>
        <v>5419</v>
      </c>
      <c r="Q20" s="106">
        <f t="shared" si="0"/>
        <v>138853</v>
      </c>
      <c r="R20" s="106">
        <f t="shared" si="7"/>
        <v>46285</v>
      </c>
      <c r="S20" s="153">
        <f t="shared" si="8"/>
        <v>185138</v>
      </c>
      <c r="T20" s="110"/>
      <c r="U20" s="163"/>
      <c r="V20" s="108">
        <v>0</v>
      </c>
      <c r="W20" s="108">
        <f t="shared" si="9"/>
        <v>0</v>
      </c>
      <c r="X20" s="163">
        <f t="shared" si="10"/>
        <v>138853</v>
      </c>
      <c r="Y20" s="163">
        <f t="shared" si="11"/>
        <v>46285</v>
      </c>
      <c r="Z20" s="153">
        <f t="shared" si="12"/>
        <v>185138</v>
      </c>
      <c r="AA20" s="118" t="e">
        <f>+#REF!+#REF!</f>
        <v>#REF!</v>
      </c>
      <c r="AB20" s="328"/>
      <c r="AC20" s="179"/>
      <c r="AD20" s="116"/>
      <c r="AE20" s="116"/>
      <c r="AF20" s="124"/>
      <c r="AG20" s="124"/>
      <c r="AH20" s="307"/>
      <c r="AI20" s="113"/>
      <c r="AJ20" s="113"/>
      <c r="AK20" s="113"/>
      <c r="AL20" s="113"/>
      <c r="AM20" s="113"/>
      <c r="AN20" s="113"/>
      <c r="AO20" s="113"/>
      <c r="AP20" s="113"/>
      <c r="AQ20" s="116"/>
      <c r="AR20" s="113"/>
      <c r="AS20" s="113"/>
      <c r="AT20" s="113"/>
    </row>
    <row r="21" spans="1:46" x14ac:dyDescent="0.2">
      <c r="A21" s="24" t="str">
        <f>+'Original ABG Allocation'!A20</f>
        <v>15</v>
      </c>
      <c r="B21" s="24" t="str">
        <f>+'Original ABG Allocation'!B20</f>
        <v>COLUM/MONT</v>
      </c>
      <c r="C21" s="115">
        <v>39995</v>
      </c>
      <c r="D21" s="115">
        <v>13331</v>
      </c>
      <c r="E21" s="39">
        <f t="shared" si="1"/>
        <v>53326</v>
      </c>
      <c r="F21" s="122"/>
      <c r="G21" s="116">
        <v>37214</v>
      </c>
      <c r="H21" s="116">
        <v>9303</v>
      </c>
      <c r="I21" s="79">
        <f t="shared" si="2"/>
        <v>46517</v>
      </c>
      <c r="J21" s="116">
        <f t="shared" si="3"/>
        <v>77209</v>
      </c>
      <c r="K21" s="116">
        <f t="shared" si="4"/>
        <v>22634</v>
      </c>
      <c r="L21" s="116">
        <f t="shared" si="5"/>
        <v>99843</v>
      </c>
      <c r="M21" s="282"/>
      <c r="N21" s="353">
        <v>1420</v>
      </c>
      <c r="O21" s="116">
        <f>3102+474</f>
        <v>3576</v>
      </c>
      <c r="P21" s="155">
        <f t="shared" si="6"/>
        <v>4996</v>
      </c>
      <c r="Q21" s="106">
        <f t="shared" si="0"/>
        <v>78629</v>
      </c>
      <c r="R21" s="106">
        <f t="shared" si="7"/>
        <v>26210</v>
      </c>
      <c r="S21" s="153">
        <f t="shared" si="8"/>
        <v>104839</v>
      </c>
      <c r="T21" s="110"/>
      <c r="U21" s="163"/>
      <c r="V21" s="108">
        <v>0</v>
      </c>
      <c r="W21" s="108">
        <f t="shared" si="9"/>
        <v>0</v>
      </c>
      <c r="X21" s="163">
        <f t="shared" si="10"/>
        <v>78629</v>
      </c>
      <c r="Y21" s="163">
        <f t="shared" si="11"/>
        <v>26210</v>
      </c>
      <c r="Z21" s="153">
        <f t="shared" si="12"/>
        <v>104839</v>
      </c>
      <c r="AA21" s="118" t="e">
        <f>+#REF!+#REF!</f>
        <v>#REF!</v>
      </c>
      <c r="AB21" s="328"/>
      <c r="AC21" s="179"/>
      <c r="AD21" s="116"/>
      <c r="AE21" s="116"/>
      <c r="AF21" s="124"/>
      <c r="AG21" s="124"/>
      <c r="AH21" s="113"/>
      <c r="AI21" s="113"/>
      <c r="AJ21" s="113"/>
      <c r="AK21" s="113"/>
      <c r="AL21" s="113"/>
      <c r="AM21" s="113"/>
      <c r="AN21" s="113"/>
      <c r="AO21" s="113"/>
      <c r="AP21" s="113"/>
      <c r="AQ21" s="116"/>
      <c r="AR21" s="113"/>
      <c r="AS21" s="113"/>
      <c r="AT21" s="113"/>
    </row>
    <row r="22" spans="1:46" x14ac:dyDescent="0.2">
      <c r="A22" s="24" t="str">
        <f>+'Original ABG Allocation'!A21</f>
        <v>16</v>
      </c>
      <c r="B22" s="24" t="str">
        <f>+'Original ABG Allocation'!B21</f>
        <v>NORTHUMBERLND</v>
      </c>
      <c r="C22" s="115">
        <v>81843</v>
      </c>
      <c r="D22" s="115">
        <v>27280</v>
      </c>
      <c r="E22" s="39">
        <f t="shared" si="1"/>
        <v>109123</v>
      </c>
      <c r="F22" s="122"/>
      <c r="G22" s="116">
        <v>34424</v>
      </c>
      <c r="H22" s="116">
        <v>8606</v>
      </c>
      <c r="I22" s="79">
        <f t="shared" si="2"/>
        <v>43030</v>
      </c>
      <c r="J22" s="116">
        <f t="shared" si="3"/>
        <v>116267</v>
      </c>
      <c r="K22" s="116">
        <f t="shared" si="4"/>
        <v>35886</v>
      </c>
      <c r="L22" s="116">
        <f t="shared" si="5"/>
        <v>152153</v>
      </c>
      <c r="M22" s="282"/>
      <c r="N22" s="353">
        <v>17758</v>
      </c>
      <c r="O22" s="116">
        <f>2869+5920</f>
        <v>8789</v>
      </c>
      <c r="P22" s="155">
        <f t="shared" si="6"/>
        <v>26547</v>
      </c>
      <c r="Q22" s="106">
        <f t="shared" si="0"/>
        <v>134025</v>
      </c>
      <c r="R22" s="106">
        <f t="shared" si="7"/>
        <v>44675</v>
      </c>
      <c r="S22" s="153">
        <f t="shared" si="8"/>
        <v>178700</v>
      </c>
      <c r="T22" s="110"/>
      <c r="U22" s="163"/>
      <c r="V22" s="108">
        <v>0</v>
      </c>
      <c r="W22" s="108">
        <f t="shared" si="9"/>
        <v>0</v>
      </c>
      <c r="X22" s="163">
        <f t="shared" si="10"/>
        <v>134025</v>
      </c>
      <c r="Y22" s="163">
        <f t="shared" si="11"/>
        <v>44675</v>
      </c>
      <c r="Z22" s="153">
        <f t="shared" si="12"/>
        <v>178700</v>
      </c>
      <c r="AA22" s="118" t="e">
        <f>+#REF!+#REF!</f>
        <v>#REF!</v>
      </c>
      <c r="AB22" s="328"/>
      <c r="AC22" s="179"/>
      <c r="AD22" s="116"/>
      <c r="AE22" s="116"/>
      <c r="AF22" s="124"/>
      <c r="AG22" s="124"/>
      <c r="AH22" s="113"/>
      <c r="AI22" s="113"/>
      <c r="AJ22" s="113"/>
      <c r="AK22" s="113"/>
      <c r="AL22" s="113"/>
      <c r="AM22" s="113"/>
      <c r="AN22" s="113"/>
      <c r="AO22" s="113"/>
      <c r="AP22" s="113"/>
      <c r="AQ22" s="116"/>
      <c r="AR22" s="113"/>
      <c r="AS22" s="113"/>
      <c r="AT22" s="113"/>
    </row>
    <row r="23" spans="1:46" x14ac:dyDescent="0.2">
      <c r="A23" s="24" t="str">
        <f>+'Original ABG Allocation'!A22</f>
        <v>17</v>
      </c>
      <c r="B23" s="24" t="str">
        <f>+'Original ABG Allocation'!B22</f>
        <v>UNION/SNYDER</v>
      </c>
      <c r="C23" s="115">
        <v>29091</v>
      </c>
      <c r="D23" s="115">
        <v>9697</v>
      </c>
      <c r="E23" s="39">
        <f t="shared" si="1"/>
        <v>38788</v>
      </c>
      <c r="F23" s="122"/>
      <c r="G23" s="116">
        <v>38349</v>
      </c>
      <c r="H23" s="116">
        <v>9587</v>
      </c>
      <c r="I23" s="79">
        <f t="shared" si="2"/>
        <v>47936</v>
      </c>
      <c r="J23" s="116">
        <f t="shared" si="3"/>
        <v>67440</v>
      </c>
      <c r="K23" s="116">
        <f t="shared" si="4"/>
        <v>19284</v>
      </c>
      <c r="L23" s="116">
        <f t="shared" si="5"/>
        <v>86724</v>
      </c>
      <c r="M23" s="282"/>
      <c r="N23" s="353">
        <v>0</v>
      </c>
      <c r="O23" s="116">
        <v>3196</v>
      </c>
      <c r="P23" s="155">
        <f t="shared" si="6"/>
        <v>3196</v>
      </c>
      <c r="Q23" s="106">
        <f t="shared" si="0"/>
        <v>67440</v>
      </c>
      <c r="R23" s="106">
        <f t="shared" si="7"/>
        <v>22480</v>
      </c>
      <c r="S23" s="153">
        <f t="shared" si="8"/>
        <v>89920</v>
      </c>
      <c r="T23" s="110"/>
      <c r="U23" s="208"/>
      <c r="V23" s="108">
        <v>0</v>
      </c>
      <c r="W23" s="108">
        <f t="shared" si="9"/>
        <v>0</v>
      </c>
      <c r="X23" s="163">
        <f t="shared" si="10"/>
        <v>67440</v>
      </c>
      <c r="Y23" s="163">
        <f t="shared" si="11"/>
        <v>22480</v>
      </c>
      <c r="Z23" s="153">
        <f t="shared" si="12"/>
        <v>89920</v>
      </c>
      <c r="AA23" s="118" t="e">
        <f>+#REF!+#REF!</f>
        <v>#REF!</v>
      </c>
      <c r="AB23" s="328"/>
      <c r="AC23" s="179"/>
      <c r="AD23" s="116"/>
      <c r="AE23" s="116"/>
      <c r="AF23" s="124"/>
      <c r="AG23" s="124"/>
      <c r="AH23" s="113"/>
      <c r="AI23" s="113"/>
      <c r="AJ23" s="113"/>
      <c r="AK23" s="113"/>
      <c r="AL23" s="113"/>
      <c r="AM23" s="113"/>
      <c r="AN23" s="113"/>
      <c r="AO23" s="113"/>
      <c r="AP23" s="113"/>
      <c r="AQ23" s="116"/>
      <c r="AR23" s="113"/>
      <c r="AS23" s="113"/>
      <c r="AT23" s="113"/>
    </row>
    <row r="24" spans="1:46" x14ac:dyDescent="0.2">
      <c r="A24" s="24" t="str">
        <f>+'Original ABG Allocation'!A23</f>
        <v>18</v>
      </c>
      <c r="B24" s="24" t="str">
        <f>+'Original ABG Allocation'!B23</f>
        <v>MIFF/JUNIATA</v>
      </c>
      <c r="C24" s="115">
        <v>55583</v>
      </c>
      <c r="D24" s="115">
        <v>18528</v>
      </c>
      <c r="E24" s="39">
        <f t="shared" si="1"/>
        <v>74111</v>
      </c>
      <c r="F24" s="122"/>
      <c r="G24" s="116">
        <v>37938</v>
      </c>
      <c r="H24" s="116">
        <v>9484</v>
      </c>
      <c r="I24" s="79">
        <f t="shared" si="2"/>
        <v>47422</v>
      </c>
      <c r="J24" s="116">
        <f t="shared" si="3"/>
        <v>93521</v>
      </c>
      <c r="K24" s="116">
        <f t="shared" si="4"/>
        <v>28012</v>
      </c>
      <c r="L24" s="116">
        <f t="shared" si="5"/>
        <v>121533</v>
      </c>
      <c r="M24" s="282"/>
      <c r="N24" s="353">
        <v>0</v>
      </c>
      <c r="O24" s="116">
        <v>3162</v>
      </c>
      <c r="P24" s="155">
        <f t="shared" si="6"/>
        <v>3162</v>
      </c>
      <c r="Q24" s="106">
        <f t="shared" si="0"/>
        <v>93521</v>
      </c>
      <c r="R24" s="106">
        <f t="shared" si="7"/>
        <v>31174</v>
      </c>
      <c r="S24" s="153">
        <f t="shared" si="8"/>
        <v>124695</v>
      </c>
      <c r="T24" s="110"/>
      <c r="U24" s="163"/>
      <c r="V24" s="108">
        <v>0</v>
      </c>
      <c r="W24" s="108">
        <f t="shared" si="9"/>
        <v>0</v>
      </c>
      <c r="X24" s="163">
        <f t="shared" si="10"/>
        <v>93521</v>
      </c>
      <c r="Y24" s="163">
        <f t="shared" si="11"/>
        <v>31174</v>
      </c>
      <c r="Z24" s="153">
        <f t="shared" si="12"/>
        <v>124695</v>
      </c>
      <c r="AA24" s="118" t="e">
        <f>+#REF!+#REF!</f>
        <v>#REF!</v>
      </c>
      <c r="AB24" s="328"/>
      <c r="AC24" s="179"/>
      <c r="AD24" s="116"/>
      <c r="AE24" s="116"/>
      <c r="AF24" s="124"/>
      <c r="AG24" s="124"/>
      <c r="AH24" s="113"/>
      <c r="AI24" s="113"/>
      <c r="AJ24" s="113"/>
      <c r="AK24" s="113"/>
      <c r="AL24" s="113"/>
      <c r="AM24" s="113"/>
      <c r="AN24" s="113"/>
      <c r="AO24" s="113"/>
      <c r="AP24" s="113"/>
      <c r="AQ24" s="116"/>
      <c r="AR24" s="113"/>
      <c r="AS24" s="113"/>
      <c r="AT24" s="113"/>
    </row>
    <row r="25" spans="1:46" x14ac:dyDescent="0.2">
      <c r="A25" s="24" t="str">
        <f>+'Original ABG Allocation'!A24</f>
        <v>19</v>
      </c>
      <c r="B25" s="24" t="str">
        <f>+'Original ABG Allocation'!B24</f>
        <v>FRANKLIN</v>
      </c>
      <c r="C25" s="115">
        <v>58599</v>
      </c>
      <c r="D25" s="115">
        <v>19532</v>
      </c>
      <c r="E25" s="39">
        <f t="shared" si="1"/>
        <v>78131</v>
      </c>
      <c r="F25" s="122"/>
      <c r="G25" s="116">
        <v>54212</v>
      </c>
      <c r="H25" s="116">
        <v>13553</v>
      </c>
      <c r="I25" s="79">
        <f t="shared" si="2"/>
        <v>67765</v>
      </c>
      <c r="J25" s="116">
        <f t="shared" si="3"/>
        <v>112811</v>
      </c>
      <c r="K25" s="116">
        <f t="shared" si="4"/>
        <v>33085</v>
      </c>
      <c r="L25" s="116">
        <f t="shared" si="5"/>
        <v>145896</v>
      </c>
      <c r="M25" s="282"/>
      <c r="N25" s="353">
        <v>0</v>
      </c>
      <c r="O25" s="116">
        <v>4518</v>
      </c>
      <c r="P25" s="155">
        <f t="shared" si="6"/>
        <v>4518</v>
      </c>
      <c r="Q25" s="106">
        <f t="shared" si="0"/>
        <v>112811</v>
      </c>
      <c r="R25" s="106">
        <f t="shared" si="7"/>
        <v>37603</v>
      </c>
      <c r="S25" s="153">
        <f t="shared" si="8"/>
        <v>150414</v>
      </c>
      <c r="T25" s="110"/>
      <c r="U25" s="208"/>
      <c r="V25" s="108">
        <v>0</v>
      </c>
      <c r="W25" s="108">
        <f t="shared" si="9"/>
        <v>0</v>
      </c>
      <c r="X25" s="163">
        <f t="shared" si="10"/>
        <v>112811</v>
      </c>
      <c r="Y25" s="163">
        <f t="shared" si="11"/>
        <v>37603</v>
      </c>
      <c r="Z25" s="153">
        <f t="shared" si="12"/>
        <v>150414</v>
      </c>
      <c r="AA25" s="118" t="e">
        <f>+#REF!+#REF!</f>
        <v>#REF!</v>
      </c>
      <c r="AB25" s="328"/>
      <c r="AC25" s="179"/>
      <c r="AD25" s="116"/>
      <c r="AE25" s="116"/>
      <c r="AF25" s="124"/>
      <c r="AG25" s="124"/>
      <c r="AH25" s="113"/>
      <c r="AI25" s="113"/>
      <c r="AJ25" s="113"/>
      <c r="AK25" s="113"/>
      <c r="AL25" s="113"/>
      <c r="AM25" s="113"/>
      <c r="AN25" s="113"/>
      <c r="AO25" s="113"/>
      <c r="AP25" s="113"/>
      <c r="AQ25" s="116"/>
      <c r="AR25" s="113"/>
      <c r="AS25" s="113"/>
      <c r="AT25" s="113"/>
    </row>
    <row r="26" spans="1:46" x14ac:dyDescent="0.2">
      <c r="A26" s="24" t="str">
        <f>+'Original ABG Allocation'!A25</f>
        <v>20</v>
      </c>
      <c r="B26" s="24" t="str">
        <f>+'Original ABG Allocation'!B25</f>
        <v>ADAMS</v>
      </c>
      <c r="C26" s="115">
        <v>24336</v>
      </c>
      <c r="D26" s="115">
        <v>8112</v>
      </c>
      <c r="E26" s="39">
        <f t="shared" si="1"/>
        <v>32448</v>
      </c>
      <c r="F26" s="122"/>
      <c r="G26" s="116">
        <v>48111</v>
      </c>
      <c r="H26" s="116">
        <v>12027</v>
      </c>
      <c r="I26" s="79">
        <f t="shared" si="2"/>
        <v>60138</v>
      </c>
      <c r="J26" s="116">
        <f t="shared" si="3"/>
        <v>72447</v>
      </c>
      <c r="K26" s="116">
        <f t="shared" si="4"/>
        <v>20139</v>
      </c>
      <c r="L26" s="116">
        <f t="shared" si="5"/>
        <v>92586</v>
      </c>
      <c r="M26" s="282"/>
      <c r="N26" s="353">
        <v>0</v>
      </c>
      <c r="O26" s="116">
        <v>4010</v>
      </c>
      <c r="P26" s="155">
        <f t="shared" si="6"/>
        <v>4010</v>
      </c>
      <c r="Q26" s="106">
        <f t="shared" si="0"/>
        <v>72447</v>
      </c>
      <c r="R26" s="106">
        <f t="shared" si="7"/>
        <v>24149</v>
      </c>
      <c r="S26" s="153">
        <f t="shared" si="8"/>
        <v>96596</v>
      </c>
      <c r="T26" s="110"/>
      <c r="U26" s="163"/>
      <c r="V26" s="108">
        <v>0</v>
      </c>
      <c r="W26" s="108">
        <f t="shared" si="9"/>
        <v>0</v>
      </c>
      <c r="X26" s="163">
        <f t="shared" si="10"/>
        <v>72447</v>
      </c>
      <c r="Y26" s="163">
        <f t="shared" si="11"/>
        <v>24149</v>
      </c>
      <c r="Z26" s="153">
        <f t="shared" si="12"/>
        <v>96596</v>
      </c>
      <c r="AA26" s="118" t="e">
        <f>+#REF!+#REF!</f>
        <v>#REF!</v>
      </c>
      <c r="AB26" s="328"/>
      <c r="AC26" s="179"/>
      <c r="AD26" s="116"/>
      <c r="AE26" s="116"/>
      <c r="AF26" s="124"/>
      <c r="AG26" s="124"/>
      <c r="AH26" s="113"/>
      <c r="AI26" s="113"/>
      <c r="AJ26" s="113"/>
      <c r="AK26" s="113"/>
      <c r="AL26" s="113"/>
      <c r="AM26" s="113"/>
      <c r="AN26" s="113"/>
      <c r="AO26" s="113"/>
      <c r="AP26" s="113"/>
      <c r="AQ26" s="116"/>
      <c r="AR26" s="113"/>
      <c r="AS26" s="113"/>
      <c r="AT26" s="113"/>
    </row>
    <row r="27" spans="1:46" x14ac:dyDescent="0.2">
      <c r="A27" s="24" t="str">
        <f>+'Original ABG Allocation'!A26</f>
        <v>21</v>
      </c>
      <c r="B27" s="24" t="str">
        <f>+'Original ABG Allocation'!B26</f>
        <v>CUMBERLAND</v>
      </c>
      <c r="C27" s="115">
        <v>42963</v>
      </c>
      <c r="D27" s="115">
        <v>14321</v>
      </c>
      <c r="E27" s="39">
        <f t="shared" si="1"/>
        <v>57284</v>
      </c>
      <c r="F27" s="122"/>
      <c r="G27" s="116">
        <v>68997</v>
      </c>
      <c r="H27" s="116">
        <v>17249</v>
      </c>
      <c r="I27" s="79">
        <f t="shared" si="2"/>
        <v>86246</v>
      </c>
      <c r="J27" s="116">
        <f t="shared" si="3"/>
        <v>111960</v>
      </c>
      <c r="K27" s="116">
        <f t="shared" si="4"/>
        <v>31570</v>
      </c>
      <c r="L27" s="116">
        <f t="shared" si="5"/>
        <v>143530</v>
      </c>
      <c r="M27" s="282"/>
      <c r="N27" s="353">
        <v>0</v>
      </c>
      <c r="O27" s="116">
        <v>5750</v>
      </c>
      <c r="P27" s="155">
        <f t="shared" si="6"/>
        <v>5750</v>
      </c>
      <c r="Q27" s="106">
        <f t="shared" si="0"/>
        <v>111960</v>
      </c>
      <c r="R27" s="106">
        <f t="shared" si="7"/>
        <v>37320</v>
      </c>
      <c r="S27" s="153">
        <f t="shared" si="8"/>
        <v>149280</v>
      </c>
      <c r="T27" s="110"/>
      <c r="U27" s="163"/>
      <c r="V27" s="108">
        <v>0</v>
      </c>
      <c r="W27" s="108">
        <f t="shared" si="9"/>
        <v>0</v>
      </c>
      <c r="X27" s="163">
        <f t="shared" si="10"/>
        <v>111960</v>
      </c>
      <c r="Y27" s="163">
        <f t="shared" si="11"/>
        <v>37320</v>
      </c>
      <c r="Z27" s="153">
        <f t="shared" si="12"/>
        <v>149280</v>
      </c>
      <c r="AA27" s="118" t="e">
        <f>+#REF!+#REF!</f>
        <v>#REF!</v>
      </c>
      <c r="AB27" s="328"/>
      <c r="AC27" s="179"/>
      <c r="AD27" s="116"/>
      <c r="AE27" s="116"/>
      <c r="AF27" s="124"/>
      <c r="AG27" s="124"/>
      <c r="AH27" s="113"/>
      <c r="AI27" s="113"/>
      <c r="AJ27" s="113"/>
      <c r="AK27" s="113"/>
      <c r="AL27" s="113"/>
      <c r="AM27" s="113"/>
      <c r="AN27" s="113"/>
      <c r="AO27" s="113"/>
      <c r="AP27" s="113"/>
      <c r="AQ27" s="116"/>
      <c r="AR27" s="113"/>
      <c r="AS27" s="113"/>
      <c r="AT27" s="113"/>
    </row>
    <row r="28" spans="1:46" x14ac:dyDescent="0.2">
      <c r="A28" s="24" t="str">
        <f>+'Original ABG Allocation'!A27</f>
        <v>22</v>
      </c>
      <c r="B28" s="24" t="str">
        <f>+'Original ABG Allocation'!B27</f>
        <v>PERRY</v>
      </c>
      <c r="C28" s="115">
        <v>17991</v>
      </c>
      <c r="D28" s="115">
        <v>5997</v>
      </c>
      <c r="E28" s="39">
        <f t="shared" si="1"/>
        <v>23988</v>
      </c>
      <c r="F28" s="122"/>
      <c r="G28" s="116">
        <v>24333</v>
      </c>
      <c r="H28" s="116">
        <v>6083</v>
      </c>
      <c r="I28" s="79">
        <f t="shared" si="2"/>
        <v>30416</v>
      </c>
      <c r="J28" s="116">
        <f t="shared" si="3"/>
        <v>42324</v>
      </c>
      <c r="K28" s="116">
        <f t="shared" si="4"/>
        <v>12080</v>
      </c>
      <c r="L28" s="116">
        <f t="shared" si="5"/>
        <v>54404</v>
      </c>
      <c r="M28" s="282"/>
      <c r="N28" s="353">
        <v>0</v>
      </c>
      <c r="O28" s="116">
        <v>2028</v>
      </c>
      <c r="P28" s="155">
        <f t="shared" si="6"/>
        <v>2028</v>
      </c>
      <c r="Q28" s="106">
        <f t="shared" si="0"/>
        <v>42324</v>
      </c>
      <c r="R28" s="106">
        <f t="shared" si="7"/>
        <v>14108</v>
      </c>
      <c r="S28" s="153">
        <f t="shared" si="8"/>
        <v>56432</v>
      </c>
      <c r="T28" s="110"/>
      <c r="U28" s="163"/>
      <c r="V28" s="108">
        <v>0</v>
      </c>
      <c r="W28" s="108">
        <f t="shared" si="9"/>
        <v>0</v>
      </c>
      <c r="X28" s="163">
        <f t="shared" si="10"/>
        <v>42324</v>
      </c>
      <c r="Y28" s="163">
        <f t="shared" si="11"/>
        <v>14108</v>
      </c>
      <c r="Z28" s="153">
        <f t="shared" si="12"/>
        <v>56432</v>
      </c>
      <c r="AA28" s="118" t="e">
        <f>+#REF!+#REF!</f>
        <v>#REF!</v>
      </c>
      <c r="AB28" s="328"/>
      <c r="AC28" s="179"/>
      <c r="AD28" s="116"/>
      <c r="AE28" s="116"/>
      <c r="AF28" s="124"/>
      <c r="AG28" s="124"/>
      <c r="AH28" s="113"/>
      <c r="AI28" s="113"/>
      <c r="AJ28" s="113"/>
      <c r="AK28" s="113"/>
      <c r="AL28" s="113"/>
      <c r="AM28" s="113"/>
      <c r="AN28" s="113"/>
      <c r="AO28" s="113"/>
      <c r="AP28" s="113"/>
      <c r="AQ28" s="116"/>
      <c r="AR28" s="113"/>
      <c r="AS28" s="113"/>
      <c r="AT28" s="113"/>
    </row>
    <row r="29" spans="1:46" x14ac:dyDescent="0.2">
      <c r="A29" s="24" t="str">
        <f>+'Original ABG Allocation'!A28</f>
        <v>23</v>
      </c>
      <c r="B29" s="24" t="str">
        <f>+'Original ABG Allocation'!B28</f>
        <v>DAUPHIN</v>
      </c>
      <c r="C29" s="115">
        <v>95756</v>
      </c>
      <c r="D29" s="115">
        <v>31919</v>
      </c>
      <c r="E29" s="39">
        <f t="shared" si="1"/>
        <v>127675</v>
      </c>
      <c r="F29" s="122"/>
      <c r="G29" s="116">
        <v>93960</v>
      </c>
      <c r="H29" s="116">
        <v>23490</v>
      </c>
      <c r="I29" s="79">
        <f t="shared" si="2"/>
        <v>117450</v>
      </c>
      <c r="J29" s="116">
        <f t="shared" si="3"/>
        <v>189716</v>
      </c>
      <c r="K29" s="116">
        <f t="shared" si="4"/>
        <v>55409</v>
      </c>
      <c r="L29" s="116">
        <f t="shared" si="5"/>
        <v>245125</v>
      </c>
      <c r="M29" s="282"/>
      <c r="N29" s="353">
        <v>0</v>
      </c>
      <c r="O29" s="116">
        <v>7830</v>
      </c>
      <c r="P29" s="155">
        <f t="shared" si="6"/>
        <v>7830</v>
      </c>
      <c r="Q29" s="106">
        <f t="shared" si="0"/>
        <v>189716</v>
      </c>
      <c r="R29" s="106">
        <f t="shared" si="7"/>
        <v>63239</v>
      </c>
      <c r="S29" s="153">
        <f t="shared" si="8"/>
        <v>252955</v>
      </c>
      <c r="T29" s="110"/>
      <c r="U29" s="208"/>
      <c r="V29" s="108">
        <v>0</v>
      </c>
      <c r="W29" s="108">
        <f t="shared" si="9"/>
        <v>0</v>
      </c>
      <c r="X29" s="163">
        <f t="shared" si="10"/>
        <v>189716</v>
      </c>
      <c r="Y29" s="163">
        <f t="shared" si="11"/>
        <v>63239</v>
      </c>
      <c r="Z29" s="153">
        <f t="shared" si="12"/>
        <v>252955</v>
      </c>
      <c r="AA29" s="118" t="e">
        <f>+#REF!+#REF!</f>
        <v>#REF!</v>
      </c>
      <c r="AB29" s="328"/>
      <c r="AC29" s="179"/>
      <c r="AD29" s="116"/>
      <c r="AE29" s="116"/>
      <c r="AF29" s="124"/>
      <c r="AG29" s="124"/>
      <c r="AH29" s="113"/>
      <c r="AI29" s="113"/>
      <c r="AJ29" s="113"/>
      <c r="AK29" s="113"/>
      <c r="AL29" s="113"/>
      <c r="AM29" s="113"/>
      <c r="AN29" s="113"/>
      <c r="AO29" s="113"/>
      <c r="AP29" s="113"/>
      <c r="AQ29" s="116"/>
      <c r="AR29" s="113"/>
      <c r="AS29" s="113"/>
      <c r="AT29" s="113"/>
    </row>
    <row r="30" spans="1:46" x14ac:dyDescent="0.2">
      <c r="A30" s="24" t="str">
        <f>+'Original ABG Allocation'!A29</f>
        <v>24</v>
      </c>
      <c r="B30" s="24" t="str">
        <f>+'Original ABG Allocation'!B29</f>
        <v>LEBANON</v>
      </c>
      <c r="C30" s="115">
        <v>42404</v>
      </c>
      <c r="D30" s="115">
        <v>14135</v>
      </c>
      <c r="E30" s="39">
        <f t="shared" si="1"/>
        <v>56539</v>
      </c>
      <c r="F30" s="122"/>
      <c r="G30" s="116">
        <v>45311</v>
      </c>
      <c r="H30" s="116">
        <v>11327</v>
      </c>
      <c r="I30" s="79">
        <f t="shared" si="2"/>
        <v>56638</v>
      </c>
      <c r="J30" s="116">
        <f t="shared" si="3"/>
        <v>87715</v>
      </c>
      <c r="K30" s="116">
        <f t="shared" si="4"/>
        <v>25462</v>
      </c>
      <c r="L30" s="116">
        <f t="shared" si="5"/>
        <v>113177</v>
      </c>
      <c r="M30" s="282"/>
      <c r="N30" s="353">
        <v>0</v>
      </c>
      <c r="O30" s="116">
        <v>3777</v>
      </c>
      <c r="P30" s="155">
        <f t="shared" si="6"/>
        <v>3777</v>
      </c>
      <c r="Q30" s="106">
        <f t="shared" si="0"/>
        <v>87715</v>
      </c>
      <c r="R30" s="106">
        <f t="shared" si="7"/>
        <v>29239</v>
      </c>
      <c r="S30" s="153">
        <f t="shared" si="8"/>
        <v>116954</v>
      </c>
      <c r="T30" s="110"/>
      <c r="U30" s="163"/>
      <c r="V30" s="108">
        <v>0</v>
      </c>
      <c r="W30" s="108">
        <f t="shared" si="9"/>
        <v>0</v>
      </c>
      <c r="X30" s="163">
        <f t="shared" si="10"/>
        <v>87715</v>
      </c>
      <c r="Y30" s="163">
        <f t="shared" si="11"/>
        <v>29239</v>
      </c>
      <c r="Z30" s="153">
        <f t="shared" si="12"/>
        <v>116954</v>
      </c>
      <c r="AA30" s="118" t="e">
        <f>+#REF!+#REF!</f>
        <v>#REF!</v>
      </c>
      <c r="AB30" s="328"/>
      <c r="AC30" s="179"/>
      <c r="AD30" s="116"/>
      <c r="AE30" s="116"/>
      <c r="AF30" s="124"/>
      <c r="AG30" s="124"/>
      <c r="AH30" s="113"/>
      <c r="AI30" s="113"/>
      <c r="AJ30" s="113"/>
      <c r="AK30" s="113"/>
      <c r="AL30" s="113"/>
      <c r="AM30" s="113"/>
      <c r="AN30" s="113"/>
      <c r="AO30" s="113"/>
      <c r="AP30" s="113"/>
      <c r="AQ30" s="116"/>
      <c r="AR30" s="113"/>
      <c r="AS30" s="113"/>
      <c r="AT30" s="113"/>
    </row>
    <row r="31" spans="1:46" x14ac:dyDescent="0.2">
      <c r="A31" s="24" t="str">
        <f>+'Original ABG Allocation'!A30</f>
        <v>25</v>
      </c>
      <c r="B31" s="24" t="str">
        <f>+'Original ABG Allocation'!B30</f>
        <v>YORK</v>
      </c>
      <c r="C31" s="115">
        <v>99791</v>
      </c>
      <c r="D31" s="115">
        <v>33263</v>
      </c>
      <c r="E31" s="39">
        <f t="shared" si="1"/>
        <v>133054</v>
      </c>
      <c r="F31" s="122"/>
      <c r="G31" s="116">
        <v>138807</v>
      </c>
      <c r="H31" s="116">
        <v>34701</v>
      </c>
      <c r="I31" s="79">
        <f t="shared" si="2"/>
        <v>173508</v>
      </c>
      <c r="J31" s="116">
        <f t="shared" si="3"/>
        <v>238598</v>
      </c>
      <c r="K31" s="116">
        <f t="shared" si="4"/>
        <v>67964</v>
      </c>
      <c r="L31" s="116">
        <f t="shared" si="5"/>
        <v>306562</v>
      </c>
      <c r="M31" s="282"/>
      <c r="N31" s="353">
        <v>0</v>
      </c>
      <c r="O31" s="116">
        <v>11568</v>
      </c>
      <c r="P31" s="155">
        <f t="shared" si="6"/>
        <v>11568</v>
      </c>
      <c r="Q31" s="106">
        <f t="shared" si="0"/>
        <v>238598</v>
      </c>
      <c r="R31" s="106">
        <f t="shared" si="7"/>
        <v>79532</v>
      </c>
      <c r="S31" s="153">
        <f t="shared" si="8"/>
        <v>318130</v>
      </c>
      <c r="T31" s="110"/>
      <c r="U31" s="163"/>
      <c r="V31" s="108">
        <v>0</v>
      </c>
      <c r="W31" s="108">
        <f t="shared" si="9"/>
        <v>0</v>
      </c>
      <c r="X31" s="163">
        <f t="shared" si="10"/>
        <v>238598</v>
      </c>
      <c r="Y31" s="163">
        <f t="shared" si="11"/>
        <v>79532</v>
      </c>
      <c r="Z31" s="153">
        <f t="shared" si="12"/>
        <v>318130</v>
      </c>
      <c r="AA31" s="118" t="e">
        <f>+#REF!+#REF!</f>
        <v>#REF!</v>
      </c>
      <c r="AB31" s="328"/>
      <c r="AC31" s="179"/>
      <c r="AD31" s="116"/>
      <c r="AE31" s="116"/>
      <c r="AF31" s="124"/>
      <c r="AG31" s="124"/>
      <c r="AH31" s="113"/>
      <c r="AI31" s="113"/>
      <c r="AJ31" s="113"/>
      <c r="AK31" s="113"/>
      <c r="AL31" s="113"/>
      <c r="AM31" s="113"/>
      <c r="AN31" s="113"/>
      <c r="AO31" s="113"/>
      <c r="AP31" s="113"/>
      <c r="AQ31" s="116"/>
      <c r="AR31" s="113"/>
      <c r="AS31" s="113"/>
      <c r="AT31" s="113"/>
    </row>
    <row r="32" spans="1:46" x14ac:dyDescent="0.2">
      <c r="A32" s="24" t="str">
        <f>+'Original ABG Allocation'!A31</f>
        <v>26</v>
      </c>
      <c r="B32" s="24" t="str">
        <f>+'Original ABG Allocation'!B31</f>
        <v>LANCASTER</v>
      </c>
      <c r="C32" s="115">
        <v>123724</v>
      </c>
      <c r="D32" s="115">
        <v>41241</v>
      </c>
      <c r="E32" s="39">
        <f t="shared" si="1"/>
        <v>164965</v>
      </c>
      <c r="F32" s="122"/>
      <c r="G32" s="116">
        <v>152758</v>
      </c>
      <c r="H32" s="116">
        <v>38189</v>
      </c>
      <c r="I32" s="79">
        <f t="shared" si="2"/>
        <v>190947</v>
      </c>
      <c r="J32" s="116">
        <f t="shared" si="3"/>
        <v>276482</v>
      </c>
      <c r="K32" s="116">
        <f t="shared" si="4"/>
        <v>79430</v>
      </c>
      <c r="L32" s="116">
        <f t="shared" si="5"/>
        <v>355912</v>
      </c>
      <c r="M32" s="282"/>
      <c r="N32" s="353">
        <v>0</v>
      </c>
      <c r="O32" s="116">
        <v>12731</v>
      </c>
      <c r="P32" s="155">
        <f t="shared" si="6"/>
        <v>12731</v>
      </c>
      <c r="Q32" s="106">
        <f t="shared" si="0"/>
        <v>276482</v>
      </c>
      <c r="R32" s="106">
        <f t="shared" si="7"/>
        <v>92161</v>
      </c>
      <c r="S32" s="153">
        <f t="shared" si="8"/>
        <v>368643</v>
      </c>
      <c r="T32" s="110"/>
      <c r="U32" s="163"/>
      <c r="V32" s="108">
        <v>0</v>
      </c>
      <c r="W32" s="108">
        <f t="shared" si="9"/>
        <v>0</v>
      </c>
      <c r="X32" s="163">
        <f t="shared" si="10"/>
        <v>276482</v>
      </c>
      <c r="Y32" s="163">
        <f t="shared" si="11"/>
        <v>92161</v>
      </c>
      <c r="Z32" s="153">
        <f t="shared" si="12"/>
        <v>368643</v>
      </c>
      <c r="AA32" s="118" t="e">
        <f>+#REF!+#REF!</f>
        <v>#REF!</v>
      </c>
      <c r="AB32" s="328"/>
      <c r="AC32" s="179"/>
      <c r="AD32" s="116"/>
      <c r="AE32" s="116"/>
      <c r="AF32" s="124"/>
      <c r="AG32" s="124"/>
      <c r="AH32" s="113"/>
      <c r="AI32" s="113"/>
      <c r="AJ32" s="113"/>
      <c r="AK32" s="113"/>
      <c r="AL32" s="113"/>
      <c r="AM32" s="113"/>
      <c r="AN32" s="113"/>
      <c r="AO32" s="113"/>
      <c r="AP32" s="113"/>
      <c r="AQ32" s="116"/>
      <c r="AR32" s="113"/>
      <c r="AS32" s="113"/>
      <c r="AT32" s="113"/>
    </row>
    <row r="33" spans="1:46" x14ac:dyDescent="0.2">
      <c r="A33" s="24" t="str">
        <f>+'Original ABG Allocation'!A32</f>
        <v>27</v>
      </c>
      <c r="B33" s="24" t="str">
        <f>+'Original ABG Allocation'!B32</f>
        <v>CHESTER</v>
      </c>
      <c r="C33" s="115">
        <v>55733</v>
      </c>
      <c r="D33" s="115">
        <v>18579</v>
      </c>
      <c r="E33" s="39">
        <f t="shared" si="1"/>
        <v>74312</v>
      </c>
      <c r="F33" s="122"/>
      <c r="G33" s="116">
        <v>123022</v>
      </c>
      <c r="H33" s="116">
        <v>30755</v>
      </c>
      <c r="I33" s="79">
        <f t="shared" si="2"/>
        <v>153777</v>
      </c>
      <c r="J33" s="116">
        <f t="shared" si="3"/>
        <v>178755</v>
      </c>
      <c r="K33" s="116">
        <f t="shared" si="4"/>
        <v>49334</v>
      </c>
      <c r="L33" s="116">
        <f t="shared" si="5"/>
        <v>228089</v>
      </c>
      <c r="M33" s="282"/>
      <c r="N33" s="353">
        <v>0</v>
      </c>
      <c r="O33" s="116">
        <v>10253</v>
      </c>
      <c r="P33" s="155">
        <f t="shared" si="6"/>
        <v>10253</v>
      </c>
      <c r="Q33" s="106">
        <f t="shared" si="0"/>
        <v>178755</v>
      </c>
      <c r="R33" s="106">
        <f t="shared" si="7"/>
        <v>59587</v>
      </c>
      <c r="S33" s="153">
        <f t="shared" si="8"/>
        <v>238342</v>
      </c>
      <c r="T33" s="110"/>
      <c r="U33" s="163"/>
      <c r="V33" s="108">
        <v>0</v>
      </c>
      <c r="W33" s="108">
        <f t="shared" si="9"/>
        <v>0</v>
      </c>
      <c r="X33" s="163">
        <f t="shared" si="10"/>
        <v>178755</v>
      </c>
      <c r="Y33" s="163">
        <f t="shared" si="11"/>
        <v>59587</v>
      </c>
      <c r="Z33" s="153">
        <f t="shared" si="12"/>
        <v>238342</v>
      </c>
      <c r="AA33" s="118" t="e">
        <f>+#REF!+#REF!</f>
        <v>#REF!</v>
      </c>
      <c r="AB33" s="328"/>
      <c r="AC33" s="179"/>
      <c r="AD33" s="116"/>
      <c r="AE33" s="116"/>
      <c r="AF33" s="124"/>
      <c r="AG33" s="124"/>
      <c r="AH33" s="113"/>
      <c r="AI33" s="113"/>
      <c r="AJ33" s="113"/>
      <c r="AK33" s="113"/>
      <c r="AL33" s="113"/>
      <c r="AM33" s="113"/>
      <c r="AN33" s="113"/>
      <c r="AO33" s="113"/>
      <c r="AP33" s="113"/>
      <c r="AQ33" s="116"/>
      <c r="AR33" s="113"/>
      <c r="AS33" s="113"/>
      <c r="AT33" s="113"/>
    </row>
    <row r="34" spans="1:46" x14ac:dyDescent="0.2">
      <c r="A34" s="61" t="str">
        <f>+'Original ABG Allocation'!A33</f>
        <v>28</v>
      </c>
      <c r="B34" s="61" t="str">
        <f>+'Original ABG Allocation'!B33</f>
        <v>MONTGOMERY</v>
      </c>
      <c r="C34" s="119">
        <v>179247</v>
      </c>
      <c r="D34" s="119">
        <v>59749</v>
      </c>
      <c r="E34" s="39">
        <f t="shared" si="1"/>
        <v>238996</v>
      </c>
      <c r="F34" s="182"/>
      <c r="G34" s="116">
        <v>208505</v>
      </c>
      <c r="H34" s="116">
        <v>52126</v>
      </c>
      <c r="I34" s="79">
        <f t="shared" si="2"/>
        <v>260631</v>
      </c>
      <c r="J34" s="116">
        <f t="shared" si="3"/>
        <v>387752</v>
      </c>
      <c r="K34" s="116">
        <f t="shared" si="4"/>
        <v>111875</v>
      </c>
      <c r="L34" s="116">
        <f t="shared" si="5"/>
        <v>499627</v>
      </c>
      <c r="M34" s="282"/>
      <c r="N34" s="353">
        <v>0</v>
      </c>
      <c r="O34" s="116">
        <v>17376</v>
      </c>
      <c r="P34" s="155">
        <f t="shared" si="6"/>
        <v>17376</v>
      </c>
      <c r="Q34" s="106">
        <f t="shared" si="0"/>
        <v>387752</v>
      </c>
      <c r="R34" s="106">
        <f t="shared" si="7"/>
        <v>129251</v>
      </c>
      <c r="S34" s="153">
        <f t="shared" si="8"/>
        <v>517003</v>
      </c>
      <c r="T34" s="110"/>
      <c r="U34" s="208"/>
      <c r="V34" s="108">
        <v>0</v>
      </c>
      <c r="W34" s="108">
        <f t="shared" si="9"/>
        <v>0</v>
      </c>
      <c r="X34" s="163">
        <f t="shared" si="10"/>
        <v>387752</v>
      </c>
      <c r="Y34" s="163">
        <f t="shared" si="11"/>
        <v>129251</v>
      </c>
      <c r="Z34" s="153">
        <f t="shared" si="12"/>
        <v>517003</v>
      </c>
      <c r="AA34" s="118" t="e">
        <f>+#REF!+#REF!</f>
        <v>#REF!</v>
      </c>
      <c r="AB34" s="328"/>
      <c r="AC34" s="179"/>
      <c r="AD34" s="116"/>
      <c r="AE34" s="116"/>
      <c r="AF34" s="124"/>
      <c r="AG34" s="124"/>
      <c r="AH34" s="113"/>
      <c r="AI34" s="113"/>
      <c r="AJ34" s="113"/>
      <c r="AK34" s="113"/>
      <c r="AL34" s="113"/>
      <c r="AM34" s="113"/>
      <c r="AN34" s="113"/>
      <c r="AO34" s="113"/>
      <c r="AP34" s="113"/>
      <c r="AQ34" s="116"/>
      <c r="AR34" s="113"/>
      <c r="AS34" s="113"/>
      <c r="AT34" s="113"/>
    </row>
    <row r="35" spans="1:46" x14ac:dyDescent="0.2">
      <c r="A35" s="24" t="str">
        <f>+'Original ABG Allocation'!A34</f>
        <v>29</v>
      </c>
      <c r="B35" s="24" t="str">
        <f>+'Original ABG Allocation'!B34</f>
        <v>BUCKS</v>
      </c>
      <c r="C35" s="115">
        <v>148345</v>
      </c>
      <c r="D35" s="115">
        <v>49448</v>
      </c>
      <c r="E35" s="39">
        <f t="shared" si="1"/>
        <v>197793</v>
      </c>
      <c r="F35" s="122"/>
      <c r="G35" s="116">
        <v>155065</v>
      </c>
      <c r="H35" s="116">
        <v>38766</v>
      </c>
      <c r="I35" s="79">
        <f t="shared" si="2"/>
        <v>193831</v>
      </c>
      <c r="J35" s="116">
        <f t="shared" si="3"/>
        <v>303410</v>
      </c>
      <c r="K35" s="116">
        <f t="shared" si="4"/>
        <v>88214</v>
      </c>
      <c r="L35" s="116">
        <f t="shared" si="5"/>
        <v>391624</v>
      </c>
      <c r="M35" s="282"/>
      <c r="N35" s="353">
        <v>0</v>
      </c>
      <c r="O35" s="116">
        <v>12923</v>
      </c>
      <c r="P35" s="155">
        <f t="shared" si="6"/>
        <v>12923</v>
      </c>
      <c r="Q35" s="106">
        <f t="shared" si="0"/>
        <v>303410</v>
      </c>
      <c r="R35" s="106">
        <f t="shared" si="7"/>
        <v>101137</v>
      </c>
      <c r="S35" s="153">
        <f t="shared" si="8"/>
        <v>404547</v>
      </c>
      <c r="T35" s="110"/>
      <c r="U35" s="163"/>
      <c r="V35" s="108">
        <v>0</v>
      </c>
      <c r="W35" s="108">
        <f t="shared" si="9"/>
        <v>0</v>
      </c>
      <c r="X35" s="163">
        <f t="shared" si="10"/>
        <v>303410</v>
      </c>
      <c r="Y35" s="163">
        <f t="shared" si="11"/>
        <v>101137</v>
      </c>
      <c r="Z35" s="153">
        <f t="shared" si="12"/>
        <v>404547</v>
      </c>
      <c r="AA35" s="118" t="e">
        <f>+#REF!+#REF!</f>
        <v>#REF!</v>
      </c>
      <c r="AB35" s="328"/>
      <c r="AC35" s="179"/>
      <c r="AD35" s="116"/>
      <c r="AE35" s="116"/>
      <c r="AF35" s="124"/>
      <c r="AG35" s="124"/>
      <c r="AH35" s="113"/>
      <c r="AI35" s="113"/>
      <c r="AJ35" s="113"/>
      <c r="AK35" s="113"/>
      <c r="AL35" s="113"/>
      <c r="AM35" s="113"/>
      <c r="AN35" s="113"/>
      <c r="AO35" s="113"/>
      <c r="AP35" s="113"/>
      <c r="AQ35" s="116"/>
      <c r="AR35" s="113"/>
      <c r="AS35" s="113"/>
      <c r="AT35" s="113"/>
    </row>
    <row r="36" spans="1:46" x14ac:dyDescent="0.2">
      <c r="A36" s="24" t="str">
        <f>+'Original ABG Allocation'!A35</f>
        <v>30</v>
      </c>
      <c r="B36" s="24" t="str">
        <f>+'Original ABG Allocation'!B35</f>
        <v>DELAWARE</v>
      </c>
      <c r="C36" s="115">
        <v>173111</v>
      </c>
      <c r="D36" s="115">
        <v>57703</v>
      </c>
      <c r="E36" s="39">
        <f t="shared" si="1"/>
        <v>230814</v>
      </c>
      <c r="F36" s="122"/>
      <c r="G36" s="116">
        <v>157763</v>
      </c>
      <c r="H36" s="116">
        <v>39440</v>
      </c>
      <c r="I36" s="79">
        <f t="shared" si="2"/>
        <v>197203</v>
      </c>
      <c r="J36" s="116">
        <f t="shared" si="3"/>
        <v>330874</v>
      </c>
      <c r="K36" s="116">
        <f t="shared" si="4"/>
        <v>97143</v>
      </c>
      <c r="L36" s="116">
        <f t="shared" si="5"/>
        <v>428017</v>
      </c>
      <c r="M36" s="282"/>
      <c r="N36" s="353">
        <v>0</v>
      </c>
      <c r="O36" s="116">
        <v>13148</v>
      </c>
      <c r="P36" s="155">
        <f t="shared" si="6"/>
        <v>13148</v>
      </c>
      <c r="Q36" s="106">
        <f t="shared" si="0"/>
        <v>330874</v>
      </c>
      <c r="R36" s="106">
        <f t="shared" si="7"/>
        <v>110291</v>
      </c>
      <c r="S36" s="153">
        <f t="shared" si="8"/>
        <v>441165</v>
      </c>
      <c r="T36" s="110"/>
      <c r="U36" s="163"/>
      <c r="V36" s="108">
        <v>0</v>
      </c>
      <c r="W36" s="108">
        <f t="shared" si="9"/>
        <v>0</v>
      </c>
      <c r="X36" s="163">
        <f t="shared" si="10"/>
        <v>330874</v>
      </c>
      <c r="Y36" s="163">
        <f t="shared" si="11"/>
        <v>110291</v>
      </c>
      <c r="Z36" s="153">
        <f t="shared" si="12"/>
        <v>441165</v>
      </c>
      <c r="AA36" s="118" t="e">
        <f>+#REF!+#REF!</f>
        <v>#REF!</v>
      </c>
      <c r="AB36" s="328"/>
      <c r="AC36" s="179"/>
      <c r="AD36" s="116"/>
      <c r="AE36" s="116"/>
      <c r="AF36" s="124"/>
      <c r="AG36" s="124"/>
      <c r="AH36" s="113"/>
      <c r="AI36" s="113"/>
      <c r="AJ36" s="113"/>
      <c r="AK36" s="113"/>
      <c r="AL36" s="113"/>
      <c r="AM36" s="113"/>
      <c r="AN36" s="113"/>
      <c r="AO36" s="113"/>
      <c r="AP36" s="113"/>
      <c r="AQ36" s="116"/>
      <c r="AR36" s="113"/>
      <c r="AS36" s="113"/>
      <c r="AT36" s="113"/>
    </row>
    <row r="37" spans="1:46" x14ac:dyDescent="0.2">
      <c r="A37" s="24" t="str">
        <f>+'Original ABG Allocation'!A36</f>
        <v>31</v>
      </c>
      <c r="B37" s="24" t="str">
        <f>+'Original ABG Allocation'!B36</f>
        <v>PHILADELPHIA</v>
      </c>
      <c r="C37" s="115">
        <v>1688823</v>
      </c>
      <c r="D37" s="115">
        <v>742819</v>
      </c>
      <c r="E37" s="39">
        <f t="shared" si="1"/>
        <v>2431642</v>
      </c>
      <c r="F37" s="122"/>
      <c r="G37" s="116">
        <v>767081</v>
      </c>
      <c r="H37" s="116">
        <v>191770</v>
      </c>
      <c r="I37" s="79">
        <f t="shared" si="2"/>
        <v>958851</v>
      </c>
      <c r="J37" s="116">
        <f t="shared" si="3"/>
        <v>2455904</v>
      </c>
      <c r="K37" s="116">
        <f t="shared" si="4"/>
        <v>934589</v>
      </c>
      <c r="L37" s="116">
        <f t="shared" si="5"/>
        <v>3390493</v>
      </c>
      <c r="M37" s="282"/>
      <c r="N37" s="353">
        <v>0</v>
      </c>
      <c r="O37" s="116">
        <v>63924</v>
      </c>
      <c r="P37" s="155">
        <f t="shared" si="6"/>
        <v>63924</v>
      </c>
      <c r="Q37" s="106">
        <f t="shared" si="0"/>
        <v>2455904</v>
      </c>
      <c r="R37" s="106">
        <f t="shared" si="7"/>
        <v>998513</v>
      </c>
      <c r="S37" s="153">
        <f t="shared" si="8"/>
        <v>3454417</v>
      </c>
      <c r="T37" s="110"/>
      <c r="U37" s="163"/>
      <c r="V37" s="108">
        <v>0</v>
      </c>
      <c r="W37" s="108">
        <f t="shared" si="9"/>
        <v>0</v>
      </c>
      <c r="X37" s="163">
        <f t="shared" si="10"/>
        <v>2455904</v>
      </c>
      <c r="Y37" s="163">
        <f t="shared" si="11"/>
        <v>998513</v>
      </c>
      <c r="Z37" s="153">
        <f t="shared" si="12"/>
        <v>3454417</v>
      </c>
      <c r="AA37" s="118" t="e">
        <f>+#REF!+#REF!</f>
        <v>#REF!</v>
      </c>
      <c r="AB37" s="328"/>
      <c r="AC37" s="179"/>
      <c r="AD37" s="116"/>
      <c r="AE37" s="116"/>
      <c r="AF37" s="124"/>
      <c r="AG37" s="124"/>
      <c r="AH37" s="113"/>
      <c r="AI37" s="113"/>
      <c r="AJ37" s="113"/>
      <c r="AK37" s="113"/>
      <c r="AL37" s="113"/>
      <c r="AM37" s="113"/>
      <c r="AN37" s="113"/>
      <c r="AO37" s="113"/>
      <c r="AP37" s="113"/>
      <c r="AQ37" s="116"/>
      <c r="AR37" s="113"/>
      <c r="AS37" s="113"/>
      <c r="AT37" s="113"/>
    </row>
    <row r="38" spans="1:46" x14ac:dyDescent="0.2">
      <c r="A38" s="24" t="str">
        <f>+'Original ABG Allocation'!A37</f>
        <v>32</v>
      </c>
      <c r="B38" s="24" t="str">
        <f>+'Original ABG Allocation'!B37</f>
        <v>BERKS</v>
      </c>
      <c r="C38" s="115">
        <v>196532</v>
      </c>
      <c r="D38" s="115">
        <v>65511</v>
      </c>
      <c r="E38" s="39">
        <f t="shared" si="1"/>
        <v>262043</v>
      </c>
      <c r="F38" s="122"/>
      <c r="G38" s="116">
        <v>140903</v>
      </c>
      <c r="H38" s="116">
        <v>35225</v>
      </c>
      <c r="I38" s="79">
        <f t="shared" si="2"/>
        <v>176128</v>
      </c>
      <c r="J38" s="116">
        <f t="shared" si="3"/>
        <v>337435</v>
      </c>
      <c r="K38" s="116">
        <f t="shared" si="4"/>
        <v>100736</v>
      </c>
      <c r="L38" s="116">
        <f t="shared" si="5"/>
        <v>438171</v>
      </c>
      <c r="M38" s="282"/>
      <c r="N38" s="353">
        <v>0</v>
      </c>
      <c r="O38" s="116">
        <v>11743</v>
      </c>
      <c r="P38" s="155">
        <f t="shared" si="6"/>
        <v>11743</v>
      </c>
      <c r="Q38" s="106">
        <f t="shared" si="0"/>
        <v>337435</v>
      </c>
      <c r="R38" s="106">
        <f t="shared" si="7"/>
        <v>112479</v>
      </c>
      <c r="S38" s="153">
        <f t="shared" si="8"/>
        <v>449914</v>
      </c>
      <c r="T38" s="110"/>
      <c r="U38" s="163"/>
      <c r="V38" s="108">
        <v>0</v>
      </c>
      <c r="W38" s="108">
        <f t="shared" si="9"/>
        <v>0</v>
      </c>
      <c r="X38" s="163">
        <f t="shared" si="10"/>
        <v>337435</v>
      </c>
      <c r="Y38" s="163">
        <f t="shared" si="11"/>
        <v>112479</v>
      </c>
      <c r="Z38" s="153">
        <f t="shared" si="12"/>
        <v>449914</v>
      </c>
      <c r="AA38" s="118" t="e">
        <f>+#REF!+#REF!</f>
        <v>#REF!</v>
      </c>
      <c r="AB38" s="328"/>
      <c r="AC38" s="179"/>
      <c r="AD38" s="116"/>
      <c r="AE38" s="116"/>
      <c r="AF38" s="124"/>
      <c r="AG38" s="124"/>
      <c r="AH38" s="113"/>
      <c r="AI38" s="113"/>
      <c r="AJ38" s="113"/>
      <c r="AK38" s="113"/>
      <c r="AL38" s="113"/>
      <c r="AM38" s="113"/>
      <c r="AN38" s="113"/>
      <c r="AO38" s="113"/>
      <c r="AP38" s="113"/>
      <c r="AQ38" s="116"/>
      <c r="AR38" s="113"/>
      <c r="AS38" s="113"/>
      <c r="AT38" s="113"/>
    </row>
    <row r="39" spans="1:46" x14ac:dyDescent="0.2">
      <c r="A39" s="24" t="str">
        <f>+'Original ABG Allocation'!A38</f>
        <v>33</v>
      </c>
      <c r="B39" s="24" t="str">
        <f>+'Original ABG Allocation'!B38</f>
        <v>LEHIGH</v>
      </c>
      <c r="C39" s="115">
        <v>89979</v>
      </c>
      <c r="D39" s="115">
        <v>29992</v>
      </c>
      <c r="E39" s="39">
        <f t="shared" si="1"/>
        <v>119971</v>
      </c>
      <c r="F39" s="122"/>
      <c r="G39" s="116">
        <v>110306</v>
      </c>
      <c r="H39" s="116">
        <v>27576</v>
      </c>
      <c r="I39" s="79">
        <f t="shared" si="2"/>
        <v>137882</v>
      </c>
      <c r="J39" s="116">
        <f t="shared" si="3"/>
        <v>200285</v>
      </c>
      <c r="K39" s="116">
        <f t="shared" si="4"/>
        <v>57568</v>
      </c>
      <c r="L39" s="116">
        <f t="shared" si="5"/>
        <v>257853</v>
      </c>
      <c r="M39" s="282"/>
      <c r="N39" s="353">
        <v>0</v>
      </c>
      <c r="O39" s="116">
        <v>9193</v>
      </c>
      <c r="P39" s="155">
        <f t="shared" si="6"/>
        <v>9193</v>
      </c>
      <c r="Q39" s="106">
        <f t="shared" ref="Q39:Q58" si="13">J39+N39</f>
        <v>200285</v>
      </c>
      <c r="R39" s="106">
        <f t="shared" ref="R39:R58" si="14">K39+O39</f>
        <v>66761</v>
      </c>
      <c r="S39" s="153">
        <f t="shared" si="8"/>
        <v>267046</v>
      </c>
      <c r="T39" s="110"/>
      <c r="U39" s="163"/>
      <c r="V39" s="108">
        <v>0</v>
      </c>
      <c r="W39" s="108">
        <f t="shared" si="9"/>
        <v>0</v>
      </c>
      <c r="X39" s="163">
        <f t="shared" si="10"/>
        <v>200285</v>
      </c>
      <c r="Y39" s="163">
        <f t="shared" si="11"/>
        <v>66761</v>
      </c>
      <c r="Z39" s="153">
        <f t="shared" si="12"/>
        <v>267046</v>
      </c>
      <c r="AA39" s="118" t="e">
        <f>+#REF!+#REF!</f>
        <v>#REF!</v>
      </c>
      <c r="AB39" s="328"/>
      <c r="AC39" s="179"/>
      <c r="AD39" s="116"/>
      <c r="AE39" s="116"/>
      <c r="AF39" s="124"/>
      <c r="AG39" s="124"/>
      <c r="AH39" s="113"/>
      <c r="AI39" s="113"/>
      <c r="AJ39" s="113"/>
      <c r="AK39" s="113"/>
      <c r="AL39" s="113"/>
      <c r="AM39" s="113"/>
      <c r="AN39" s="113"/>
      <c r="AO39" s="113"/>
      <c r="AP39" s="113"/>
      <c r="AQ39" s="116"/>
      <c r="AR39" s="113"/>
      <c r="AS39" s="113"/>
      <c r="AT39" s="113"/>
    </row>
    <row r="40" spans="1:46" x14ac:dyDescent="0.2">
      <c r="A40" s="24" t="str">
        <f>+'Original ABG Allocation'!A39</f>
        <v>34</v>
      </c>
      <c r="B40" s="24" t="str">
        <f>+'Original ABG Allocation'!B39</f>
        <v>NORTHAMPTON</v>
      </c>
      <c r="C40" s="115">
        <v>76575</v>
      </c>
      <c r="D40" s="115">
        <v>25524</v>
      </c>
      <c r="E40" s="39">
        <f t="shared" si="1"/>
        <v>102099</v>
      </c>
      <c r="F40" s="122"/>
      <c r="G40" s="116">
        <v>87568</v>
      </c>
      <c r="H40" s="116">
        <v>21892</v>
      </c>
      <c r="I40" s="79">
        <f t="shared" si="2"/>
        <v>109460</v>
      </c>
      <c r="J40" s="116">
        <f t="shared" si="3"/>
        <v>164143</v>
      </c>
      <c r="K40" s="116">
        <f t="shared" si="4"/>
        <v>47416</v>
      </c>
      <c r="L40" s="116">
        <f t="shared" si="5"/>
        <v>211559</v>
      </c>
      <c r="M40" s="282"/>
      <c r="N40" s="353">
        <v>0</v>
      </c>
      <c r="O40" s="116">
        <v>7298</v>
      </c>
      <c r="P40" s="155">
        <f t="shared" si="6"/>
        <v>7298</v>
      </c>
      <c r="Q40" s="106">
        <f t="shared" si="13"/>
        <v>164143</v>
      </c>
      <c r="R40" s="106">
        <f t="shared" si="14"/>
        <v>54714</v>
      </c>
      <c r="S40" s="153">
        <f t="shared" si="8"/>
        <v>218857</v>
      </c>
      <c r="T40" s="110"/>
      <c r="U40" s="163"/>
      <c r="V40" s="108">
        <v>0</v>
      </c>
      <c r="W40" s="108">
        <f t="shared" si="9"/>
        <v>0</v>
      </c>
      <c r="X40" s="163">
        <f t="shared" si="10"/>
        <v>164143</v>
      </c>
      <c r="Y40" s="163">
        <f t="shared" si="11"/>
        <v>54714</v>
      </c>
      <c r="Z40" s="153">
        <f t="shared" si="12"/>
        <v>218857</v>
      </c>
      <c r="AA40" s="118" t="e">
        <f>+#REF!+#REF!</f>
        <v>#REF!</v>
      </c>
      <c r="AB40" s="328"/>
      <c r="AC40" s="179"/>
      <c r="AD40" s="116"/>
      <c r="AE40" s="116"/>
      <c r="AF40" s="124"/>
      <c r="AG40" s="124"/>
      <c r="AH40" s="113"/>
      <c r="AI40" s="113"/>
      <c r="AJ40" s="113"/>
      <c r="AK40" s="113"/>
      <c r="AL40" s="113"/>
      <c r="AM40" s="113"/>
      <c r="AN40" s="113"/>
      <c r="AO40" s="113"/>
      <c r="AP40" s="113"/>
      <c r="AQ40" s="116"/>
      <c r="AR40" s="113"/>
      <c r="AS40" s="113"/>
      <c r="AT40" s="113"/>
    </row>
    <row r="41" spans="1:46" x14ac:dyDescent="0.2">
      <c r="A41" s="24" t="str">
        <f>+'Original ABG Allocation'!A40</f>
        <v>35</v>
      </c>
      <c r="B41" s="24" t="str">
        <f>+'Original ABG Allocation'!B40</f>
        <v>PIKE</v>
      </c>
      <c r="C41" s="115">
        <v>15172</v>
      </c>
      <c r="D41" s="115">
        <v>5057</v>
      </c>
      <c r="E41" s="39">
        <f t="shared" si="1"/>
        <v>20229</v>
      </c>
      <c r="F41" s="122"/>
      <c r="G41" s="116">
        <v>37019</v>
      </c>
      <c r="H41" s="116">
        <v>9254</v>
      </c>
      <c r="I41" s="79">
        <f t="shared" si="2"/>
        <v>46273</v>
      </c>
      <c r="J41" s="116">
        <f t="shared" si="3"/>
        <v>52191</v>
      </c>
      <c r="K41" s="116">
        <f t="shared" si="4"/>
        <v>14311</v>
      </c>
      <c r="L41" s="116">
        <f t="shared" si="5"/>
        <v>66502</v>
      </c>
      <c r="M41" s="282"/>
      <c r="N41" s="353">
        <v>0</v>
      </c>
      <c r="O41" s="116">
        <v>3086</v>
      </c>
      <c r="P41" s="155">
        <f t="shared" si="6"/>
        <v>3086</v>
      </c>
      <c r="Q41" s="106">
        <f t="shared" si="13"/>
        <v>52191</v>
      </c>
      <c r="R41" s="106">
        <f t="shared" si="14"/>
        <v>17397</v>
      </c>
      <c r="S41" s="153">
        <f t="shared" si="8"/>
        <v>69588</v>
      </c>
      <c r="T41" s="110"/>
      <c r="U41" s="163"/>
      <c r="V41" s="108">
        <v>0</v>
      </c>
      <c r="W41" s="108">
        <f t="shared" si="9"/>
        <v>0</v>
      </c>
      <c r="X41" s="163">
        <f t="shared" si="10"/>
        <v>52191</v>
      </c>
      <c r="Y41" s="163">
        <f t="shared" si="11"/>
        <v>17397</v>
      </c>
      <c r="Z41" s="153">
        <f t="shared" si="12"/>
        <v>69588</v>
      </c>
      <c r="AA41" s="118" t="e">
        <f>+#REF!+#REF!</f>
        <v>#REF!</v>
      </c>
      <c r="AB41" s="328"/>
      <c r="AC41" s="179"/>
      <c r="AD41" s="116"/>
      <c r="AE41" s="116"/>
      <c r="AF41" s="124"/>
      <c r="AG41" s="124"/>
      <c r="AH41" s="113"/>
      <c r="AI41" s="113"/>
      <c r="AJ41" s="113"/>
      <c r="AK41" s="113"/>
      <c r="AL41" s="113"/>
      <c r="AM41" s="113"/>
      <c r="AN41" s="113"/>
      <c r="AO41" s="113"/>
      <c r="AP41" s="113"/>
      <c r="AQ41" s="116"/>
      <c r="AR41" s="113"/>
      <c r="AS41" s="113"/>
      <c r="AT41" s="113"/>
    </row>
    <row r="42" spans="1:46" x14ac:dyDescent="0.2">
      <c r="A42" s="24" t="str">
        <f>+'Original ABG Allocation'!A41</f>
        <v>36</v>
      </c>
      <c r="B42" s="24" t="str">
        <f>+'Original ABG Allocation'!B41</f>
        <v>B/S/S/T</v>
      </c>
      <c r="C42" s="115">
        <v>102185</v>
      </c>
      <c r="D42" s="115">
        <v>34063</v>
      </c>
      <c r="E42" s="39">
        <f t="shared" si="1"/>
        <v>136248</v>
      </c>
      <c r="F42" s="122"/>
      <c r="G42" s="116">
        <v>89011</v>
      </c>
      <c r="H42" s="116">
        <v>22252</v>
      </c>
      <c r="I42" s="79">
        <f t="shared" si="2"/>
        <v>111263</v>
      </c>
      <c r="J42" s="116">
        <f t="shared" si="3"/>
        <v>191196</v>
      </c>
      <c r="K42" s="116">
        <f t="shared" si="4"/>
        <v>56315</v>
      </c>
      <c r="L42" s="116">
        <f t="shared" si="5"/>
        <v>247511</v>
      </c>
      <c r="M42" s="282"/>
      <c r="N42" s="353">
        <v>0</v>
      </c>
      <c r="O42" s="116">
        <v>7419</v>
      </c>
      <c r="P42" s="155">
        <f t="shared" si="6"/>
        <v>7419</v>
      </c>
      <c r="Q42" s="106">
        <f t="shared" si="13"/>
        <v>191196</v>
      </c>
      <c r="R42" s="106">
        <f t="shared" si="14"/>
        <v>63734</v>
      </c>
      <c r="S42" s="153">
        <f t="shared" si="8"/>
        <v>254930</v>
      </c>
      <c r="T42" s="110"/>
      <c r="U42" s="163"/>
      <c r="V42" s="108">
        <v>0</v>
      </c>
      <c r="W42" s="108">
        <f t="shared" si="9"/>
        <v>0</v>
      </c>
      <c r="X42" s="163">
        <f t="shared" si="10"/>
        <v>191196</v>
      </c>
      <c r="Y42" s="163">
        <f t="shared" si="11"/>
        <v>63734</v>
      </c>
      <c r="Z42" s="153">
        <f t="shared" si="12"/>
        <v>254930</v>
      </c>
      <c r="AA42" s="118" t="e">
        <f>+#REF!+#REF!</f>
        <v>#REF!</v>
      </c>
      <c r="AB42" s="328"/>
      <c r="AC42" s="179"/>
      <c r="AD42" s="116"/>
      <c r="AE42" s="116"/>
      <c r="AF42" s="124"/>
      <c r="AG42" s="124"/>
      <c r="AH42" s="113"/>
      <c r="AI42" s="113"/>
      <c r="AJ42" s="113"/>
      <c r="AK42" s="113"/>
      <c r="AL42" s="113"/>
      <c r="AM42" s="113"/>
      <c r="AN42" s="113"/>
      <c r="AO42" s="113"/>
      <c r="AP42" s="113"/>
      <c r="AQ42" s="116"/>
      <c r="AR42" s="113"/>
      <c r="AS42" s="113"/>
      <c r="AT42" s="113"/>
    </row>
    <row r="43" spans="1:46" x14ac:dyDescent="0.2">
      <c r="A43" s="24" t="str">
        <f>+'Original ABG Allocation'!A42</f>
        <v>37</v>
      </c>
      <c r="B43" s="24" t="str">
        <f>+'Original ABG Allocation'!B42</f>
        <v>LUZERNE/WYOMING</v>
      </c>
      <c r="C43" s="115">
        <v>211911</v>
      </c>
      <c r="D43" s="115">
        <v>70636</v>
      </c>
      <c r="E43" s="39">
        <f t="shared" si="1"/>
        <v>282547</v>
      </c>
      <c r="F43" s="122"/>
      <c r="G43" s="116">
        <v>89134</v>
      </c>
      <c r="H43" s="116">
        <v>22283</v>
      </c>
      <c r="I43" s="79">
        <f t="shared" si="2"/>
        <v>111417</v>
      </c>
      <c r="J43" s="116">
        <f t="shared" si="3"/>
        <v>301045</v>
      </c>
      <c r="K43" s="116">
        <f t="shared" si="4"/>
        <v>92919</v>
      </c>
      <c r="L43" s="116">
        <f t="shared" si="5"/>
        <v>393964</v>
      </c>
      <c r="M43" s="282"/>
      <c r="N43" s="353">
        <v>0</v>
      </c>
      <c r="O43" s="116">
        <v>7429</v>
      </c>
      <c r="P43" s="155">
        <f t="shared" si="6"/>
        <v>7429</v>
      </c>
      <c r="Q43" s="106">
        <f t="shared" si="13"/>
        <v>301045</v>
      </c>
      <c r="R43" s="106">
        <f t="shared" si="14"/>
        <v>100348</v>
      </c>
      <c r="S43" s="153">
        <f t="shared" si="8"/>
        <v>401393</v>
      </c>
      <c r="T43" s="110"/>
      <c r="U43" s="163"/>
      <c r="V43" s="108">
        <v>0</v>
      </c>
      <c r="W43" s="108">
        <f t="shared" si="9"/>
        <v>0</v>
      </c>
      <c r="X43" s="163">
        <f t="shared" si="10"/>
        <v>301045</v>
      </c>
      <c r="Y43" s="163">
        <f t="shared" si="11"/>
        <v>100348</v>
      </c>
      <c r="Z43" s="153">
        <f t="shared" si="12"/>
        <v>401393</v>
      </c>
      <c r="AA43" s="118" t="e">
        <f>+#REF!+#REF!</f>
        <v>#REF!</v>
      </c>
      <c r="AB43" s="328"/>
      <c r="AC43" s="179"/>
      <c r="AD43" s="116"/>
      <c r="AE43" s="116"/>
      <c r="AF43" s="124"/>
      <c r="AG43" s="124"/>
      <c r="AH43" s="113"/>
      <c r="AI43" s="113"/>
      <c r="AJ43" s="113"/>
      <c r="AK43" s="113"/>
      <c r="AL43" s="113"/>
      <c r="AM43" s="113"/>
      <c r="AN43" s="113"/>
      <c r="AO43" s="113"/>
      <c r="AP43" s="113"/>
      <c r="AQ43" s="116"/>
      <c r="AR43" s="113"/>
      <c r="AS43" s="113"/>
      <c r="AT43" s="113"/>
    </row>
    <row r="44" spans="1:46" x14ac:dyDescent="0.2">
      <c r="A44" s="24" t="str">
        <f>+'Original ABG Allocation'!A43</f>
        <v>38</v>
      </c>
      <c r="B44" s="24" t="str">
        <f>+'Original ABG Allocation'!B43</f>
        <v>LACKAWANNA</v>
      </c>
      <c r="C44" s="115">
        <v>173899</v>
      </c>
      <c r="D44" s="115">
        <v>57967</v>
      </c>
      <c r="E44" s="39">
        <f t="shared" si="1"/>
        <v>231866</v>
      </c>
      <c r="F44" s="122"/>
      <c r="G44" s="116">
        <v>73148</v>
      </c>
      <c r="H44" s="116">
        <v>18287</v>
      </c>
      <c r="I44" s="79">
        <f t="shared" si="2"/>
        <v>91435</v>
      </c>
      <c r="J44" s="116">
        <f t="shared" si="3"/>
        <v>247047</v>
      </c>
      <c r="K44" s="116">
        <f t="shared" si="4"/>
        <v>76254</v>
      </c>
      <c r="L44" s="116">
        <f t="shared" si="5"/>
        <v>323301</v>
      </c>
      <c r="M44" s="282"/>
      <c r="N44" s="353">
        <v>0</v>
      </c>
      <c r="O44" s="116">
        <v>6096</v>
      </c>
      <c r="P44" s="155">
        <f t="shared" si="6"/>
        <v>6096</v>
      </c>
      <c r="Q44" s="106">
        <f t="shared" si="13"/>
        <v>247047</v>
      </c>
      <c r="R44" s="106">
        <f t="shared" si="14"/>
        <v>82350</v>
      </c>
      <c r="S44" s="153">
        <f t="shared" si="8"/>
        <v>329397</v>
      </c>
      <c r="T44" s="110"/>
      <c r="U44" s="163"/>
      <c r="V44" s="108">
        <v>0</v>
      </c>
      <c r="W44" s="108">
        <f t="shared" si="9"/>
        <v>0</v>
      </c>
      <c r="X44" s="163">
        <f t="shared" si="10"/>
        <v>247047</v>
      </c>
      <c r="Y44" s="163">
        <f t="shared" si="11"/>
        <v>82350</v>
      </c>
      <c r="Z44" s="153">
        <f t="shared" si="12"/>
        <v>329397</v>
      </c>
      <c r="AA44" s="118" t="e">
        <f>+#REF!+#REF!</f>
        <v>#REF!</v>
      </c>
      <c r="AB44" s="328"/>
      <c r="AC44" s="179"/>
      <c r="AD44" s="116"/>
      <c r="AE44" s="116"/>
      <c r="AF44" s="124"/>
      <c r="AG44" s="124"/>
      <c r="AH44" s="113"/>
      <c r="AI44" s="113"/>
      <c r="AJ44" s="113"/>
      <c r="AK44" s="113"/>
      <c r="AL44" s="113"/>
      <c r="AM44" s="113"/>
      <c r="AN44" s="113"/>
      <c r="AO44" s="113"/>
      <c r="AP44" s="113"/>
      <c r="AQ44" s="116"/>
      <c r="AR44" s="113"/>
      <c r="AS44" s="113"/>
      <c r="AT44" s="113"/>
    </row>
    <row r="45" spans="1:46" x14ac:dyDescent="0.2">
      <c r="A45" s="24" t="str">
        <f>+'Original ABG Allocation'!A44</f>
        <v>39</v>
      </c>
      <c r="B45" s="24" t="str">
        <f>+'Original ABG Allocation'!B44</f>
        <v>CARBON</v>
      </c>
      <c r="C45" s="115">
        <v>29552</v>
      </c>
      <c r="D45" s="115">
        <v>9851</v>
      </c>
      <c r="E45" s="39">
        <f t="shared" si="1"/>
        <v>39403</v>
      </c>
      <c r="F45" s="122"/>
      <c r="G45" s="116">
        <v>31810</v>
      </c>
      <c r="H45" s="116">
        <v>7952</v>
      </c>
      <c r="I45" s="79">
        <f t="shared" si="2"/>
        <v>39762</v>
      </c>
      <c r="J45" s="116">
        <f t="shared" si="3"/>
        <v>61362</v>
      </c>
      <c r="K45" s="116">
        <f t="shared" si="4"/>
        <v>17803</v>
      </c>
      <c r="L45" s="116">
        <f t="shared" si="5"/>
        <v>79165</v>
      </c>
      <c r="M45" s="282"/>
      <c r="N45" s="353">
        <v>0</v>
      </c>
      <c r="O45" s="116">
        <v>2652</v>
      </c>
      <c r="P45" s="155">
        <f t="shared" si="6"/>
        <v>2652</v>
      </c>
      <c r="Q45" s="106">
        <f t="shared" si="13"/>
        <v>61362</v>
      </c>
      <c r="R45" s="106">
        <f t="shared" si="14"/>
        <v>20455</v>
      </c>
      <c r="S45" s="153">
        <f t="shared" si="8"/>
        <v>81817</v>
      </c>
      <c r="T45" s="110"/>
      <c r="U45" s="163"/>
      <c r="V45" s="108">
        <v>0</v>
      </c>
      <c r="W45" s="108">
        <f t="shared" si="9"/>
        <v>0</v>
      </c>
      <c r="X45" s="163">
        <f t="shared" si="10"/>
        <v>61362</v>
      </c>
      <c r="Y45" s="163">
        <f t="shared" si="11"/>
        <v>20455</v>
      </c>
      <c r="Z45" s="153">
        <f t="shared" si="12"/>
        <v>81817</v>
      </c>
      <c r="AA45" s="118" t="e">
        <f>+#REF!+#REF!</f>
        <v>#REF!</v>
      </c>
      <c r="AB45" s="328"/>
      <c r="AC45" s="179"/>
      <c r="AD45" s="116"/>
      <c r="AE45" s="116"/>
      <c r="AF45" s="124"/>
      <c r="AG45" s="124"/>
      <c r="AH45" s="113"/>
      <c r="AI45" s="113"/>
      <c r="AJ45" s="113"/>
      <c r="AK45" s="113"/>
      <c r="AL45" s="113"/>
      <c r="AM45" s="113"/>
      <c r="AN45" s="113"/>
      <c r="AO45" s="113"/>
      <c r="AP45" s="113"/>
      <c r="AQ45" s="116"/>
      <c r="AR45" s="113"/>
      <c r="AS45" s="113"/>
      <c r="AT45" s="113"/>
    </row>
    <row r="46" spans="1:46" x14ac:dyDescent="0.2">
      <c r="A46" s="24" t="str">
        <f>+'Original ABG Allocation'!A45</f>
        <v>40</v>
      </c>
      <c r="B46" s="24" t="str">
        <f>+'Original ABG Allocation'!B45</f>
        <v>SCHUYLKILL</v>
      </c>
      <c r="C46" s="115">
        <v>117383</v>
      </c>
      <c r="D46" s="115">
        <v>39127</v>
      </c>
      <c r="E46" s="39">
        <f t="shared" si="1"/>
        <v>156510</v>
      </c>
      <c r="F46" s="122"/>
      <c r="G46" s="116">
        <v>50833</v>
      </c>
      <c r="H46" s="116">
        <v>12708</v>
      </c>
      <c r="I46" s="79">
        <f t="shared" si="2"/>
        <v>63541</v>
      </c>
      <c r="J46" s="116">
        <f t="shared" si="3"/>
        <v>168216</v>
      </c>
      <c r="K46" s="116">
        <f t="shared" si="4"/>
        <v>51835</v>
      </c>
      <c r="L46" s="116">
        <f t="shared" si="5"/>
        <v>220051</v>
      </c>
      <c r="M46" s="282"/>
      <c r="N46" s="353">
        <v>0</v>
      </c>
      <c r="O46" s="116">
        <v>4237</v>
      </c>
      <c r="P46" s="155">
        <f t="shared" si="6"/>
        <v>4237</v>
      </c>
      <c r="Q46" s="106">
        <f t="shared" si="13"/>
        <v>168216</v>
      </c>
      <c r="R46" s="106">
        <f t="shared" si="14"/>
        <v>56072</v>
      </c>
      <c r="S46" s="153">
        <f t="shared" si="8"/>
        <v>224288</v>
      </c>
      <c r="T46" s="110"/>
      <c r="U46" s="163"/>
      <c r="V46" s="108">
        <v>0</v>
      </c>
      <c r="W46" s="108">
        <f t="shared" si="9"/>
        <v>0</v>
      </c>
      <c r="X46" s="163">
        <f t="shared" si="10"/>
        <v>168216</v>
      </c>
      <c r="Y46" s="163">
        <f t="shared" si="11"/>
        <v>56072</v>
      </c>
      <c r="Z46" s="153">
        <f t="shared" si="12"/>
        <v>224288</v>
      </c>
      <c r="AA46" s="118" t="e">
        <f>+#REF!+#REF!</f>
        <v>#REF!</v>
      </c>
      <c r="AB46" s="328"/>
      <c r="AC46" s="179"/>
      <c r="AD46" s="116"/>
      <c r="AE46" s="116"/>
      <c r="AF46" s="124"/>
      <c r="AG46" s="124"/>
      <c r="AH46" s="113"/>
      <c r="AI46" s="113"/>
      <c r="AJ46" s="113"/>
      <c r="AK46" s="113"/>
      <c r="AL46" s="113"/>
      <c r="AM46" s="113"/>
      <c r="AN46" s="113"/>
      <c r="AO46" s="113"/>
      <c r="AP46" s="113"/>
      <c r="AQ46" s="116"/>
      <c r="AR46" s="113"/>
      <c r="AS46" s="113"/>
      <c r="AT46" s="113"/>
    </row>
    <row r="47" spans="1:46" x14ac:dyDescent="0.2">
      <c r="A47" s="24" t="str">
        <f>+'Original ABG Allocation'!A46</f>
        <v>41</v>
      </c>
      <c r="B47" s="24" t="str">
        <f>+'Original ABG Allocation'!B46</f>
        <v>CLEARFIELD</v>
      </c>
      <c r="C47" s="115">
        <v>57391</v>
      </c>
      <c r="D47" s="115">
        <v>19131</v>
      </c>
      <c r="E47" s="39">
        <f t="shared" si="1"/>
        <v>76522</v>
      </c>
      <c r="F47" s="122"/>
      <c r="G47" s="116">
        <v>44413</v>
      </c>
      <c r="H47" s="116">
        <v>11103</v>
      </c>
      <c r="I47" s="79">
        <f t="shared" si="2"/>
        <v>55516</v>
      </c>
      <c r="J47" s="116">
        <f t="shared" si="3"/>
        <v>101804</v>
      </c>
      <c r="K47" s="116">
        <f t="shared" si="4"/>
        <v>30234</v>
      </c>
      <c r="L47" s="116">
        <f t="shared" si="5"/>
        <v>132038</v>
      </c>
      <c r="M47" s="282"/>
      <c r="N47" s="353">
        <v>0</v>
      </c>
      <c r="O47" s="116">
        <v>3702</v>
      </c>
      <c r="P47" s="155">
        <f t="shared" si="6"/>
        <v>3702</v>
      </c>
      <c r="Q47" s="106">
        <f t="shared" si="13"/>
        <v>101804</v>
      </c>
      <c r="R47" s="106">
        <f t="shared" si="14"/>
        <v>33936</v>
      </c>
      <c r="S47" s="153">
        <f t="shared" si="8"/>
        <v>135740</v>
      </c>
      <c r="T47" s="110"/>
      <c r="U47" s="163"/>
      <c r="V47" s="108">
        <v>0</v>
      </c>
      <c r="W47" s="108">
        <f t="shared" si="9"/>
        <v>0</v>
      </c>
      <c r="X47" s="163">
        <f t="shared" si="10"/>
        <v>101804</v>
      </c>
      <c r="Y47" s="163">
        <f t="shared" si="11"/>
        <v>33936</v>
      </c>
      <c r="Z47" s="153">
        <f t="shared" si="12"/>
        <v>135740</v>
      </c>
      <c r="AA47" s="118" t="e">
        <f>+#REF!+#REF!</f>
        <v>#REF!</v>
      </c>
      <c r="AB47" s="328"/>
      <c r="AC47" s="179"/>
      <c r="AD47" s="116"/>
      <c r="AE47" s="116"/>
      <c r="AF47" s="124"/>
      <c r="AG47" s="124"/>
      <c r="AH47" s="113"/>
      <c r="AI47" s="113"/>
      <c r="AJ47" s="113"/>
      <c r="AK47" s="113"/>
      <c r="AL47" s="113"/>
      <c r="AM47" s="113"/>
      <c r="AN47" s="113"/>
      <c r="AO47" s="113"/>
      <c r="AP47" s="113"/>
      <c r="AQ47" s="116"/>
      <c r="AR47" s="113"/>
      <c r="AS47" s="113"/>
      <c r="AT47" s="113"/>
    </row>
    <row r="48" spans="1:46" x14ac:dyDescent="0.2">
      <c r="A48" s="24" t="str">
        <f>+'Original ABG Allocation'!A47</f>
        <v>42</v>
      </c>
      <c r="B48" s="24" t="str">
        <f>+'Original ABG Allocation'!B47</f>
        <v>JEFFERSON</v>
      </c>
      <c r="C48" s="115">
        <v>44599</v>
      </c>
      <c r="D48" s="115">
        <v>14867</v>
      </c>
      <c r="E48" s="39">
        <f t="shared" si="1"/>
        <v>59466</v>
      </c>
      <c r="F48" s="122"/>
      <c r="G48" s="116">
        <v>18763</v>
      </c>
      <c r="H48" s="116">
        <v>4690</v>
      </c>
      <c r="I48" s="79">
        <f t="shared" si="2"/>
        <v>23453</v>
      </c>
      <c r="J48" s="116">
        <f t="shared" si="3"/>
        <v>63362</v>
      </c>
      <c r="K48" s="116">
        <f t="shared" si="4"/>
        <v>19557</v>
      </c>
      <c r="L48" s="116">
        <f t="shared" si="5"/>
        <v>82919</v>
      </c>
      <c r="M48" s="282"/>
      <c r="N48" s="353">
        <v>0</v>
      </c>
      <c r="O48" s="116">
        <v>1565</v>
      </c>
      <c r="P48" s="155">
        <f t="shared" si="6"/>
        <v>1565</v>
      </c>
      <c r="Q48" s="106">
        <f t="shared" si="13"/>
        <v>63362</v>
      </c>
      <c r="R48" s="106">
        <f t="shared" si="14"/>
        <v>21122</v>
      </c>
      <c r="S48" s="153">
        <f t="shared" si="8"/>
        <v>84484</v>
      </c>
      <c r="T48" s="110"/>
      <c r="U48" s="163"/>
      <c r="V48" s="108">
        <v>0</v>
      </c>
      <c r="W48" s="108">
        <f t="shared" si="9"/>
        <v>0</v>
      </c>
      <c r="X48" s="163">
        <f t="shared" si="10"/>
        <v>63362</v>
      </c>
      <c r="Y48" s="163">
        <f t="shared" si="11"/>
        <v>21122</v>
      </c>
      <c r="Z48" s="153">
        <f t="shared" si="12"/>
        <v>84484</v>
      </c>
      <c r="AA48" s="118" t="e">
        <f>+#REF!+#REF!</f>
        <v>#REF!</v>
      </c>
      <c r="AB48" s="328"/>
      <c r="AC48" s="179"/>
      <c r="AD48" s="116"/>
      <c r="AE48" s="116"/>
      <c r="AF48" s="124"/>
      <c r="AG48" s="124"/>
      <c r="AH48" s="113"/>
      <c r="AI48" s="113"/>
      <c r="AJ48" s="113"/>
      <c r="AK48" s="113"/>
      <c r="AL48" s="113"/>
      <c r="AM48" s="113"/>
      <c r="AN48" s="113"/>
      <c r="AO48" s="113"/>
      <c r="AP48" s="113"/>
      <c r="AQ48" s="116"/>
      <c r="AR48" s="113"/>
      <c r="AS48" s="113"/>
      <c r="AT48" s="113"/>
    </row>
    <row r="49" spans="1:46" x14ac:dyDescent="0.2">
      <c r="A49" s="24" t="str">
        <f>+'Original ABG Allocation'!A48</f>
        <v>43</v>
      </c>
      <c r="B49" s="24" t="str">
        <f>+'Original ABG Allocation'!B48</f>
        <v>FOREST/WARREN</v>
      </c>
      <c r="C49" s="115">
        <v>22632</v>
      </c>
      <c r="D49" s="115">
        <v>7544</v>
      </c>
      <c r="E49" s="39">
        <f t="shared" si="1"/>
        <v>30176</v>
      </c>
      <c r="F49" s="122"/>
      <c r="G49" s="116">
        <v>28852</v>
      </c>
      <c r="H49" s="116">
        <v>7213</v>
      </c>
      <c r="I49" s="79">
        <f t="shared" si="2"/>
        <v>36065</v>
      </c>
      <c r="J49" s="116">
        <f t="shared" si="3"/>
        <v>51484</v>
      </c>
      <c r="K49" s="116">
        <f t="shared" si="4"/>
        <v>14757</v>
      </c>
      <c r="L49" s="116">
        <f t="shared" si="5"/>
        <v>66241</v>
      </c>
      <c r="M49" s="282"/>
      <c r="N49" s="353">
        <v>7458</v>
      </c>
      <c r="O49" s="116">
        <f>2405+2486</f>
        <v>4891</v>
      </c>
      <c r="P49" s="155">
        <f t="shared" si="6"/>
        <v>12349</v>
      </c>
      <c r="Q49" s="106">
        <f t="shared" si="13"/>
        <v>58942</v>
      </c>
      <c r="R49" s="106">
        <f t="shared" si="14"/>
        <v>19648</v>
      </c>
      <c r="S49" s="153">
        <f t="shared" si="8"/>
        <v>78590</v>
      </c>
      <c r="T49" s="110"/>
      <c r="U49" s="163"/>
      <c r="V49" s="108">
        <v>0</v>
      </c>
      <c r="W49" s="108">
        <f t="shared" si="9"/>
        <v>0</v>
      </c>
      <c r="X49" s="163">
        <f t="shared" si="10"/>
        <v>58942</v>
      </c>
      <c r="Y49" s="163">
        <f t="shared" si="11"/>
        <v>19648</v>
      </c>
      <c r="Z49" s="153">
        <f t="shared" si="12"/>
        <v>78590</v>
      </c>
      <c r="AA49" s="118" t="e">
        <f>+#REF!+#REF!</f>
        <v>#REF!</v>
      </c>
      <c r="AB49" s="328"/>
      <c r="AC49" s="179"/>
      <c r="AD49" s="116"/>
      <c r="AE49" s="116"/>
      <c r="AF49" s="124"/>
      <c r="AG49" s="124"/>
      <c r="AH49" s="113"/>
      <c r="AI49" s="113"/>
      <c r="AJ49" s="113"/>
      <c r="AK49" s="113"/>
      <c r="AL49" s="113"/>
      <c r="AM49" s="113"/>
      <c r="AN49" s="113"/>
      <c r="AO49" s="113"/>
      <c r="AP49" s="113"/>
      <c r="AQ49" s="116"/>
      <c r="AR49" s="113"/>
      <c r="AS49" s="113"/>
      <c r="AT49" s="113"/>
    </row>
    <row r="50" spans="1:46" x14ac:dyDescent="0.2">
      <c r="A50" s="24" t="str">
        <f>+'Original ABG Allocation'!A49</f>
        <v>44</v>
      </c>
      <c r="B50" s="24" t="str">
        <f>+'Original ABG Allocation'!B49</f>
        <v>VENANGO</v>
      </c>
      <c r="C50" s="115">
        <v>41431</v>
      </c>
      <c r="D50" s="115">
        <v>13811</v>
      </c>
      <c r="E50" s="39">
        <f t="shared" si="1"/>
        <v>55242</v>
      </c>
      <c r="F50" s="122"/>
      <c r="G50" s="116">
        <v>27879</v>
      </c>
      <c r="H50" s="116">
        <v>6969</v>
      </c>
      <c r="I50" s="79">
        <f t="shared" si="2"/>
        <v>34848</v>
      </c>
      <c r="J50" s="116">
        <f t="shared" si="3"/>
        <v>69310</v>
      </c>
      <c r="K50" s="116">
        <f t="shared" si="4"/>
        <v>20780</v>
      </c>
      <c r="L50" s="116">
        <f t="shared" si="5"/>
        <v>90090</v>
      </c>
      <c r="M50" s="282"/>
      <c r="N50" s="353">
        <v>0</v>
      </c>
      <c r="O50" s="116">
        <v>2324</v>
      </c>
      <c r="P50" s="155">
        <f t="shared" si="6"/>
        <v>2324</v>
      </c>
      <c r="Q50" s="106">
        <f t="shared" si="13"/>
        <v>69310</v>
      </c>
      <c r="R50" s="106">
        <f t="shared" si="14"/>
        <v>23104</v>
      </c>
      <c r="S50" s="153">
        <f t="shared" si="8"/>
        <v>92414</v>
      </c>
      <c r="T50" s="110"/>
      <c r="U50" s="163"/>
      <c r="V50" s="108">
        <v>0</v>
      </c>
      <c r="W50" s="108">
        <f t="shared" si="9"/>
        <v>0</v>
      </c>
      <c r="X50" s="163">
        <f t="shared" si="10"/>
        <v>69310</v>
      </c>
      <c r="Y50" s="163">
        <f t="shared" si="11"/>
        <v>23104</v>
      </c>
      <c r="Z50" s="153">
        <f t="shared" si="12"/>
        <v>92414</v>
      </c>
      <c r="AA50" s="118" t="e">
        <f>+#REF!+#REF!</f>
        <v>#REF!</v>
      </c>
      <c r="AB50" s="328"/>
      <c r="AC50" s="179"/>
      <c r="AD50" s="116"/>
      <c r="AE50" s="116"/>
      <c r="AF50" s="124"/>
      <c r="AG50" s="124"/>
      <c r="AH50" s="113"/>
      <c r="AI50" s="113"/>
      <c r="AJ50" s="113"/>
      <c r="AK50" s="113"/>
      <c r="AL50" s="113"/>
      <c r="AM50" s="113"/>
      <c r="AN50" s="113"/>
      <c r="AO50" s="113"/>
      <c r="AP50" s="113"/>
      <c r="AQ50" s="116"/>
      <c r="AR50" s="113"/>
      <c r="AS50" s="113"/>
      <c r="AT50" s="113"/>
    </row>
    <row r="51" spans="1:46" x14ac:dyDescent="0.2">
      <c r="A51" s="24" t="str">
        <f>+'Original ABG Allocation'!A50</f>
        <v>45</v>
      </c>
      <c r="B51" s="24" t="str">
        <f>+'Original ABG Allocation'!B50</f>
        <v>ARMSTRONG</v>
      </c>
      <c r="C51" s="115">
        <v>46519</v>
      </c>
      <c r="D51" s="115">
        <v>15507</v>
      </c>
      <c r="E51" s="39">
        <f t="shared" si="1"/>
        <v>62026</v>
      </c>
      <c r="F51" s="122"/>
      <c r="G51" s="116">
        <v>39334</v>
      </c>
      <c r="H51" s="116">
        <v>9833</v>
      </c>
      <c r="I51" s="79">
        <f t="shared" si="2"/>
        <v>49167</v>
      </c>
      <c r="J51" s="116">
        <f t="shared" si="3"/>
        <v>85853</v>
      </c>
      <c r="K51" s="116">
        <f t="shared" si="4"/>
        <v>25340</v>
      </c>
      <c r="L51" s="116">
        <f t="shared" si="5"/>
        <v>111193</v>
      </c>
      <c r="M51" s="282"/>
      <c r="N51" s="353">
        <v>0</v>
      </c>
      <c r="O51" s="116">
        <v>3279</v>
      </c>
      <c r="P51" s="155">
        <f t="shared" si="6"/>
        <v>3279</v>
      </c>
      <c r="Q51" s="106">
        <f t="shared" si="13"/>
        <v>85853</v>
      </c>
      <c r="R51" s="106">
        <f t="shared" si="14"/>
        <v>28619</v>
      </c>
      <c r="S51" s="153">
        <f t="shared" si="8"/>
        <v>114472</v>
      </c>
      <c r="T51" s="110"/>
      <c r="U51" s="163"/>
      <c r="V51" s="108">
        <v>0</v>
      </c>
      <c r="W51" s="108">
        <f t="shared" si="9"/>
        <v>0</v>
      </c>
      <c r="X51" s="163">
        <f t="shared" si="10"/>
        <v>85853</v>
      </c>
      <c r="Y51" s="163">
        <f t="shared" si="11"/>
        <v>28619</v>
      </c>
      <c r="Z51" s="153">
        <f t="shared" si="12"/>
        <v>114472</v>
      </c>
      <c r="AA51" s="118" t="e">
        <f>+#REF!+#REF!</f>
        <v>#REF!</v>
      </c>
      <c r="AB51" s="328"/>
      <c r="AC51" s="179"/>
      <c r="AD51" s="116"/>
      <c r="AE51" s="116"/>
      <c r="AF51" s="124"/>
      <c r="AG51" s="124"/>
      <c r="AH51" s="113"/>
      <c r="AI51" s="113"/>
      <c r="AJ51" s="113"/>
      <c r="AK51" s="113"/>
      <c r="AL51" s="113"/>
      <c r="AM51" s="113"/>
      <c r="AN51" s="113"/>
      <c r="AO51" s="113"/>
      <c r="AP51" s="113"/>
      <c r="AQ51" s="116"/>
      <c r="AR51" s="113"/>
      <c r="AS51" s="113"/>
      <c r="AT51" s="113"/>
    </row>
    <row r="52" spans="1:46" x14ac:dyDescent="0.2">
      <c r="A52" s="24" t="str">
        <f>+'Original ABG Allocation'!A51</f>
        <v>46</v>
      </c>
      <c r="B52" s="24" t="str">
        <f>+'Original ABG Allocation'!B51</f>
        <v>LAWRENCE</v>
      </c>
      <c r="C52" s="115">
        <v>49345</v>
      </c>
      <c r="D52" s="115">
        <v>16448</v>
      </c>
      <c r="E52" s="39">
        <f t="shared" si="1"/>
        <v>65793</v>
      </c>
      <c r="F52" s="122"/>
      <c r="G52" s="116">
        <v>40400</v>
      </c>
      <c r="H52" s="116">
        <v>10100</v>
      </c>
      <c r="I52" s="79">
        <f t="shared" si="2"/>
        <v>50500</v>
      </c>
      <c r="J52" s="116">
        <f t="shared" si="3"/>
        <v>89745</v>
      </c>
      <c r="K52" s="116">
        <f t="shared" si="4"/>
        <v>26548</v>
      </c>
      <c r="L52" s="116">
        <f t="shared" si="5"/>
        <v>116293</v>
      </c>
      <c r="M52" s="282"/>
      <c r="N52" s="353">
        <v>0</v>
      </c>
      <c r="O52" s="116">
        <v>3367</v>
      </c>
      <c r="P52" s="155">
        <f t="shared" si="6"/>
        <v>3367</v>
      </c>
      <c r="Q52" s="106">
        <f t="shared" si="13"/>
        <v>89745</v>
      </c>
      <c r="R52" s="106">
        <f t="shared" si="14"/>
        <v>29915</v>
      </c>
      <c r="S52" s="153">
        <f t="shared" si="8"/>
        <v>119660</v>
      </c>
      <c r="T52" s="110"/>
      <c r="U52" s="163"/>
      <c r="V52" s="108">
        <v>0</v>
      </c>
      <c r="W52" s="108">
        <f t="shared" si="9"/>
        <v>0</v>
      </c>
      <c r="X52" s="163">
        <f t="shared" si="10"/>
        <v>89745</v>
      </c>
      <c r="Y52" s="163">
        <f t="shared" si="11"/>
        <v>29915</v>
      </c>
      <c r="Z52" s="153">
        <f t="shared" si="12"/>
        <v>119660</v>
      </c>
      <c r="AA52" s="118" t="e">
        <f>+#REF!+#REF!</f>
        <v>#REF!</v>
      </c>
      <c r="AB52" s="328"/>
      <c r="AC52" s="179"/>
      <c r="AD52" s="116"/>
      <c r="AE52" s="116"/>
      <c r="AF52" s="124"/>
      <c r="AG52" s="124"/>
      <c r="AH52" s="113"/>
      <c r="AI52" s="113"/>
      <c r="AJ52" s="113"/>
      <c r="AK52" s="113"/>
      <c r="AL52" s="113"/>
      <c r="AM52" s="113"/>
      <c r="AN52" s="113"/>
      <c r="AO52" s="113"/>
      <c r="AP52" s="113"/>
      <c r="AQ52" s="116"/>
      <c r="AR52" s="113"/>
      <c r="AS52" s="113"/>
      <c r="AT52" s="113"/>
    </row>
    <row r="53" spans="1:46" x14ac:dyDescent="0.2">
      <c r="A53" s="24" t="str">
        <f>+'Original ABG Allocation'!A52</f>
        <v>47</v>
      </c>
      <c r="B53" s="24" t="str">
        <f>+'Original ABG Allocation'!B52</f>
        <v>MERCER</v>
      </c>
      <c r="C53" s="115">
        <v>57999</v>
      </c>
      <c r="D53" s="115">
        <v>19332</v>
      </c>
      <c r="E53" s="39">
        <f t="shared" si="1"/>
        <v>77331</v>
      </c>
      <c r="F53" s="122"/>
      <c r="G53" s="116">
        <v>50647</v>
      </c>
      <c r="H53" s="116">
        <v>12661</v>
      </c>
      <c r="I53" s="79">
        <f t="shared" si="2"/>
        <v>63308</v>
      </c>
      <c r="J53" s="116">
        <f t="shared" si="3"/>
        <v>108646</v>
      </c>
      <c r="K53" s="116">
        <f t="shared" si="4"/>
        <v>31993</v>
      </c>
      <c r="L53" s="116">
        <f t="shared" si="5"/>
        <v>140639</v>
      </c>
      <c r="M53" s="282"/>
      <c r="N53" s="353">
        <v>0</v>
      </c>
      <c r="O53" s="116">
        <v>4222</v>
      </c>
      <c r="P53" s="155">
        <f t="shared" si="6"/>
        <v>4222</v>
      </c>
      <c r="Q53" s="106">
        <f t="shared" si="13"/>
        <v>108646</v>
      </c>
      <c r="R53" s="106">
        <f t="shared" si="14"/>
        <v>36215</v>
      </c>
      <c r="S53" s="153">
        <f t="shared" si="8"/>
        <v>144861</v>
      </c>
      <c r="T53" s="110"/>
      <c r="U53" s="163"/>
      <c r="V53" s="108">
        <v>0</v>
      </c>
      <c r="W53" s="108">
        <f t="shared" si="9"/>
        <v>0</v>
      </c>
      <c r="X53" s="163">
        <f t="shared" si="10"/>
        <v>108646</v>
      </c>
      <c r="Y53" s="163">
        <f t="shared" si="11"/>
        <v>36215</v>
      </c>
      <c r="Z53" s="153">
        <f t="shared" si="12"/>
        <v>144861</v>
      </c>
      <c r="AA53" s="118" t="e">
        <f>+#REF!+#REF!</f>
        <v>#REF!</v>
      </c>
      <c r="AB53" s="328"/>
      <c r="AC53" s="179"/>
      <c r="AD53" s="116"/>
      <c r="AE53" s="116"/>
      <c r="AF53" s="124"/>
      <c r="AG53" s="124"/>
      <c r="AH53" s="113"/>
      <c r="AI53" s="113"/>
      <c r="AJ53" s="113"/>
      <c r="AK53" s="113"/>
      <c r="AL53" s="113"/>
      <c r="AM53" s="113"/>
      <c r="AN53" s="113"/>
      <c r="AO53" s="113"/>
      <c r="AP53" s="113"/>
      <c r="AQ53" s="116"/>
      <c r="AR53" s="113"/>
      <c r="AS53" s="113"/>
      <c r="AT53" s="113"/>
    </row>
    <row r="54" spans="1:46" x14ac:dyDescent="0.2">
      <c r="A54" s="24" t="str">
        <f>+'Original ABG Allocation'!A53</f>
        <v>48</v>
      </c>
      <c r="B54" s="24" t="str">
        <f>+'Original ABG Allocation'!B53</f>
        <v>MONROE</v>
      </c>
      <c r="C54" s="115">
        <v>48920</v>
      </c>
      <c r="D54" s="115">
        <v>16307</v>
      </c>
      <c r="E54" s="39">
        <f t="shared" si="1"/>
        <v>65227</v>
      </c>
      <c r="F54" s="122"/>
      <c r="G54" s="116">
        <v>76334</v>
      </c>
      <c r="H54" s="116">
        <v>19083</v>
      </c>
      <c r="I54" s="79">
        <f t="shared" si="2"/>
        <v>95417</v>
      </c>
      <c r="J54" s="116">
        <f t="shared" si="3"/>
        <v>125254</v>
      </c>
      <c r="K54" s="116">
        <f t="shared" si="4"/>
        <v>35390</v>
      </c>
      <c r="L54" s="116">
        <f t="shared" si="5"/>
        <v>160644</v>
      </c>
      <c r="M54" s="282"/>
      <c r="N54" s="353">
        <v>0</v>
      </c>
      <c r="O54" s="116">
        <v>6362</v>
      </c>
      <c r="P54" s="155">
        <f t="shared" si="6"/>
        <v>6362</v>
      </c>
      <c r="Q54" s="106">
        <f t="shared" si="13"/>
        <v>125254</v>
      </c>
      <c r="R54" s="106">
        <f t="shared" si="14"/>
        <v>41752</v>
      </c>
      <c r="S54" s="153">
        <f t="shared" si="8"/>
        <v>167006</v>
      </c>
      <c r="T54" s="110"/>
      <c r="U54" s="163"/>
      <c r="V54" s="108">
        <v>0</v>
      </c>
      <c r="W54" s="108">
        <f t="shared" si="9"/>
        <v>0</v>
      </c>
      <c r="X54" s="163">
        <f t="shared" si="10"/>
        <v>125254</v>
      </c>
      <c r="Y54" s="163">
        <f t="shared" si="11"/>
        <v>41752</v>
      </c>
      <c r="Z54" s="153">
        <f t="shared" si="12"/>
        <v>167006</v>
      </c>
      <c r="AA54" s="118" t="e">
        <f>+#REF!+#REF!</f>
        <v>#REF!</v>
      </c>
      <c r="AB54" s="328"/>
      <c r="AC54" s="179"/>
      <c r="AD54" s="116"/>
      <c r="AE54" s="116"/>
      <c r="AF54" s="124"/>
      <c r="AG54" s="124"/>
      <c r="AH54" s="113"/>
      <c r="AI54" s="113"/>
      <c r="AJ54" s="113"/>
      <c r="AK54" s="113"/>
      <c r="AL54" s="113"/>
      <c r="AM54" s="113"/>
      <c r="AN54" s="113"/>
      <c r="AO54" s="113"/>
      <c r="AP54" s="113"/>
      <c r="AQ54" s="116"/>
      <c r="AR54" s="113"/>
      <c r="AS54" s="113"/>
      <c r="AT54" s="113"/>
    </row>
    <row r="55" spans="1:46" x14ac:dyDescent="0.2">
      <c r="A55" s="24" t="str">
        <f>+'Original ABG Allocation'!A54</f>
        <v>49</v>
      </c>
      <c r="B55" s="24" t="str">
        <f>+'Original ABG Allocation'!B54</f>
        <v>CLARION</v>
      </c>
      <c r="C55" s="115">
        <v>32439</v>
      </c>
      <c r="D55" s="115">
        <v>10813</v>
      </c>
      <c r="E55" s="39">
        <f t="shared" si="1"/>
        <v>43252</v>
      </c>
      <c r="F55" s="122"/>
      <c r="G55" s="116">
        <v>19774</v>
      </c>
      <c r="H55" s="116">
        <v>4943</v>
      </c>
      <c r="I55" s="79">
        <f t="shared" si="2"/>
        <v>24717</v>
      </c>
      <c r="J55" s="116">
        <f t="shared" si="3"/>
        <v>52213</v>
      </c>
      <c r="K55" s="116">
        <f t="shared" si="4"/>
        <v>15756</v>
      </c>
      <c r="L55" s="116">
        <f t="shared" si="5"/>
        <v>67969</v>
      </c>
      <c r="M55" s="282"/>
      <c r="N55" s="353">
        <v>0</v>
      </c>
      <c r="O55" s="116">
        <v>1649</v>
      </c>
      <c r="P55" s="155">
        <f t="shared" si="6"/>
        <v>1649</v>
      </c>
      <c r="Q55" s="106">
        <f t="shared" si="13"/>
        <v>52213</v>
      </c>
      <c r="R55" s="106">
        <f t="shared" si="14"/>
        <v>17405</v>
      </c>
      <c r="S55" s="153">
        <f t="shared" si="8"/>
        <v>69618</v>
      </c>
      <c r="T55" s="110"/>
      <c r="U55" s="163"/>
      <c r="V55" s="108">
        <v>0</v>
      </c>
      <c r="W55" s="108">
        <f t="shared" si="9"/>
        <v>0</v>
      </c>
      <c r="X55" s="163">
        <f t="shared" si="10"/>
        <v>52213</v>
      </c>
      <c r="Y55" s="163">
        <f t="shared" si="11"/>
        <v>17405</v>
      </c>
      <c r="Z55" s="153">
        <f t="shared" si="12"/>
        <v>69618</v>
      </c>
      <c r="AA55" s="118" t="e">
        <f>+#REF!+#REF!</f>
        <v>#REF!</v>
      </c>
      <c r="AB55" s="328"/>
      <c r="AC55" s="179"/>
      <c r="AD55" s="116"/>
      <c r="AE55" s="116"/>
      <c r="AF55" s="124"/>
      <c r="AG55" s="124"/>
      <c r="AH55" s="113"/>
      <c r="AI55" s="113"/>
      <c r="AJ55" s="113"/>
      <c r="AK55" s="113"/>
      <c r="AL55" s="113"/>
      <c r="AM55" s="113"/>
      <c r="AN55" s="113"/>
      <c r="AO55" s="113"/>
      <c r="AP55" s="113"/>
      <c r="AQ55" s="116"/>
      <c r="AR55" s="113"/>
      <c r="AS55" s="113"/>
      <c r="AT55" s="113"/>
    </row>
    <row r="56" spans="1:46" x14ac:dyDescent="0.2">
      <c r="A56" s="24" t="str">
        <f>+'Original ABG Allocation'!A55</f>
        <v>50</v>
      </c>
      <c r="B56" s="24" t="str">
        <f>+'Original ABG Allocation'!B55</f>
        <v>BUTLER</v>
      </c>
      <c r="C56" s="115">
        <v>84279</v>
      </c>
      <c r="D56" s="115">
        <v>28093</v>
      </c>
      <c r="E56" s="39">
        <f t="shared" si="1"/>
        <v>112372</v>
      </c>
      <c r="F56" s="122"/>
      <c r="G56" s="116">
        <v>65926</v>
      </c>
      <c r="H56" s="116">
        <v>16481</v>
      </c>
      <c r="I56" s="79">
        <f t="shared" si="2"/>
        <v>82407</v>
      </c>
      <c r="J56" s="116">
        <f t="shared" si="3"/>
        <v>150205</v>
      </c>
      <c r="K56" s="116">
        <f t="shared" si="4"/>
        <v>44574</v>
      </c>
      <c r="L56" s="116">
        <f t="shared" si="5"/>
        <v>194779</v>
      </c>
      <c r="M56" s="282"/>
      <c r="N56" s="353">
        <v>0</v>
      </c>
      <c r="O56" s="116">
        <v>5495</v>
      </c>
      <c r="P56" s="155">
        <f t="shared" si="6"/>
        <v>5495</v>
      </c>
      <c r="Q56" s="106">
        <f t="shared" si="13"/>
        <v>150205</v>
      </c>
      <c r="R56" s="106">
        <f t="shared" si="14"/>
        <v>50069</v>
      </c>
      <c r="S56" s="153">
        <f t="shared" si="8"/>
        <v>200274</v>
      </c>
      <c r="T56" s="110"/>
      <c r="U56" s="163"/>
      <c r="V56" s="108">
        <v>0</v>
      </c>
      <c r="W56" s="108">
        <f t="shared" si="9"/>
        <v>0</v>
      </c>
      <c r="X56" s="163">
        <f t="shared" si="10"/>
        <v>150205</v>
      </c>
      <c r="Y56" s="163">
        <f t="shared" si="11"/>
        <v>50069</v>
      </c>
      <c r="Z56" s="153">
        <f t="shared" si="12"/>
        <v>200274</v>
      </c>
      <c r="AA56" s="118" t="e">
        <f>+#REF!+#REF!</f>
        <v>#REF!</v>
      </c>
      <c r="AB56" s="328"/>
      <c r="AC56" s="179"/>
      <c r="AD56" s="116"/>
      <c r="AE56" s="116"/>
      <c r="AF56" s="124"/>
      <c r="AG56" s="124"/>
      <c r="AH56" s="113"/>
      <c r="AI56" s="113"/>
      <c r="AJ56" s="113"/>
      <c r="AK56" s="113"/>
      <c r="AL56" s="113"/>
      <c r="AM56" s="113"/>
      <c r="AN56" s="113"/>
      <c r="AO56" s="113"/>
      <c r="AP56" s="113"/>
      <c r="AQ56" s="116"/>
      <c r="AR56" s="113"/>
      <c r="AS56" s="113"/>
      <c r="AT56" s="113"/>
    </row>
    <row r="57" spans="1:46" x14ac:dyDescent="0.2">
      <c r="A57" s="24" t="str">
        <f>+'Original ABG Allocation'!A56</f>
        <v>51</v>
      </c>
      <c r="B57" s="24" t="str">
        <f>+'Original ABG Allocation'!B56</f>
        <v>POTTER</v>
      </c>
      <c r="C57" s="115">
        <v>15013</v>
      </c>
      <c r="D57" s="115">
        <v>5004</v>
      </c>
      <c r="E57" s="39">
        <f t="shared" si="1"/>
        <v>20017</v>
      </c>
      <c r="F57" s="122"/>
      <c r="G57" s="116">
        <v>10390</v>
      </c>
      <c r="H57" s="116">
        <v>2597</v>
      </c>
      <c r="I57" s="79">
        <f t="shared" si="2"/>
        <v>12987</v>
      </c>
      <c r="J57" s="116">
        <f t="shared" si="3"/>
        <v>25403</v>
      </c>
      <c r="K57" s="116">
        <f t="shared" si="4"/>
        <v>7601</v>
      </c>
      <c r="L57" s="116">
        <f t="shared" si="5"/>
        <v>33004</v>
      </c>
      <c r="M57" s="282"/>
      <c r="N57" s="353">
        <v>0</v>
      </c>
      <c r="O57" s="116">
        <v>867</v>
      </c>
      <c r="P57" s="155">
        <f t="shared" si="6"/>
        <v>867</v>
      </c>
      <c r="Q57" s="106">
        <f t="shared" si="13"/>
        <v>25403</v>
      </c>
      <c r="R57" s="106">
        <f t="shared" si="14"/>
        <v>8468</v>
      </c>
      <c r="S57" s="153">
        <f t="shared" si="8"/>
        <v>33871</v>
      </c>
      <c r="T57" s="110"/>
      <c r="U57" s="163"/>
      <c r="V57" s="108">
        <v>0</v>
      </c>
      <c r="W57" s="108">
        <f t="shared" si="9"/>
        <v>0</v>
      </c>
      <c r="X57" s="163">
        <f t="shared" si="10"/>
        <v>25403</v>
      </c>
      <c r="Y57" s="163">
        <f t="shared" si="11"/>
        <v>8468</v>
      </c>
      <c r="Z57" s="153">
        <f t="shared" si="12"/>
        <v>33871</v>
      </c>
      <c r="AA57" s="118" t="e">
        <f>+#REF!+#REF!</f>
        <v>#REF!</v>
      </c>
      <c r="AB57" s="328"/>
      <c r="AC57" s="179"/>
      <c r="AD57" s="116"/>
      <c r="AE57" s="116"/>
      <c r="AF57" s="124"/>
      <c r="AG57" s="124"/>
      <c r="AH57" s="113"/>
      <c r="AI57" s="113"/>
      <c r="AJ57" s="113"/>
      <c r="AK57" s="113"/>
      <c r="AL57" s="113"/>
      <c r="AM57" s="113"/>
      <c r="AN57" s="113"/>
      <c r="AO57" s="113"/>
      <c r="AP57" s="113"/>
      <c r="AQ57" s="116"/>
      <c r="AR57" s="113"/>
      <c r="AS57" s="113"/>
      <c r="AT57" s="113"/>
    </row>
    <row r="58" spans="1:46" x14ac:dyDescent="0.2">
      <c r="A58" s="24" t="str">
        <f>+'Original ABG Allocation'!A57</f>
        <v>52</v>
      </c>
      <c r="B58" s="24" t="str">
        <f>+'Original ABG Allocation'!B57</f>
        <v>WAYNE</v>
      </c>
      <c r="C58" s="115">
        <v>29011</v>
      </c>
      <c r="D58" s="120">
        <v>9671</v>
      </c>
      <c r="E58" s="39">
        <f t="shared" si="1"/>
        <v>38682</v>
      </c>
      <c r="F58" s="122"/>
      <c r="G58" s="116">
        <v>33016</v>
      </c>
      <c r="H58" s="116">
        <v>8254</v>
      </c>
      <c r="I58" s="79">
        <f t="shared" si="2"/>
        <v>41270</v>
      </c>
      <c r="J58" s="116">
        <f t="shared" si="3"/>
        <v>62027</v>
      </c>
      <c r="K58" s="116">
        <f t="shared" si="4"/>
        <v>17925</v>
      </c>
      <c r="L58" s="116">
        <f t="shared" si="5"/>
        <v>79952</v>
      </c>
      <c r="M58" s="282"/>
      <c r="N58" s="353">
        <v>18823</v>
      </c>
      <c r="O58" s="116">
        <f>2752+6275</f>
        <v>9027</v>
      </c>
      <c r="P58" s="155">
        <f t="shared" si="6"/>
        <v>27850</v>
      </c>
      <c r="Q58" s="106">
        <f t="shared" si="13"/>
        <v>80850</v>
      </c>
      <c r="R58" s="106">
        <f t="shared" si="14"/>
        <v>26952</v>
      </c>
      <c r="S58" s="153">
        <f t="shared" si="8"/>
        <v>107802</v>
      </c>
      <c r="T58" s="110"/>
      <c r="U58" s="163"/>
      <c r="V58" s="108">
        <v>0</v>
      </c>
      <c r="W58" s="108">
        <f t="shared" si="9"/>
        <v>0</v>
      </c>
      <c r="X58" s="163">
        <f t="shared" si="10"/>
        <v>80850</v>
      </c>
      <c r="Y58" s="163">
        <f t="shared" si="11"/>
        <v>26952</v>
      </c>
      <c r="Z58" s="153">
        <f t="shared" si="12"/>
        <v>107802</v>
      </c>
      <c r="AA58" s="118" t="e">
        <f>+#REF!+#REF!</f>
        <v>#REF!</v>
      </c>
      <c r="AB58" s="328"/>
      <c r="AC58" s="179"/>
      <c r="AD58" s="116"/>
      <c r="AE58" s="116"/>
      <c r="AF58" s="124"/>
      <c r="AG58" s="124"/>
      <c r="AH58" s="113"/>
      <c r="AI58" s="113"/>
      <c r="AJ58" s="113"/>
      <c r="AK58" s="113"/>
      <c r="AL58" s="113"/>
      <c r="AM58" s="113"/>
      <c r="AN58" s="113"/>
      <c r="AO58" s="113"/>
      <c r="AP58" s="113"/>
      <c r="AQ58" s="116"/>
      <c r="AR58" s="113"/>
      <c r="AS58" s="113"/>
      <c r="AT58" s="113"/>
    </row>
    <row r="59" spans="1:46" ht="13.5" thickBot="1" x14ac:dyDescent="0.25">
      <c r="B59" s="25" t="s">
        <v>129</v>
      </c>
      <c r="C59" s="59">
        <f>SUM(C7:C58)</f>
        <v>6622574</v>
      </c>
      <c r="D59" s="59">
        <f>SUM(D7:D58)</f>
        <v>2387397</v>
      </c>
      <c r="E59" s="59">
        <f>SUM(E7:E58)</f>
        <v>9009971</v>
      </c>
      <c r="F59" s="178"/>
      <c r="G59" s="59">
        <f t="shared" ref="G59:L59" si="15">SUM(G7:G58)</f>
        <v>4536308</v>
      </c>
      <c r="H59" s="59">
        <f t="shared" si="15"/>
        <v>1134058</v>
      </c>
      <c r="I59" s="59">
        <f t="shared" si="15"/>
        <v>5670366</v>
      </c>
      <c r="J59" s="59">
        <f t="shared" si="15"/>
        <v>11158882</v>
      </c>
      <c r="K59" s="59">
        <f t="shared" si="15"/>
        <v>3521455</v>
      </c>
      <c r="L59" s="59">
        <f t="shared" si="15"/>
        <v>14680337</v>
      </c>
      <c r="M59" s="178"/>
      <c r="N59" s="354">
        <f t="shared" ref="N59:O59" si="16">SUM(N7:N58)</f>
        <v>186188</v>
      </c>
      <c r="O59" s="59">
        <f t="shared" si="16"/>
        <v>440133</v>
      </c>
      <c r="P59" s="107">
        <f t="shared" ref="P59:Z59" si="17">SUM(P7:P58)</f>
        <v>626321</v>
      </c>
      <c r="Q59" s="107">
        <f t="shared" si="17"/>
        <v>11345070</v>
      </c>
      <c r="R59" s="107">
        <f t="shared" si="17"/>
        <v>3961588</v>
      </c>
      <c r="S59" s="59">
        <f t="shared" si="17"/>
        <v>15306658</v>
      </c>
      <c r="T59" s="178"/>
      <c r="U59" s="59">
        <f t="shared" si="17"/>
        <v>0</v>
      </c>
      <c r="V59" s="59">
        <f t="shared" si="17"/>
        <v>0</v>
      </c>
      <c r="W59" s="59">
        <f t="shared" si="17"/>
        <v>0</v>
      </c>
      <c r="X59" s="59">
        <f>SUM(X7:X58)</f>
        <v>11345070</v>
      </c>
      <c r="Y59" s="59">
        <f t="shared" si="17"/>
        <v>3961588</v>
      </c>
      <c r="Z59" s="59">
        <f t="shared" si="17"/>
        <v>15306658</v>
      </c>
      <c r="AA59" s="84"/>
      <c r="AB59" s="178"/>
      <c r="AC59" s="178"/>
      <c r="AD59" s="178"/>
      <c r="AE59" s="178"/>
      <c r="AF59" s="178"/>
      <c r="AG59" s="178"/>
      <c r="AH59" s="113"/>
      <c r="AI59" s="113"/>
      <c r="AJ59" s="113"/>
      <c r="AK59" s="113"/>
      <c r="AL59" s="113"/>
      <c r="AM59" s="113"/>
      <c r="AN59" s="113"/>
      <c r="AO59" s="113"/>
      <c r="AP59" s="113"/>
      <c r="AQ59" s="116"/>
      <c r="AR59" s="113"/>
      <c r="AS59" s="113"/>
      <c r="AT59" s="113"/>
    </row>
    <row r="60" spans="1:46" ht="13.5" thickTop="1" x14ac:dyDescent="0.2">
      <c r="C60" s="170"/>
      <c r="D60" s="170"/>
      <c r="E60" s="170"/>
      <c r="F60" s="329"/>
      <c r="G60" s="308"/>
      <c r="H60" s="308"/>
      <c r="I60" s="308"/>
      <c r="J60" s="308"/>
      <c r="K60" s="308"/>
      <c r="L60" s="308"/>
      <c r="M60" s="282"/>
      <c r="N60" s="308"/>
      <c r="O60" s="308"/>
      <c r="P60" s="170"/>
      <c r="Q60" s="170"/>
      <c r="R60" s="170"/>
      <c r="S60" s="170"/>
      <c r="T60" s="329"/>
      <c r="U60" s="170"/>
      <c r="V60" s="170"/>
      <c r="W60" s="170"/>
      <c r="X60" s="170"/>
      <c r="Y60" s="170"/>
      <c r="Z60" s="170"/>
      <c r="AA60" s="104"/>
      <c r="AB60" s="290"/>
      <c r="AC60" s="293"/>
      <c r="AD60" s="293"/>
      <c r="AE60" s="116"/>
      <c r="AF60" s="124"/>
      <c r="AG60" s="124"/>
      <c r="AH60" s="113"/>
      <c r="AI60" s="113"/>
      <c r="AJ60" s="113"/>
      <c r="AK60" s="113"/>
      <c r="AL60" s="113"/>
      <c r="AM60" s="113"/>
      <c r="AN60" s="113"/>
      <c r="AO60" s="113"/>
      <c r="AP60" s="113"/>
      <c r="AQ60" s="113"/>
      <c r="AR60" s="113"/>
      <c r="AS60" s="113"/>
      <c r="AT60" s="113"/>
    </row>
    <row r="61" spans="1:46" x14ac:dyDescent="0.2">
      <c r="C61" s="330">
        <f>C59/0.75</f>
        <v>8830098.666666666</v>
      </c>
      <c r="D61" s="104"/>
      <c r="E61" s="104"/>
      <c r="F61" s="112"/>
      <c r="G61" s="113"/>
      <c r="H61" s="113"/>
      <c r="I61" s="113"/>
      <c r="J61" s="113"/>
      <c r="K61" s="113"/>
      <c r="L61" s="113"/>
      <c r="M61" s="181"/>
      <c r="N61" s="113"/>
      <c r="O61" s="116"/>
      <c r="P61" s="104"/>
      <c r="Q61" s="104"/>
      <c r="R61" s="104"/>
      <c r="S61" s="48"/>
      <c r="T61" s="48"/>
      <c r="U61" s="44"/>
      <c r="V61" s="104"/>
      <c r="W61" s="104"/>
      <c r="X61" s="108"/>
      <c r="Y61" s="104"/>
      <c r="Z61" s="104"/>
      <c r="AA61" s="104"/>
      <c r="AB61" s="290"/>
      <c r="AC61" s="293"/>
      <c r="AD61" s="293"/>
      <c r="AE61" s="116"/>
      <c r="AF61" s="124"/>
      <c r="AG61" s="124"/>
      <c r="AH61" s="113"/>
      <c r="AI61" s="113"/>
      <c r="AJ61" s="113"/>
      <c r="AK61" s="113"/>
      <c r="AL61" s="113"/>
      <c r="AM61" s="113"/>
      <c r="AN61" s="113"/>
      <c r="AO61" s="113"/>
      <c r="AP61" s="113"/>
      <c r="AQ61" s="113"/>
      <c r="AR61" s="113"/>
      <c r="AS61" s="113"/>
      <c r="AT61" s="113"/>
    </row>
    <row r="62" spans="1:46" x14ac:dyDescent="0.2">
      <c r="C62" s="104"/>
      <c r="D62" s="104"/>
      <c r="E62" s="104"/>
      <c r="F62" s="112"/>
      <c r="G62" s="113"/>
      <c r="H62" s="331"/>
      <c r="I62" s="332"/>
      <c r="J62" s="113"/>
      <c r="K62" s="113"/>
      <c r="L62" s="113"/>
      <c r="M62" s="181"/>
      <c r="N62" s="113"/>
      <c r="O62" s="113"/>
      <c r="P62" s="179"/>
      <c r="Q62" s="179"/>
      <c r="R62" s="179"/>
      <c r="S62" s="123"/>
      <c r="T62" s="333"/>
      <c r="U62" s="104"/>
      <c r="V62" s="104"/>
      <c r="W62" s="104"/>
      <c r="X62" s="104"/>
      <c r="Y62" s="104"/>
      <c r="Z62" s="104"/>
      <c r="AA62" s="104"/>
      <c r="AB62" s="290"/>
      <c r="AC62" s="124"/>
      <c r="AD62" s="124"/>
      <c r="AE62" s="124"/>
      <c r="AF62" s="124"/>
      <c r="AG62" s="124"/>
      <c r="AH62" s="113"/>
      <c r="AI62" s="113"/>
      <c r="AJ62" s="113"/>
      <c r="AK62" s="113"/>
      <c r="AL62" s="113"/>
      <c r="AM62" s="113"/>
      <c r="AN62" s="113"/>
      <c r="AO62" s="113"/>
      <c r="AP62" s="113"/>
      <c r="AQ62" s="113"/>
      <c r="AR62" s="113"/>
      <c r="AS62" s="113"/>
      <c r="AT62" s="113"/>
    </row>
    <row r="63" spans="1:46" x14ac:dyDescent="0.2">
      <c r="C63" s="104"/>
      <c r="D63" s="104"/>
      <c r="E63" s="104"/>
      <c r="F63" s="112"/>
      <c r="G63" s="113"/>
      <c r="H63" s="331"/>
      <c r="I63" s="332"/>
      <c r="J63" s="113"/>
      <c r="K63" s="113"/>
      <c r="L63" s="113"/>
      <c r="M63" s="181"/>
      <c r="N63" s="113"/>
      <c r="O63" s="113"/>
      <c r="P63" s="104"/>
      <c r="Q63" s="104"/>
      <c r="R63" s="104"/>
      <c r="S63" s="123"/>
      <c r="T63" s="333"/>
      <c r="U63" s="104"/>
      <c r="V63" s="104"/>
      <c r="W63" s="104"/>
      <c r="X63" s="104"/>
      <c r="Y63" s="104"/>
      <c r="Z63" s="104"/>
      <c r="AA63" s="104"/>
      <c r="AB63" s="104"/>
      <c r="AC63" s="104"/>
      <c r="AD63" s="104"/>
      <c r="AE63" s="104"/>
      <c r="AF63" s="104"/>
      <c r="AG63" s="104"/>
      <c r="AH63" s="113"/>
      <c r="AI63" s="113"/>
      <c r="AJ63" s="113"/>
      <c r="AK63" s="113"/>
      <c r="AL63" s="113"/>
      <c r="AM63" s="113"/>
      <c r="AN63" s="113"/>
      <c r="AO63" s="113"/>
      <c r="AP63" s="113"/>
      <c r="AQ63" s="113"/>
      <c r="AR63" s="113"/>
      <c r="AS63" s="113"/>
      <c r="AT63" s="113"/>
    </row>
    <row r="64" spans="1:46" x14ac:dyDescent="0.2">
      <c r="C64" s="104"/>
      <c r="D64" s="104"/>
      <c r="E64" s="104"/>
      <c r="F64" s="112"/>
      <c r="G64" s="113"/>
      <c r="H64" s="331"/>
      <c r="I64" s="332"/>
      <c r="J64" s="113"/>
      <c r="K64" s="113"/>
      <c r="L64" s="113"/>
      <c r="M64" s="181"/>
      <c r="N64" s="113"/>
      <c r="O64" s="113"/>
      <c r="P64" s="104"/>
      <c r="Q64" s="104"/>
      <c r="R64" s="104"/>
      <c r="S64" s="104"/>
      <c r="T64" s="112"/>
      <c r="U64" s="179"/>
      <c r="V64" s="104"/>
      <c r="W64" s="104"/>
      <c r="X64" s="104"/>
      <c r="Y64" s="104"/>
      <c r="Z64" s="104"/>
      <c r="AA64" s="104"/>
      <c r="AB64" s="104"/>
      <c r="AC64" s="104"/>
      <c r="AD64" s="104"/>
      <c r="AE64" s="104"/>
      <c r="AF64" s="104"/>
      <c r="AG64" s="104"/>
      <c r="AH64" s="113"/>
      <c r="AI64" s="113"/>
      <c r="AJ64" s="113"/>
      <c r="AK64" s="113"/>
      <c r="AL64" s="113"/>
      <c r="AM64" s="113"/>
      <c r="AN64" s="113"/>
      <c r="AO64" s="113"/>
      <c r="AP64" s="113"/>
      <c r="AQ64" s="113"/>
      <c r="AR64" s="113"/>
      <c r="AS64" s="113"/>
      <c r="AT64" s="113"/>
    </row>
    <row r="65" spans="8:46" x14ac:dyDescent="0.2">
      <c r="H65" s="331"/>
      <c r="I65" s="332"/>
      <c r="J65" s="113"/>
      <c r="K65" s="113"/>
      <c r="L65" s="113"/>
      <c r="M65" s="181"/>
      <c r="N65" s="113"/>
      <c r="O65" s="113"/>
      <c r="P65" s="104"/>
      <c r="Q65" s="104"/>
      <c r="R65" s="104"/>
      <c r="S65" s="104"/>
      <c r="T65" s="112"/>
      <c r="U65" s="104"/>
      <c r="V65" s="104"/>
      <c r="W65" s="104"/>
      <c r="X65" s="104"/>
      <c r="Y65" s="104"/>
      <c r="Z65" s="104"/>
      <c r="AA65" s="104"/>
      <c r="AB65" s="104"/>
      <c r="AC65" s="104"/>
      <c r="AD65" s="104"/>
      <c r="AE65" s="104"/>
      <c r="AF65" s="104"/>
      <c r="AG65" s="104"/>
      <c r="AH65" s="113"/>
      <c r="AI65" s="113"/>
      <c r="AJ65" s="113"/>
      <c r="AK65" s="113"/>
      <c r="AL65" s="113"/>
      <c r="AM65" s="113"/>
      <c r="AN65" s="113"/>
      <c r="AO65" s="113"/>
      <c r="AP65" s="113"/>
      <c r="AQ65" s="113"/>
      <c r="AR65" s="113"/>
      <c r="AS65" s="113"/>
      <c r="AT65" s="113"/>
    </row>
    <row r="66" spans="8:46" x14ac:dyDescent="0.2">
      <c r="H66" s="331"/>
      <c r="I66" s="332"/>
      <c r="J66" s="113"/>
      <c r="K66" s="113"/>
      <c r="L66" s="113"/>
      <c r="M66" s="181"/>
      <c r="N66" s="113"/>
      <c r="O66" s="113"/>
      <c r="P66" s="104"/>
      <c r="Q66" s="104"/>
      <c r="R66" s="104"/>
      <c r="S66" s="104"/>
      <c r="T66" s="112"/>
      <c r="U66" s="104"/>
      <c r="V66" s="104"/>
      <c r="W66" s="104"/>
      <c r="X66" s="104"/>
      <c r="Y66" s="104"/>
      <c r="Z66" s="104"/>
      <c r="AA66" s="104"/>
      <c r="AB66" s="104"/>
      <c r="AC66" s="104"/>
      <c r="AD66" s="104"/>
      <c r="AE66" s="104"/>
      <c r="AF66" s="104"/>
      <c r="AG66" s="104"/>
      <c r="AH66" s="113"/>
      <c r="AI66" s="113"/>
      <c r="AJ66" s="113"/>
      <c r="AK66" s="113"/>
      <c r="AL66" s="113"/>
      <c r="AM66" s="113"/>
      <c r="AN66" s="113"/>
      <c r="AO66" s="113"/>
      <c r="AP66" s="113"/>
      <c r="AQ66" s="113"/>
      <c r="AR66" s="113"/>
      <c r="AS66" s="113"/>
      <c r="AT66" s="113"/>
    </row>
    <row r="67" spans="8:46" x14ac:dyDescent="0.2">
      <c r="H67" s="331"/>
      <c r="I67" s="332"/>
      <c r="J67" s="113"/>
      <c r="K67" s="113"/>
      <c r="L67" s="113"/>
      <c r="M67" s="181"/>
      <c r="N67" s="113"/>
      <c r="O67" s="113"/>
      <c r="P67" s="104"/>
      <c r="Q67" s="104"/>
      <c r="R67" s="104"/>
      <c r="S67" s="104"/>
      <c r="T67" s="112"/>
      <c r="U67" s="104"/>
      <c r="V67" s="104"/>
      <c r="W67" s="104"/>
      <c r="X67" s="104"/>
      <c r="Y67" s="104"/>
      <c r="Z67" s="104"/>
      <c r="AA67" s="104"/>
      <c r="AB67" s="104"/>
      <c r="AC67" s="104"/>
      <c r="AD67" s="104"/>
      <c r="AE67" s="104"/>
      <c r="AF67" s="104"/>
      <c r="AG67" s="104"/>
      <c r="AH67" s="113"/>
      <c r="AI67" s="113"/>
      <c r="AJ67" s="113"/>
      <c r="AK67" s="113"/>
      <c r="AL67" s="113"/>
      <c r="AM67" s="113"/>
      <c r="AN67" s="113"/>
      <c r="AO67" s="113"/>
      <c r="AP67" s="113"/>
      <c r="AQ67" s="113"/>
      <c r="AR67" s="113"/>
      <c r="AS67" s="113"/>
      <c r="AT67" s="113"/>
    </row>
    <row r="68" spans="8:46" x14ac:dyDescent="0.2">
      <c r="H68" s="331"/>
      <c r="I68" s="332"/>
      <c r="J68" s="113"/>
      <c r="K68" s="113"/>
      <c r="L68" s="113"/>
      <c r="M68" s="181"/>
      <c r="N68" s="113"/>
      <c r="O68" s="113"/>
      <c r="P68" s="104"/>
      <c r="Q68" s="104"/>
      <c r="R68" s="104"/>
      <c r="S68" s="104"/>
      <c r="T68" s="112"/>
      <c r="U68" s="104"/>
      <c r="V68" s="104"/>
      <c r="W68" s="104"/>
      <c r="X68" s="104"/>
      <c r="Y68" s="104"/>
      <c r="Z68" s="104"/>
      <c r="AA68" s="104"/>
      <c r="AB68" s="104"/>
      <c r="AC68" s="104"/>
      <c r="AD68" s="104"/>
      <c r="AE68" s="104"/>
      <c r="AF68" s="104"/>
      <c r="AG68" s="104"/>
      <c r="AH68" s="113"/>
      <c r="AI68" s="113"/>
      <c r="AJ68" s="113"/>
      <c r="AK68" s="113"/>
      <c r="AL68" s="113"/>
      <c r="AM68" s="113"/>
      <c r="AN68" s="113"/>
      <c r="AO68" s="113"/>
      <c r="AP68" s="113"/>
      <c r="AQ68" s="113"/>
      <c r="AR68" s="113"/>
      <c r="AS68" s="113"/>
      <c r="AT68" s="113"/>
    </row>
    <row r="69" spans="8:46" x14ac:dyDescent="0.2">
      <c r="H69" s="331"/>
      <c r="I69" s="332"/>
      <c r="J69" s="113"/>
      <c r="K69" s="113"/>
      <c r="L69" s="113"/>
      <c r="M69" s="181"/>
      <c r="N69" s="113"/>
      <c r="O69" s="113"/>
      <c r="P69" s="104"/>
      <c r="Q69" s="104"/>
      <c r="R69" s="104"/>
      <c r="S69" s="104"/>
      <c r="T69" s="112"/>
      <c r="U69" s="104"/>
      <c r="V69" s="104"/>
      <c r="W69" s="104"/>
      <c r="X69" s="104"/>
      <c r="Y69" s="104"/>
      <c r="Z69" s="104"/>
      <c r="AA69" s="104"/>
      <c r="AB69" s="104"/>
      <c r="AC69" s="104"/>
      <c r="AD69" s="104"/>
      <c r="AE69" s="104"/>
      <c r="AF69" s="104"/>
      <c r="AG69" s="104"/>
      <c r="AH69" s="113"/>
      <c r="AI69" s="113"/>
      <c r="AJ69" s="113"/>
      <c r="AK69" s="113"/>
      <c r="AL69" s="113"/>
      <c r="AM69" s="113"/>
      <c r="AN69" s="113"/>
      <c r="AO69" s="113"/>
      <c r="AP69" s="113"/>
      <c r="AQ69" s="113"/>
      <c r="AR69" s="113"/>
      <c r="AS69" s="113"/>
      <c r="AT69" s="113"/>
    </row>
    <row r="70" spans="8:46" x14ac:dyDescent="0.2">
      <c r="H70" s="331"/>
      <c r="I70" s="332"/>
      <c r="J70" s="113"/>
      <c r="K70" s="113"/>
      <c r="L70" s="113"/>
      <c r="M70" s="181"/>
      <c r="N70" s="113"/>
      <c r="O70" s="113"/>
      <c r="P70" s="104"/>
      <c r="Q70" s="104"/>
      <c r="R70" s="104"/>
      <c r="S70" s="104"/>
      <c r="T70" s="112"/>
      <c r="U70" s="104"/>
      <c r="V70" s="104"/>
      <c r="W70" s="104"/>
      <c r="X70" s="104"/>
      <c r="Y70" s="104"/>
      <c r="Z70" s="104"/>
      <c r="AA70" s="104"/>
      <c r="AB70" s="104"/>
      <c r="AC70" s="104"/>
      <c r="AD70" s="104"/>
      <c r="AE70" s="104"/>
      <c r="AF70" s="104"/>
      <c r="AG70" s="104"/>
      <c r="AH70" s="113"/>
      <c r="AI70" s="113"/>
      <c r="AJ70" s="113"/>
      <c r="AK70" s="113"/>
      <c r="AL70" s="113"/>
      <c r="AM70" s="113"/>
      <c r="AN70" s="113"/>
      <c r="AO70" s="113"/>
      <c r="AP70" s="113"/>
      <c r="AQ70" s="113"/>
      <c r="AR70" s="113"/>
      <c r="AS70" s="113"/>
      <c r="AT70" s="113"/>
    </row>
    <row r="71" spans="8:46" x14ac:dyDescent="0.2">
      <c r="H71" s="331"/>
      <c r="I71" s="332"/>
      <c r="J71" s="113"/>
      <c r="K71" s="113"/>
      <c r="L71" s="113"/>
      <c r="M71" s="181"/>
      <c r="N71" s="113"/>
      <c r="O71" s="113"/>
      <c r="P71" s="104"/>
      <c r="Q71" s="104"/>
      <c r="R71" s="104"/>
      <c r="S71" s="104"/>
      <c r="T71" s="112"/>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row>
    <row r="72" spans="8:46" x14ac:dyDescent="0.2">
      <c r="H72" s="331"/>
      <c r="I72" s="332"/>
      <c r="J72" s="113"/>
      <c r="K72" s="113"/>
      <c r="L72" s="113"/>
      <c r="M72" s="181"/>
      <c r="N72" s="113"/>
      <c r="O72" s="113"/>
      <c r="P72" s="104"/>
      <c r="Q72" s="104"/>
      <c r="R72" s="104"/>
      <c r="S72" s="104"/>
      <c r="T72" s="112"/>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row>
    <row r="73" spans="8:46" x14ac:dyDescent="0.2">
      <c r="H73" s="331"/>
      <c r="I73" s="332"/>
      <c r="J73" s="113"/>
      <c r="K73" s="113"/>
      <c r="L73" s="113"/>
      <c r="M73" s="181"/>
      <c r="N73" s="113"/>
      <c r="O73" s="113"/>
      <c r="P73" s="104"/>
      <c r="Q73" s="104"/>
      <c r="R73" s="104"/>
      <c r="S73" s="104"/>
      <c r="T73" s="112"/>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row>
    <row r="74" spans="8:46" x14ac:dyDescent="0.2">
      <c r="H74" s="331"/>
      <c r="I74" s="332"/>
      <c r="J74" s="113"/>
      <c r="K74" s="113"/>
      <c r="L74" s="113"/>
      <c r="M74" s="181"/>
      <c r="N74" s="113"/>
      <c r="O74" s="113"/>
      <c r="P74" s="104"/>
      <c r="Q74" s="104"/>
      <c r="R74" s="104"/>
      <c r="S74" s="104"/>
      <c r="T74" s="112"/>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row>
    <row r="75" spans="8:46" x14ac:dyDescent="0.2">
      <c r="H75" s="331"/>
      <c r="I75" s="332"/>
      <c r="J75" s="113"/>
      <c r="K75" s="113"/>
      <c r="L75" s="113"/>
      <c r="M75" s="181"/>
      <c r="N75" s="113"/>
      <c r="O75" s="113"/>
      <c r="P75" s="104"/>
      <c r="Q75" s="104"/>
      <c r="R75" s="104"/>
      <c r="S75" s="104"/>
      <c r="T75" s="112"/>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row>
    <row r="76" spans="8:46" x14ac:dyDescent="0.2">
      <c r="H76" s="331"/>
      <c r="I76" s="332"/>
      <c r="J76" s="113"/>
      <c r="K76" s="113"/>
      <c r="L76" s="113"/>
      <c r="M76" s="181"/>
      <c r="N76" s="113"/>
      <c r="O76" s="113"/>
      <c r="P76" s="104"/>
      <c r="Q76" s="104"/>
      <c r="R76" s="104"/>
      <c r="S76" s="104"/>
      <c r="T76" s="112"/>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row>
    <row r="77" spans="8:46" x14ac:dyDescent="0.2">
      <c r="H77" s="331"/>
      <c r="I77" s="332"/>
      <c r="J77" s="113"/>
      <c r="K77" s="113"/>
      <c r="L77" s="113"/>
      <c r="M77" s="181"/>
      <c r="N77" s="113"/>
      <c r="O77" s="113"/>
      <c r="P77" s="104"/>
      <c r="Q77" s="104"/>
      <c r="R77" s="104"/>
      <c r="S77" s="104"/>
      <c r="T77" s="112"/>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row>
    <row r="78" spans="8:46" x14ac:dyDescent="0.2">
      <c r="H78" s="331"/>
      <c r="I78" s="332"/>
      <c r="J78" s="113"/>
      <c r="K78" s="113"/>
      <c r="L78" s="113"/>
      <c r="M78" s="181"/>
      <c r="N78" s="113"/>
      <c r="O78" s="113"/>
      <c r="P78" s="104"/>
      <c r="Q78" s="104"/>
      <c r="R78" s="104"/>
      <c r="S78" s="104"/>
      <c r="T78" s="112"/>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row>
    <row r="79" spans="8:46" x14ac:dyDescent="0.2">
      <c r="H79" s="331"/>
      <c r="I79" s="332"/>
      <c r="J79" s="113"/>
      <c r="K79" s="113"/>
      <c r="L79" s="113"/>
      <c r="M79" s="181"/>
      <c r="N79" s="113"/>
      <c r="O79" s="113"/>
      <c r="P79" s="104"/>
      <c r="Q79" s="104"/>
      <c r="R79" s="104"/>
      <c r="S79" s="104"/>
      <c r="T79" s="112"/>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row>
    <row r="80" spans="8:46" x14ac:dyDescent="0.2">
      <c r="H80" s="331"/>
      <c r="I80" s="332"/>
      <c r="J80" s="113"/>
      <c r="K80" s="113"/>
      <c r="L80" s="113"/>
      <c r="M80" s="181"/>
      <c r="N80" s="113"/>
      <c r="O80" s="113"/>
      <c r="P80" s="104"/>
      <c r="Q80" s="104"/>
      <c r="R80" s="104"/>
      <c r="S80" s="104"/>
      <c r="T80" s="112"/>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row>
    <row r="81" spans="8:9" x14ac:dyDescent="0.2">
      <c r="H81" s="331"/>
      <c r="I81" s="332"/>
    </row>
    <row r="82" spans="8:9" x14ac:dyDescent="0.2">
      <c r="H82" s="331"/>
      <c r="I82" s="332"/>
    </row>
    <row r="83" spans="8:9" x14ac:dyDescent="0.2">
      <c r="H83" s="331"/>
      <c r="I83" s="332"/>
    </row>
    <row r="84" spans="8:9" x14ac:dyDescent="0.2">
      <c r="H84" s="331"/>
      <c r="I84" s="332"/>
    </row>
    <row r="85" spans="8:9" x14ac:dyDescent="0.2">
      <c r="H85" s="331"/>
      <c r="I85" s="332"/>
    </row>
    <row r="86" spans="8:9" x14ac:dyDescent="0.2">
      <c r="H86" s="331"/>
      <c r="I86" s="332"/>
    </row>
    <row r="87" spans="8:9" x14ac:dyDescent="0.2">
      <c r="H87" s="331"/>
      <c r="I87" s="332"/>
    </row>
    <row r="88" spans="8:9" x14ac:dyDescent="0.2">
      <c r="H88" s="331"/>
      <c r="I88" s="332"/>
    </row>
    <row r="89" spans="8:9" x14ac:dyDescent="0.2">
      <c r="H89" s="331"/>
      <c r="I89" s="332"/>
    </row>
    <row r="90" spans="8:9" x14ac:dyDescent="0.2">
      <c r="H90" s="331"/>
      <c r="I90" s="332"/>
    </row>
    <row r="91" spans="8:9" x14ac:dyDescent="0.2">
      <c r="H91" s="331"/>
      <c r="I91" s="332"/>
    </row>
    <row r="92" spans="8:9" x14ac:dyDescent="0.2">
      <c r="H92" s="331"/>
      <c r="I92" s="332"/>
    </row>
    <row r="93" spans="8:9" x14ac:dyDescent="0.2">
      <c r="H93" s="331"/>
      <c r="I93" s="332"/>
    </row>
    <row r="94" spans="8:9" x14ac:dyDescent="0.2">
      <c r="H94" s="331"/>
      <c r="I94" s="332"/>
    </row>
    <row r="95" spans="8:9" x14ac:dyDescent="0.2">
      <c r="H95" s="331"/>
      <c r="I95" s="332"/>
    </row>
    <row r="96" spans="8:9" x14ac:dyDescent="0.2">
      <c r="H96" s="331"/>
      <c r="I96" s="332"/>
    </row>
    <row r="97" spans="8:9" x14ac:dyDescent="0.2">
      <c r="H97" s="331"/>
      <c r="I97" s="332"/>
    </row>
    <row r="98" spans="8:9" x14ac:dyDescent="0.2">
      <c r="H98" s="331"/>
      <c r="I98" s="332"/>
    </row>
    <row r="99" spans="8:9" x14ac:dyDescent="0.2">
      <c r="H99" s="331"/>
      <c r="I99" s="332"/>
    </row>
    <row r="100" spans="8:9" x14ac:dyDescent="0.2">
      <c r="H100" s="331"/>
      <c r="I100" s="332"/>
    </row>
    <row r="101" spans="8:9" x14ac:dyDescent="0.2">
      <c r="H101" s="331"/>
      <c r="I101" s="332"/>
    </row>
    <row r="102" spans="8:9" x14ac:dyDescent="0.2">
      <c r="H102" s="331"/>
      <c r="I102" s="332"/>
    </row>
    <row r="103" spans="8:9" x14ac:dyDescent="0.2">
      <c r="H103" s="331"/>
      <c r="I103" s="332"/>
    </row>
    <row r="104" spans="8:9" x14ac:dyDescent="0.2">
      <c r="H104" s="331"/>
      <c r="I104" s="332"/>
    </row>
    <row r="105" spans="8:9" x14ac:dyDescent="0.2">
      <c r="H105" s="331"/>
      <c r="I105" s="332"/>
    </row>
    <row r="106" spans="8:9" x14ac:dyDescent="0.2">
      <c r="H106" s="331"/>
      <c r="I106" s="332"/>
    </row>
    <row r="107" spans="8:9" x14ac:dyDescent="0.2">
      <c r="H107" s="331"/>
      <c r="I107" s="332"/>
    </row>
    <row r="108" spans="8:9" x14ac:dyDescent="0.2">
      <c r="H108" s="331"/>
      <c r="I108" s="332"/>
    </row>
    <row r="109" spans="8:9" x14ac:dyDescent="0.2">
      <c r="H109" s="331"/>
      <c r="I109" s="332"/>
    </row>
    <row r="110" spans="8:9" x14ac:dyDescent="0.2">
      <c r="H110" s="331"/>
      <c r="I110" s="332"/>
    </row>
    <row r="111" spans="8:9" x14ac:dyDescent="0.2">
      <c r="H111" s="331"/>
      <c r="I111" s="332"/>
    </row>
    <row r="112" spans="8:9" x14ac:dyDescent="0.2">
      <c r="H112" s="331"/>
      <c r="I112" s="332"/>
    </row>
    <row r="113" spans="8:9" x14ac:dyDescent="0.2">
      <c r="H113" s="331"/>
      <c r="I113" s="332"/>
    </row>
    <row r="114" spans="8:9" x14ac:dyDescent="0.2">
      <c r="H114" s="331"/>
      <c r="I114" s="331"/>
    </row>
  </sheetData>
  <sheetProtection algorithmName="SHA-512" hashValue="sexC0EXuPsaUBTbW9uOodCff3i1HEz61P8iMPMMEbw3ImHpOaQx2kwkcKos2Xlp/DJqFMqzqoZSY6tZSJWr0/Q==" saltValue="oIrT+SCwISe2FETOkQztuA==" spinCount="100000" sheet="1" objects="1" scenarios="1"/>
  <mergeCells count="4">
    <mergeCell ref="C3:E3"/>
    <mergeCell ref="N3:S3"/>
    <mergeCell ref="G3:L3"/>
    <mergeCell ref="U3:Z3"/>
  </mergeCells>
  <phoneticPr fontId="0" type="noConversion"/>
  <pageMargins left="0.1" right="0.1" top="0.5" bottom="0.5" header="0" footer="0.25"/>
  <pageSetup scale="74" orientation="landscape" r:id="rId1"/>
  <headerFooter alignWithMargins="0">
    <oddFooter>&amp;C&amp;A</oddFooter>
  </headerFooter>
  <rowBreaks count="1" manualBreakCount="1">
    <brk id="59" max="16383"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U63"/>
  <sheetViews>
    <sheetView zoomScale="110" zoomScaleNormal="110" workbookViewId="0">
      <pane xSplit="2" ySplit="5" topLeftCell="C6" activePane="bottomRight" state="frozen"/>
      <selection activeCell="B16" sqref="B16"/>
      <selection pane="topRight" activeCell="B16" sqref="B16"/>
      <selection pane="bottomLeft" activeCell="B16" sqref="B16"/>
      <selection pane="bottomRight" activeCell="C1" sqref="C1"/>
    </sheetView>
  </sheetViews>
  <sheetFormatPr defaultColWidth="9.140625" defaultRowHeight="12.75" x14ac:dyDescent="0.2"/>
  <cols>
    <col min="1" max="1" width="4.5703125" style="1" customWidth="1"/>
    <col min="2" max="2" width="24.85546875" style="1" customWidth="1"/>
    <col min="3" max="3" width="14.42578125" style="104" bestFit="1" customWidth="1"/>
    <col min="4" max="4" width="1.5703125" style="104" customWidth="1"/>
    <col min="5" max="5" width="13.85546875" style="104" bestFit="1" customWidth="1"/>
    <col min="6" max="6" width="1.5703125" style="104" customWidth="1"/>
    <col min="7" max="7" width="2.5703125" style="112" customWidth="1"/>
    <col min="8" max="9" width="11.140625" style="104" bestFit="1" customWidth="1"/>
    <col min="10" max="10" width="2.5703125" style="104" customWidth="1"/>
    <col min="11" max="12" width="12.42578125" style="104" customWidth="1"/>
    <col min="13" max="13" width="5.5703125" style="104" customWidth="1"/>
    <col min="14" max="16384" width="9.140625" style="104"/>
  </cols>
  <sheetData>
    <row r="1" spans="1:21" x14ac:dyDescent="0.2">
      <c r="A1" s="1" t="s">
        <v>141</v>
      </c>
      <c r="C1" s="165" t="s">
        <v>20</v>
      </c>
      <c r="G1" s="8"/>
    </row>
    <row r="2" spans="1:21" x14ac:dyDescent="0.2">
      <c r="A2" s="23" t="str">
        <f>+'Original ABG Allocation'!A3</f>
        <v>FY 2023-24</v>
      </c>
      <c r="C2" s="11"/>
      <c r="E2" s="186" t="s">
        <v>135</v>
      </c>
      <c r="G2" s="8"/>
    </row>
    <row r="3" spans="1:21" x14ac:dyDescent="0.2">
      <c r="B3" s="14"/>
      <c r="C3" s="342" t="s">
        <v>163</v>
      </c>
      <c r="E3" s="47" t="s">
        <v>179</v>
      </c>
      <c r="G3" s="8"/>
    </row>
    <row r="4" spans="1:21" x14ac:dyDescent="0.2">
      <c r="B4" s="14"/>
      <c r="C4" s="11" t="s">
        <v>164</v>
      </c>
      <c r="E4" s="47" t="s">
        <v>180</v>
      </c>
      <c r="G4" s="8"/>
      <c r="H4" s="367" t="s">
        <v>169</v>
      </c>
      <c r="I4" s="368"/>
      <c r="K4" s="367" t="s">
        <v>361</v>
      </c>
      <c r="L4" s="368"/>
    </row>
    <row r="5" spans="1:21" x14ac:dyDescent="0.2">
      <c r="B5" s="14"/>
      <c r="D5" s="187"/>
      <c r="E5" s="187"/>
      <c r="F5" s="187"/>
      <c r="G5" s="8"/>
      <c r="H5" s="343" t="s">
        <v>147</v>
      </c>
      <c r="K5" s="343" t="s">
        <v>147</v>
      </c>
    </row>
    <row r="6" spans="1:21" x14ac:dyDescent="0.2">
      <c r="B6" s="14"/>
      <c r="D6" s="187"/>
      <c r="E6" s="187"/>
      <c r="F6" s="187"/>
      <c r="G6" s="8"/>
      <c r="H6" s="43" t="s">
        <v>155</v>
      </c>
      <c r="I6" s="45" t="s">
        <v>153</v>
      </c>
      <c r="K6" s="43" t="s">
        <v>155</v>
      </c>
      <c r="L6" s="45" t="s">
        <v>153</v>
      </c>
    </row>
    <row r="7" spans="1:21" x14ac:dyDescent="0.2">
      <c r="A7" s="24" t="str">
        <f>+'Original ABG Allocation'!A6</f>
        <v>01</v>
      </c>
      <c r="B7" s="24" t="str">
        <f>+'Original ABG Allocation'!B6</f>
        <v>ERIE</v>
      </c>
      <c r="C7" s="185">
        <f>+'Original ABG Allocation'!F6</f>
        <v>66325</v>
      </c>
      <c r="D7" s="108"/>
      <c r="E7" s="188">
        <v>130335</v>
      </c>
      <c r="F7" s="108"/>
      <c r="G7" s="189"/>
      <c r="H7" s="123">
        <f t="shared" ref="H7:H12" si="0">I7-C7</f>
        <v>28507</v>
      </c>
      <c r="I7" s="39">
        <f t="shared" ref="I7:I38" si="1">ROUND(((E7/$E$59)*$E$61),0)</f>
        <v>94832</v>
      </c>
      <c r="J7" s="123"/>
      <c r="K7" s="108">
        <v>0</v>
      </c>
      <c r="L7" s="191">
        <f t="shared" ref="L7:L58" si="2">I7+K7</f>
        <v>94832</v>
      </c>
      <c r="N7" s="39"/>
    </row>
    <row r="8" spans="1:21" x14ac:dyDescent="0.2">
      <c r="A8" s="24" t="str">
        <f>+'Original ABG Allocation'!A7</f>
        <v>02</v>
      </c>
      <c r="B8" s="24" t="str">
        <f>+'Original ABG Allocation'!B7</f>
        <v>CRAWFORD</v>
      </c>
      <c r="C8" s="185">
        <f>+'Original ABG Allocation'!F7</f>
        <v>47328</v>
      </c>
      <c r="D8" s="108"/>
      <c r="E8" s="188">
        <v>119714</v>
      </c>
      <c r="F8" s="108"/>
      <c r="G8" s="154"/>
      <c r="H8" s="123">
        <f t="shared" si="0"/>
        <v>39776</v>
      </c>
      <c r="I8" s="39">
        <f t="shared" si="1"/>
        <v>87104</v>
      </c>
      <c r="J8" s="123"/>
      <c r="K8" s="108">
        <v>0</v>
      </c>
      <c r="L8" s="191">
        <f t="shared" si="2"/>
        <v>87104</v>
      </c>
      <c r="N8" s="39"/>
    </row>
    <row r="9" spans="1:21" x14ac:dyDescent="0.2">
      <c r="A9" s="24" t="str">
        <f>+'Original ABG Allocation'!A8</f>
        <v>03</v>
      </c>
      <c r="B9" s="24" t="str">
        <f>+'Original ABG Allocation'!B8</f>
        <v>CAM/ELK/MCKEAN</v>
      </c>
      <c r="C9" s="185">
        <f>+'Original ABG Allocation'!F8</f>
        <v>35588</v>
      </c>
      <c r="D9" s="108"/>
      <c r="E9" s="188">
        <v>36349</v>
      </c>
      <c r="F9" s="108"/>
      <c r="G9" s="154"/>
      <c r="H9" s="123">
        <f t="shared" si="0"/>
        <v>-9141</v>
      </c>
      <c r="I9" s="39">
        <f t="shared" si="1"/>
        <v>26447</v>
      </c>
      <c r="J9" s="123"/>
      <c r="K9" s="108">
        <v>0</v>
      </c>
      <c r="L9" s="191">
        <f t="shared" si="2"/>
        <v>26447</v>
      </c>
      <c r="N9" s="39"/>
    </row>
    <row r="10" spans="1:21" x14ac:dyDescent="0.2">
      <c r="A10" s="24" t="str">
        <f>+'Original ABG Allocation'!A9</f>
        <v>04</v>
      </c>
      <c r="B10" s="24" t="str">
        <f>+'Original ABG Allocation'!B9</f>
        <v>BEAVER</v>
      </c>
      <c r="C10" s="185">
        <f>+'Original ABG Allocation'!F9</f>
        <v>23968</v>
      </c>
      <c r="D10" s="108"/>
      <c r="E10" s="188">
        <v>41416</v>
      </c>
      <c r="F10" s="108"/>
      <c r="G10" s="154"/>
      <c r="H10" s="123">
        <f t="shared" si="0"/>
        <v>6166</v>
      </c>
      <c r="I10" s="39">
        <f t="shared" si="1"/>
        <v>30134</v>
      </c>
      <c r="J10" s="123"/>
      <c r="K10" s="108">
        <v>0</v>
      </c>
      <c r="L10" s="191">
        <f t="shared" si="2"/>
        <v>30134</v>
      </c>
      <c r="N10" s="39"/>
    </row>
    <row r="11" spans="1:21" x14ac:dyDescent="0.2">
      <c r="A11" s="24" t="str">
        <f>+'Original ABG Allocation'!A10</f>
        <v>05</v>
      </c>
      <c r="B11" s="24" t="str">
        <f>+'Original ABG Allocation'!B10</f>
        <v>INDIANA</v>
      </c>
      <c r="C11" s="185">
        <f>+'Original ABG Allocation'!F10</f>
        <v>51905</v>
      </c>
      <c r="D11" s="108"/>
      <c r="E11" s="188">
        <v>100366</v>
      </c>
      <c r="F11" s="108"/>
      <c r="G11" s="154"/>
      <c r="H11" s="123">
        <f t="shared" si="0"/>
        <v>21121</v>
      </c>
      <c r="I11" s="39">
        <f t="shared" si="1"/>
        <v>73026</v>
      </c>
      <c r="J11" s="123"/>
      <c r="K11" s="108">
        <v>0</v>
      </c>
      <c r="L11" s="191">
        <f t="shared" si="2"/>
        <v>73026</v>
      </c>
      <c r="N11" s="39"/>
    </row>
    <row r="12" spans="1:21" x14ac:dyDescent="0.2">
      <c r="A12" s="24" t="str">
        <f>+'Original ABG Allocation'!A11</f>
        <v>06</v>
      </c>
      <c r="B12" s="24" t="str">
        <f>+'Original ABG Allocation'!B11</f>
        <v>ALLEGHENY</v>
      </c>
      <c r="C12" s="185">
        <f>+'Original ABG Allocation'!F11</f>
        <v>419219</v>
      </c>
      <c r="D12" s="108"/>
      <c r="E12" s="188">
        <v>713632</v>
      </c>
      <c r="F12" s="108"/>
      <c r="G12" s="154"/>
      <c r="H12" s="123">
        <f t="shared" si="0"/>
        <v>100018</v>
      </c>
      <c r="I12" s="39">
        <f t="shared" si="1"/>
        <v>519237</v>
      </c>
      <c r="J12" s="123"/>
      <c r="K12" s="108">
        <v>0</v>
      </c>
      <c r="L12" s="191">
        <f t="shared" si="2"/>
        <v>519237</v>
      </c>
      <c r="N12" s="39"/>
    </row>
    <row r="13" spans="1:21" x14ac:dyDescent="0.2">
      <c r="A13" s="24" t="str">
        <f>+'Original ABG Allocation'!A12</f>
        <v>07</v>
      </c>
      <c r="B13" s="24" t="str">
        <f>+'Original ABG Allocation'!B12</f>
        <v>WESTMORELAND</v>
      </c>
      <c r="C13" s="185">
        <f>+'Original ABG Allocation'!F12</f>
        <v>123773</v>
      </c>
      <c r="D13" s="108"/>
      <c r="E13" s="188">
        <v>198890</v>
      </c>
      <c r="F13" s="108"/>
      <c r="G13" s="154"/>
      <c r="H13" s="123">
        <f t="shared" ref="H13:H58" si="3">+I13-C13</f>
        <v>20939</v>
      </c>
      <c r="I13" s="39">
        <f t="shared" si="1"/>
        <v>144712</v>
      </c>
      <c r="J13" s="123"/>
      <c r="K13" s="108">
        <v>0</v>
      </c>
      <c r="L13" s="191">
        <f t="shared" si="2"/>
        <v>144712</v>
      </c>
      <c r="N13" s="79"/>
      <c r="O13" s="113"/>
      <c r="P13" s="113"/>
      <c r="Q13" s="113"/>
      <c r="R13" s="113"/>
      <c r="S13" s="113"/>
      <c r="T13" s="113"/>
      <c r="U13" s="113"/>
    </row>
    <row r="14" spans="1:21" x14ac:dyDescent="0.2">
      <c r="A14" s="24" t="str">
        <f>+'Original ABG Allocation'!A13</f>
        <v>08</v>
      </c>
      <c r="B14" s="24" t="str">
        <f>+'Original ABG Allocation'!B13</f>
        <v>WASH/FAY/GREENE</v>
      </c>
      <c r="C14" s="185">
        <f>+'Original ABG Allocation'!F13</f>
        <v>354500</v>
      </c>
      <c r="D14" s="108"/>
      <c r="E14" s="188">
        <v>589092</v>
      </c>
      <c r="F14" s="108"/>
      <c r="G14" s="154"/>
      <c r="H14" s="123">
        <f t="shared" si="3"/>
        <v>74122</v>
      </c>
      <c r="I14" s="39">
        <f t="shared" si="1"/>
        <v>428622</v>
      </c>
      <c r="J14" s="123"/>
      <c r="K14" s="108">
        <v>0</v>
      </c>
      <c r="L14" s="191">
        <f t="shared" si="2"/>
        <v>428622</v>
      </c>
      <c r="N14" s="79"/>
      <c r="O14" s="113"/>
      <c r="P14" s="113"/>
      <c r="Q14" s="113"/>
      <c r="R14" s="113"/>
      <c r="S14" s="113"/>
      <c r="T14" s="113"/>
      <c r="U14" s="113"/>
    </row>
    <row r="15" spans="1:21" x14ac:dyDescent="0.2">
      <c r="A15" s="24" t="str">
        <f>+'Original ABG Allocation'!A14</f>
        <v>09</v>
      </c>
      <c r="B15" s="24" t="str">
        <f>+'Original ABG Allocation'!B14</f>
        <v>SOMERSET</v>
      </c>
      <c r="C15" s="185">
        <f>+'Original ABG Allocation'!F14</f>
        <v>72579</v>
      </c>
      <c r="D15" s="108"/>
      <c r="E15" s="188">
        <v>255830</v>
      </c>
      <c r="F15" s="108"/>
      <c r="G15" s="154"/>
      <c r="H15" s="123">
        <f t="shared" si="3"/>
        <v>113562</v>
      </c>
      <c r="I15" s="39">
        <f t="shared" si="1"/>
        <v>186141</v>
      </c>
      <c r="J15" s="123"/>
      <c r="K15" s="108">
        <v>0</v>
      </c>
      <c r="L15" s="191">
        <f t="shared" si="2"/>
        <v>186141</v>
      </c>
      <c r="N15" s="79"/>
      <c r="O15" s="53"/>
      <c r="P15" s="113"/>
      <c r="Q15" s="113"/>
      <c r="R15" s="113"/>
      <c r="S15" s="113"/>
      <c r="T15" s="113"/>
      <c r="U15" s="113"/>
    </row>
    <row r="16" spans="1:21" x14ac:dyDescent="0.2">
      <c r="A16" s="24" t="str">
        <f>+'Original ABG Allocation'!A15</f>
        <v>10</v>
      </c>
      <c r="B16" s="24" t="str">
        <f>+'Original ABG Allocation'!B15</f>
        <v>CAMBRIA</v>
      </c>
      <c r="C16" s="185">
        <f>+'Original ABG Allocation'!F15</f>
        <v>178185</v>
      </c>
      <c r="D16" s="108"/>
      <c r="E16" s="188">
        <v>255921</v>
      </c>
      <c r="F16" s="108"/>
      <c r="G16" s="154"/>
      <c r="H16" s="123">
        <f t="shared" si="3"/>
        <v>8023</v>
      </c>
      <c r="I16" s="39">
        <f t="shared" si="1"/>
        <v>186208</v>
      </c>
      <c r="J16" s="123"/>
      <c r="K16" s="108">
        <v>0</v>
      </c>
      <c r="L16" s="191">
        <f t="shared" si="2"/>
        <v>186208</v>
      </c>
      <c r="N16" s="79"/>
      <c r="O16" s="113"/>
      <c r="P16" s="113"/>
      <c r="Q16" s="113"/>
      <c r="R16" s="113"/>
      <c r="S16" s="113"/>
      <c r="T16" s="113"/>
      <c r="U16" s="113"/>
    </row>
    <row r="17" spans="1:21" x14ac:dyDescent="0.2">
      <c r="A17" s="24" t="str">
        <f>+'Original ABG Allocation'!A16</f>
        <v>11</v>
      </c>
      <c r="B17" s="24" t="str">
        <f>+'Original ABG Allocation'!B16</f>
        <v>BLAIR</v>
      </c>
      <c r="C17" s="185">
        <f>+'Original ABG Allocation'!F16</f>
        <v>118873</v>
      </c>
      <c r="D17" s="108"/>
      <c r="E17" s="188">
        <v>149378</v>
      </c>
      <c r="F17" s="108"/>
      <c r="G17" s="154"/>
      <c r="H17" s="123">
        <f t="shared" si="3"/>
        <v>-10186</v>
      </c>
      <c r="I17" s="39">
        <f t="shared" si="1"/>
        <v>108687</v>
      </c>
      <c r="J17" s="123"/>
      <c r="K17" s="108">
        <v>0</v>
      </c>
      <c r="L17" s="191">
        <f t="shared" si="2"/>
        <v>108687</v>
      </c>
      <c r="N17" s="79"/>
      <c r="O17" s="113"/>
      <c r="P17" s="113"/>
      <c r="Q17" s="113"/>
      <c r="R17" s="113"/>
      <c r="S17" s="113"/>
      <c r="T17" s="113"/>
      <c r="U17" s="113"/>
    </row>
    <row r="18" spans="1:21" x14ac:dyDescent="0.2">
      <c r="A18" s="24" t="str">
        <f>+'Original ABG Allocation'!A17</f>
        <v>12</v>
      </c>
      <c r="B18" s="24" t="str">
        <f>+'Original ABG Allocation'!B17</f>
        <v>BED/FULT/HUNT</v>
      </c>
      <c r="C18" s="185">
        <f>+'Original ABG Allocation'!F17</f>
        <v>66409</v>
      </c>
      <c r="D18" s="108"/>
      <c r="E18" s="188">
        <v>80247</v>
      </c>
      <c r="F18" s="108"/>
      <c r="G18" s="154"/>
      <c r="H18" s="123">
        <f t="shared" si="3"/>
        <v>-8021</v>
      </c>
      <c r="I18" s="39">
        <f t="shared" si="1"/>
        <v>58388</v>
      </c>
      <c r="J18" s="123"/>
      <c r="K18" s="108">
        <v>0</v>
      </c>
      <c r="L18" s="191">
        <f t="shared" si="2"/>
        <v>58388</v>
      </c>
      <c r="N18" s="79"/>
      <c r="O18" s="113"/>
      <c r="P18" s="113"/>
      <c r="Q18" s="113"/>
      <c r="R18" s="113"/>
      <c r="S18" s="113"/>
      <c r="T18" s="113"/>
      <c r="U18" s="113"/>
    </row>
    <row r="19" spans="1:21" x14ac:dyDescent="0.2">
      <c r="A19" s="24" t="str">
        <f>+'Original ABG Allocation'!A18</f>
        <v>13</v>
      </c>
      <c r="B19" s="24" t="str">
        <f>+'Original ABG Allocation'!B18</f>
        <v>CENTRE</v>
      </c>
      <c r="C19" s="185">
        <f>+'Original ABG Allocation'!F18</f>
        <v>42135</v>
      </c>
      <c r="D19" s="108"/>
      <c r="E19" s="188">
        <v>70192</v>
      </c>
      <c r="F19" s="108"/>
      <c r="G19" s="154"/>
      <c r="H19" s="123">
        <f t="shared" si="3"/>
        <v>8937</v>
      </c>
      <c r="I19" s="39">
        <f t="shared" si="1"/>
        <v>51072</v>
      </c>
      <c r="J19" s="123"/>
      <c r="K19" s="108">
        <v>0</v>
      </c>
      <c r="L19" s="191">
        <f t="shared" si="2"/>
        <v>51072</v>
      </c>
      <c r="N19" s="79"/>
      <c r="O19" s="113"/>
      <c r="P19" s="113"/>
      <c r="Q19" s="113"/>
      <c r="R19" s="113"/>
      <c r="S19" s="113"/>
      <c r="T19" s="113"/>
      <c r="U19" s="113"/>
    </row>
    <row r="20" spans="1:21" x14ac:dyDescent="0.2">
      <c r="A20" s="24" t="str">
        <f>+'Original ABG Allocation'!A19</f>
        <v>14</v>
      </c>
      <c r="B20" s="24" t="str">
        <f>+'Original ABG Allocation'!B19</f>
        <v>LYCOM/CLINTON</v>
      </c>
      <c r="C20" s="185">
        <f>+'Original ABG Allocation'!F19</f>
        <v>80903</v>
      </c>
      <c r="D20" s="108"/>
      <c r="E20" s="188">
        <v>76867</v>
      </c>
      <c r="F20" s="108"/>
      <c r="G20" s="154"/>
      <c r="H20" s="123">
        <f t="shared" si="3"/>
        <v>-24975</v>
      </c>
      <c r="I20" s="39">
        <f t="shared" si="1"/>
        <v>55928</v>
      </c>
      <c r="J20" s="123"/>
      <c r="K20" s="108">
        <v>0</v>
      </c>
      <c r="L20" s="191">
        <f t="shared" si="2"/>
        <v>55928</v>
      </c>
      <c r="N20" s="79"/>
      <c r="O20" s="113"/>
      <c r="P20" s="113"/>
      <c r="Q20" s="113"/>
      <c r="R20" s="113"/>
      <c r="S20" s="113"/>
      <c r="T20" s="113"/>
      <c r="U20" s="113"/>
    </row>
    <row r="21" spans="1:21" x14ac:dyDescent="0.2">
      <c r="A21" s="24" t="str">
        <f>+'Original ABG Allocation'!A20</f>
        <v>15</v>
      </c>
      <c r="B21" s="24" t="str">
        <f>+'Original ABG Allocation'!B20</f>
        <v>COLUM/MONT</v>
      </c>
      <c r="C21" s="185">
        <f>+'Original ABG Allocation'!F20</f>
        <v>26259</v>
      </c>
      <c r="D21" s="108"/>
      <c r="E21" s="188">
        <v>46875</v>
      </c>
      <c r="F21" s="108"/>
      <c r="G21" s="154"/>
      <c r="H21" s="123">
        <f t="shared" si="3"/>
        <v>7847</v>
      </c>
      <c r="I21" s="39">
        <f t="shared" si="1"/>
        <v>34106</v>
      </c>
      <c r="J21" s="123"/>
      <c r="K21" s="108">
        <v>0</v>
      </c>
      <c r="L21" s="191">
        <f t="shared" si="2"/>
        <v>34106</v>
      </c>
      <c r="N21" s="79"/>
      <c r="O21" s="113"/>
      <c r="P21" s="113"/>
      <c r="Q21" s="113"/>
      <c r="R21" s="113"/>
      <c r="S21" s="113"/>
      <c r="T21" s="113"/>
      <c r="U21" s="113"/>
    </row>
    <row r="22" spans="1:21" x14ac:dyDescent="0.2">
      <c r="A22" s="24" t="str">
        <f>+'Original ABG Allocation'!A21</f>
        <v>16</v>
      </c>
      <c r="B22" s="24" t="str">
        <f>+'Original ABG Allocation'!B21</f>
        <v>NORTHUMBERLND</v>
      </c>
      <c r="C22" s="185">
        <f>+'Original ABG Allocation'!F21</f>
        <v>38517</v>
      </c>
      <c r="D22" s="108"/>
      <c r="E22" s="188">
        <v>126782</v>
      </c>
      <c r="F22" s="108"/>
      <c r="G22" s="154"/>
      <c r="H22" s="123">
        <f t="shared" si="3"/>
        <v>53729</v>
      </c>
      <c r="I22" s="39">
        <f t="shared" si="1"/>
        <v>92246</v>
      </c>
      <c r="J22" s="123"/>
      <c r="K22" s="108">
        <v>0</v>
      </c>
      <c r="L22" s="191">
        <f t="shared" si="2"/>
        <v>92246</v>
      </c>
      <c r="N22" s="79"/>
      <c r="O22" s="113"/>
      <c r="P22" s="113"/>
      <c r="Q22" s="113"/>
      <c r="R22" s="113"/>
      <c r="S22" s="113"/>
      <c r="T22" s="113"/>
      <c r="U22" s="113"/>
    </row>
    <row r="23" spans="1:21" x14ac:dyDescent="0.2">
      <c r="A23" s="24" t="str">
        <f>+'Original ABG Allocation'!A22</f>
        <v>17</v>
      </c>
      <c r="B23" s="24" t="str">
        <f>+'Original ABG Allocation'!B22</f>
        <v>UNION/SNYDER</v>
      </c>
      <c r="C23" s="185">
        <f>+'Original ABG Allocation'!F22</f>
        <v>16745</v>
      </c>
      <c r="D23" s="108"/>
      <c r="E23" s="188">
        <v>44521</v>
      </c>
      <c r="F23" s="108"/>
      <c r="G23" s="154"/>
      <c r="H23" s="123">
        <f t="shared" si="3"/>
        <v>15648</v>
      </c>
      <c r="I23" s="39">
        <f t="shared" si="1"/>
        <v>32393</v>
      </c>
      <c r="J23" s="123"/>
      <c r="K23" s="108">
        <v>0</v>
      </c>
      <c r="L23" s="191">
        <f t="shared" si="2"/>
        <v>32393</v>
      </c>
      <c r="N23" s="79"/>
      <c r="O23" s="113"/>
      <c r="P23" s="113"/>
      <c r="Q23" s="113"/>
      <c r="R23" s="113"/>
      <c r="S23" s="113"/>
      <c r="T23" s="113"/>
      <c r="U23" s="113"/>
    </row>
    <row r="24" spans="1:21" x14ac:dyDescent="0.2">
      <c r="A24" s="24" t="str">
        <f>+'Original ABG Allocation'!A23</f>
        <v>18</v>
      </c>
      <c r="B24" s="24" t="str">
        <f>+'Original ABG Allocation'!B23</f>
        <v>MIFF/JUNIATA</v>
      </c>
      <c r="C24" s="185">
        <f>+'Original ABG Allocation'!F23</f>
        <v>44916</v>
      </c>
      <c r="D24" s="108"/>
      <c r="E24" s="188">
        <v>72006</v>
      </c>
      <c r="F24" s="108"/>
      <c r="G24" s="154"/>
      <c r="H24" s="123">
        <f t="shared" si="3"/>
        <v>7475</v>
      </c>
      <c r="I24" s="39">
        <f t="shared" si="1"/>
        <v>52391</v>
      </c>
      <c r="J24" s="123"/>
      <c r="K24" s="108">
        <v>0</v>
      </c>
      <c r="L24" s="191">
        <f t="shared" si="2"/>
        <v>52391</v>
      </c>
      <c r="N24" s="79"/>
      <c r="O24" s="113"/>
      <c r="P24" s="113"/>
      <c r="Q24" s="113"/>
      <c r="R24" s="113"/>
      <c r="S24" s="113"/>
      <c r="T24" s="113"/>
      <c r="U24" s="113"/>
    </row>
    <row r="25" spans="1:21" x14ac:dyDescent="0.2">
      <c r="A25" s="24" t="str">
        <f>+'Original ABG Allocation'!A24</f>
        <v>19</v>
      </c>
      <c r="B25" s="24" t="str">
        <f>+'Original ABG Allocation'!B24</f>
        <v>FRANKLIN</v>
      </c>
      <c r="C25" s="185">
        <f>+'Original ABG Allocation'!F24</f>
        <v>66539</v>
      </c>
      <c r="D25" s="108"/>
      <c r="E25" s="188">
        <v>82970</v>
      </c>
      <c r="F25" s="108"/>
      <c r="G25" s="154"/>
      <c r="H25" s="123">
        <f t="shared" si="3"/>
        <v>-6170</v>
      </c>
      <c r="I25" s="39">
        <f t="shared" si="1"/>
        <v>60369</v>
      </c>
      <c r="J25" s="123"/>
      <c r="K25" s="108">
        <v>0</v>
      </c>
      <c r="L25" s="191">
        <f t="shared" si="2"/>
        <v>60369</v>
      </c>
      <c r="N25" s="79"/>
      <c r="O25" s="113"/>
      <c r="P25" s="113"/>
      <c r="Q25" s="113"/>
      <c r="R25" s="113"/>
      <c r="S25" s="113"/>
      <c r="T25" s="113"/>
      <c r="U25" s="113"/>
    </row>
    <row r="26" spans="1:21" x14ac:dyDescent="0.2">
      <c r="A26" s="24" t="str">
        <f>+'Original ABG Allocation'!A25</f>
        <v>20</v>
      </c>
      <c r="B26" s="24" t="str">
        <f>+'Original ABG Allocation'!B25</f>
        <v>ADAMS</v>
      </c>
      <c r="C26" s="185">
        <f>+'Original ABG Allocation'!F25</f>
        <v>29737</v>
      </c>
      <c r="D26" s="108"/>
      <c r="E26" s="188">
        <v>42156</v>
      </c>
      <c r="F26" s="108"/>
      <c r="G26" s="154"/>
      <c r="H26" s="123">
        <f t="shared" si="3"/>
        <v>936</v>
      </c>
      <c r="I26" s="39">
        <f t="shared" si="1"/>
        <v>30673</v>
      </c>
      <c r="J26" s="123"/>
      <c r="K26" s="108">
        <v>0</v>
      </c>
      <c r="L26" s="191">
        <f t="shared" si="2"/>
        <v>30673</v>
      </c>
      <c r="N26" s="79"/>
      <c r="O26" s="113"/>
      <c r="P26" s="113"/>
      <c r="Q26" s="113"/>
      <c r="R26" s="113"/>
      <c r="S26" s="113"/>
      <c r="T26" s="113"/>
      <c r="U26" s="113"/>
    </row>
    <row r="27" spans="1:21" x14ac:dyDescent="0.2">
      <c r="A27" s="24" t="str">
        <f>+'Original ABG Allocation'!A26</f>
        <v>21</v>
      </c>
      <c r="B27" s="24" t="str">
        <f>+'Original ABG Allocation'!B26</f>
        <v>CUMBERLAND</v>
      </c>
      <c r="C27" s="185">
        <f>+'Original ABG Allocation'!F26</f>
        <v>21248</v>
      </c>
      <c r="D27" s="108"/>
      <c r="E27" s="188">
        <v>53626</v>
      </c>
      <c r="F27" s="108"/>
      <c r="G27" s="154"/>
      <c r="H27" s="123">
        <f t="shared" si="3"/>
        <v>17770</v>
      </c>
      <c r="I27" s="39">
        <f t="shared" si="1"/>
        <v>39018</v>
      </c>
      <c r="J27" s="123"/>
      <c r="K27" s="108">
        <v>0</v>
      </c>
      <c r="L27" s="191">
        <f t="shared" si="2"/>
        <v>39018</v>
      </c>
      <c r="N27" s="79"/>
      <c r="O27" s="113"/>
      <c r="P27" s="113"/>
      <c r="Q27" s="113"/>
      <c r="R27" s="113"/>
      <c r="S27" s="113"/>
      <c r="T27" s="113"/>
      <c r="U27" s="113"/>
    </row>
    <row r="28" spans="1:21" x14ac:dyDescent="0.2">
      <c r="A28" s="24" t="str">
        <f>+'Original ABG Allocation'!A27</f>
        <v>22</v>
      </c>
      <c r="B28" s="24" t="str">
        <f>+'Original ABG Allocation'!B27</f>
        <v>PERRY</v>
      </c>
      <c r="C28" s="185">
        <f>+'Original ABG Allocation'!F27</f>
        <v>28967</v>
      </c>
      <c r="D28" s="108"/>
      <c r="E28" s="188">
        <v>48301</v>
      </c>
      <c r="F28" s="108"/>
      <c r="G28" s="154"/>
      <c r="H28" s="123">
        <f t="shared" si="3"/>
        <v>6177</v>
      </c>
      <c r="I28" s="39">
        <f t="shared" si="1"/>
        <v>35144</v>
      </c>
      <c r="J28" s="123"/>
      <c r="K28" s="108">
        <v>0</v>
      </c>
      <c r="L28" s="191">
        <f t="shared" si="2"/>
        <v>35144</v>
      </c>
      <c r="N28" s="79"/>
      <c r="O28" s="113"/>
      <c r="P28" s="113"/>
      <c r="Q28" s="113"/>
      <c r="R28" s="113"/>
      <c r="S28" s="113"/>
      <c r="T28" s="113"/>
      <c r="U28" s="113"/>
    </row>
    <row r="29" spans="1:21" x14ac:dyDescent="0.2">
      <c r="A29" s="24" t="str">
        <f>+'Original ABG Allocation'!A28</f>
        <v>23</v>
      </c>
      <c r="B29" s="24" t="str">
        <f>+'Original ABG Allocation'!B28</f>
        <v>DAUPHIN</v>
      </c>
      <c r="C29" s="185">
        <f>+'Original ABG Allocation'!F28</f>
        <v>76056</v>
      </c>
      <c r="D29" s="108"/>
      <c r="E29" s="188">
        <v>205384</v>
      </c>
      <c r="F29" s="108"/>
      <c r="G29" s="154"/>
      <c r="H29" s="123">
        <f t="shared" si="3"/>
        <v>73381</v>
      </c>
      <c r="I29" s="39">
        <f t="shared" si="1"/>
        <v>149437</v>
      </c>
      <c r="J29" s="123"/>
      <c r="K29" s="108">
        <v>0</v>
      </c>
      <c r="L29" s="191">
        <f t="shared" si="2"/>
        <v>149437</v>
      </c>
      <c r="N29" s="39"/>
    </row>
    <row r="30" spans="1:21" x14ac:dyDescent="0.2">
      <c r="A30" s="24" t="str">
        <f>+'Original ABG Allocation'!A29</f>
        <v>24</v>
      </c>
      <c r="B30" s="24" t="str">
        <f>+'Original ABG Allocation'!B29</f>
        <v>LEBANON</v>
      </c>
      <c r="C30" s="185">
        <f>+'Original ABG Allocation'!F29</f>
        <v>40188</v>
      </c>
      <c r="D30" s="108"/>
      <c r="E30" s="188">
        <v>76954</v>
      </c>
      <c r="F30" s="108"/>
      <c r="G30" s="154"/>
      <c r="H30" s="123">
        <f t="shared" si="3"/>
        <v>15804</v>
      </c>
      <c r="I30" s="39">
        <f t="shared" si="1"/>
        <v>55992</v>
      </c>
      <c r="J30" s="123"/>
      <c r="K30" s="108">
        <v>0</v>
      </c>
      <c r="L30" s="191">
        <f t="shared" si="2"/>
        <v>55992</v>
      </c>
      <c r="N30" s="39"/>
    </row>
    <row r="31" spans="1:21" x14ac:dyDescent="0.2">
      <c r="A31" s="24" t="str">
        <f>+'Original ABG Allocation'!A30</f>
        <v>25</v>
      </c>
      <c r="B31" s="24" t="str">
        <f>+'Original ABG Allocation'!B30</f>
        <v>YORK</v>
      </c>
      <c r="C31" s="185">
        <f>+'Original ABG Allocation'!F30</f>
        <v>204767</v>
      </c>
      <c r="D31" s="108"/>
      <c r="E31" s="188">
        <v>397276</v>
      </c>
      <c r="F31" s="108"/>
      <c r="G31" s="154"/>
      <c r="H31" s="123">
        <f t="shared" si="3"/>
        <v>84290</v>
      </c>
      <c r="I31" s="39">
        <f t="shared" si="1"/>
        <v>289057</v>
      </c>
      <c r="J31" s="123"/>
      <c r="K31" s="108">
        <v>0</v>
      </c>
      <c r="L31" s="191">
        <f t="shared" si="2"/>
        <v>289057</v>
      </c>
      <c r="N31" s="39"/>
    </row>
    <row r="32" spans="1:21" x14ac:dyDescent="0.2">
      <c r="A32" s="24" t="str">
        <f>+'Original ABG Allocation'!A31</f>
        <v>26</v>
      </c>
      <c r="B32" s="24" t="str">
        <f>+'Original ABG Allocation'!B31</f>
        <v>LANCASTER</v>
      </c>
      <c r="C32" s="185">
        <f>+'Original ABG Allocation'!F31</f>
        <v>60963</v>
      </c>
      <c r="D32" s="108"/>
      <c r="E32" s="188">
        <v>174384</v>
      </c>
      <c r="F32" s="108"/>
      <c r="G32" s="154"/>
      <c r="H32" s="123">
        <f t="shared" si="3"/>
        <v>65918</v>
      </c>
      <c r="I32" s="39">
        <f t="shared" si="1"/>
        <v>126881</v>
      </c>
      <c r="J32" s="123"/>
      <c r="K32" s="108">
        <v>0</v>
      </c>
      <c r="L32" s="191">
        <f t="shared" si="2"/>
        <v>126881</v>
      </c>
      <c r="N32" s="39"/>
    </row>
    <row r="33" spans="1:14" x14ac:dyDescent="0.2">
      <c r="A33" s="24" t="str">
        <f>+'Original ABG Allocation'!A32</f>
        <v>27</v>
      </c>
      <c r="B33" s="24" t="str">
        <f>+'Original ABG Allocation'!B32</f>
        <v>CHESTER</v>
      </c>
      <c r="C33" s="185">
        <f>+'Original ABG Allocation'!F32</f>
        <v>65735</v>
      </c>
      <c r="D33" s="108"/>
      <c r="E33" s="188">
        <v>119589</v>
      </c>
      <c r="F33" s="108"/>
      <c r="G33" s="154"/>
      <c r="H33" s="123">
        <f t="shared" si="3"/>
        <v>21278</v>
      </c>
      <c r="I33" s="39">
        <f t="shared" si="1"/>
        <v>87013</v>
      </c>
      <c r="J33" s="123"/>
      <c r="K33" s="108">
        <v>0</v>
      </c>
      <c r="L33" s="191">
        <f t="shared" si="2"/>
        <v>87013</v>
      </c>
      <c r="N33" s="39"/>
    </row>
    <row r="34" spans="1:14" x14ac:dyDescent="0.2">
      <c r="A34" s="24" t="str">
        <f>+'Original ABG Allocation'!A33</f>
        <v>28</v>
      </c>
      <c r="B34" s="24" t="str">
        <f>+'Original ABG Allocation'!B33</f>
        <v>MONTGOMERY</v>
      </c>
      <c r="C34" s="185">
        <f>+'Original ABG Allocation'!F33</f>
        <v>222009</v>
      </c>
      <c r="D34" s="108"/>
      <c r="E34" s="188">
        <v>417701</v>
      </c>
      <c r="F34" s="108"/>
      <c r="G34" s="154"/>
      <c r="H34" s="123">
        <f t="shared" si="3"/>
        <v>81909</v>
      </c>
      <c r="I34" s="39">
        <f t="shared" si="1"/>
        <v>303918</v>
      </c>
      <c r="J34" s="123"/>
      <c r="K34" s="108">
        <v>0</v>
      </c>
      <c r="L34" s="191">
        <f t="shared" si="2"/>
        <v>303918</v>
      </c>
      <c r="N34" s="39"/>
    </row>
    <row r="35" spans="1:14" x14ac:dyDescent="0.2">
      <c r="A35" s="24" t="str">
        <f>+'Original ABG Allocation'!A34</f>
        <v>29</v>
      </c>
      <c r="B35" s="24" t="str">
        <f>+'Original ABG Allocation'!B34</f>
        <v>BUCKS</v>
      </c>
      <c r="C35" s="185">
        <f>+'Original ABG Allocation'!F34</f>
        <v>80421</v>
      </c>
      <c r="D35" s="108"/>
      <c r="E35" s="188">
        <v>188278</v>
      </c>
      <c r="F35" s="108"/>
      <c r="G35" s="154"/>
      <c r="H35" s="123">
        <f t="shared" si="3"/>
        <v>56570</v>
      </c>
      <c r="I35" s="39">
        <f t="shared" si="1"/>
        <v>136991</v>
      </c>
      <c r="J35" s="123"/>
      <c r="K35" s="108">
        <v>0</v>
      </c>
      <c r="L35" s="191">
        <f t="shared" si="2"/>
        <v>136991</v>
      </c>
      <c r="N35" s="39"/>
    </row>
    <row r="36" spans="1:14" x14ac:dyDescent="0.2">
      <c r="A36" s="24" t="str">
        <f>+'Original ABG Allocation'!A35</f>
        <v>30</v>
      </c>
      <c r="B36" s="24" t="str">
        <f>+'Original ABG Allocation'!B35</f>
        <v>DELAWARE</v>
      </c>
      <c r="C36" s="185">
        <f>+'Original ABG Allocation'!F35</f>
        <v>92075</v>
      </c>
      <c r="D36" s="108"/>
      <c r="E36" s="188">
        <v>188795</v>
      </c>
      <c r="F36" s="108"/>
      <c r="G36" s="154"/>
      <c r="H36" s="123">
        <f t="shared" si="3"/>
        <v>45292</v>
      </c>
      <c r="I36" s="39">
        <f t="shared" si="1"/>
        <v>137367</v>
      </c>
      <c r="J36" s="123"/>
      <c r="K36" s="108">
        <v>0</v>
      </c>
      <c r="L36" s="191">
        <f t="shared" si="2"/>
        <v>137367</v>
      </c>
      <c r="N36" s="39"/>
    </row>
    <row r="37" spans="1:14" x14ac:dyDescent="0.2">
      <c r="A37" s="24" t="str">
        <f>+'Original ABG Allocation'!A36</f>
        <v>31</v>
      </c>
      <c r="B37" s="24" t="str">
        <f>+'Original ABG Allocation'!B36</f>
        <v>PHILADELPHIA</v>
      </c>
      <c r="C37" s="185">
        <f>+'Original ABG Allocation'!F36</f>
        <v>803599</v>
      </c>
      <c r="D37" s="108"/>
      <c r="E37" s="188">
        <v>1192705</v>
      </c>
      <c r="F37" s="108"/>
      <c r="G37" s="154"/>
      <c r="H37" s="123">
        <f t="shared" si="3"/>
        <v>64211</v>
      </c>
      <c r="I37" s="39">
        <f t="shared" si="1"/>
        <v>867810</v>
      </c>
      <c r="J37" s="123"/>
      <c r="K37" s="108">
        <v>0</v>
      </c>
      <c r="L37" s="191">
        <f t="shared" si="2"/>
        <v>867810</v>
      </c>
      <c r="N37" s="39"/>
    </row>
    <row r="38" spans="1:14" x14ac:dyDescent="0.2">
      <c r="A38" s="24" t="str">
        <f>+'Original ABG Allocation'!A37</f>
        <v>32</v>
      </c>
      <c r="B38" s="24" t="str">
        <f>+'Original ABG Allocation'!B37</f>
        <v>BERKS</v>
      </c>
      <c r="C38" s="185">
        <f>+'Original ABG Allocation'!F37</f>
        <v>158821</v>
      </c>
      <c r="D38" s="108"/>
      <c r="E38" s="188">
        <v>344886</v>
      </c>
      <c r="F38" s="108"/>
      <c r="G38" s="154"/>
      <c r="H38" s="123">
        <f t="shared" si="3"/>
        <v>92117</v>
      </c>
      <c r="I38" s="39">
        <f t="shared" si="1"/>
        <v>250938</v>
      </c>
      <c r="J38" s="123"/>
      <c r="K38" s="108">
        <v>0</v>
      </c>
      <c r="L38" s="191">
        <f t="shared" si="2"/>
        <v>250938</v>
      </c>
      <c r="N38" s="39"/>
    </row>
    <row r="39" spans="1:14" x14ac:dyDescent="0.2">
      <c r="A39" s="24" t="str">
        <f>+'Original ABG Allocation'!A38</f>
        <v>33</v>
      </c>
      <c r="B39" s="24" t="str">
        <f>+'Original ABG Allocation'!B38</f>
        <v>LEHIGH</v>
      </c>
      <c r="C39" s="185">
        <f>+'Original ABG Allocation'!F38</f>
        <v>42793</v>
      </c>
      <c r="D39" s="108"/>
      <c r="E39" s="188">
        <v>99113</v>
      </c>
      <c r="F39" s="108"/>
      <c r="G39" s="154"/>
      <c r="H39" s="123">
        <f t="shared" si="3"/>
        <v>29321</v>
      </c>
      <c r="I39" s="39">
        <f t="shared" ref="I39:I58" si="4">ROUND(((E39/$E$59)*$E$61),0)</f>
        <v>72114</v>
      </c>
      <c r="J39" s="123"/>
      <c r="K39" s="108">
        <v>0</v>
      </c>
      <c r="L39" s="191">
        <f t="shared" si="2"/>
        <v>72114</v>
      </c>
      <c r="N39" s="39"/>
    </row>
    <row r="40" spans="1:14" x14ac:dyDescent="0.2">
      <c r="A40" s="24" t="str">
        <f>+'Original ABG Allocation'!A39</f>
        <v>34</v>
      </c>
      <c r="B40" s="24" t="str">
        <f>+'Original ABG Allocation'!B39</f>
        <v>NORTHAMPTON</v>
      </c>
      <c r="C40" s="185">
        <f>+'Original ABG Allocation'!F39</f>
        <v>73789</v>
      </c>
      <c r="D40" s="108"/>
      <c r="E40" s="190">
        <v>131548</v>
      </c>
      <c r="F40" s="108"/>
      <c r="G40" s="28"/>
      <c r="H40" s="123">
        <f t="shared" si="3"/>
        <v>21925</v>
      </c>
      <c r="I40" s="191">
        <f t="shared" si="4"/>
        <v>95714</v>
      </c>
      <c r="J40" s="123"/>
      <c r="K40" s="108"/>
      <c r="L40" s="191">
        <f t="shared" si="2"/>
        <v>95714</v>
      </c>
      <c r="N40" s="39"/>
    </row>
    <row r="41" spans="1:14" x14ac:dyDescent="0.2">
      <c r="A41" s="24" t="str">
        <f>+'Original ABG Allocation'!A40</f>
        <v>35</v>
      </c>
      <c r="B41" s="24" t="str">
        <f>+'Original ABG Allocation'!B40</f>
        <v>PIKE</v>
      </c>
      <c r="C41" s="185">
        <f>+'Original ABG Allocation'!F40</f>
        <v>20687</v>
      </c>
      <c r="D41" s="108"/>
      <c r="E41" s="190">
        <v>59045</v>
      </c>
      <c r="F41" s="108"/>
      <c r="G41" s="28"/>
      <c r="H41" s="123">
        <f t="shared" si="3"/>
        <v>22274</v>
      </c>
      <c r="I41" s="191">
        <f t="shared" si="4"/>
        <v>42961</v>
      </c>
      <c r="J41" s="123"/>
      <c r="K41" s="108">
        <v>0</v>
      </c>
      <c r="L41" s="191">
        <f t="shared" si="2"/>
        <v>42961</v>
      </c>
      <c r="N41" s="39"/>
    </row>
    <row r="42" spans="1:14" x14ac:dyDescent="0.2">
      <c r="A42" s="24" t="str">
        <f>+'Original ABG Allocation'!A41</f>
        <v>36</v>
      </c>
      <c r="B42" s="24" t="str">
        <f>+'Original ABG Allocation'!B41</f>
        <v>B/S/S/T</v>
      </c>
      <c r="C42" s="185">
        <f>+'Original ABG Allocation'!F41</f>
        <v>98527</v>
      </c>
      <c r="D42" s="108"/>
      <c r="E42" s="190">
        <v>164439</v>
      </c>
      <c r="F42" s="108"/>
      <c r="G42" s="28"/>
      <c r="H42" s="123">
        <f t="shared" si="3"/>
        <v>21119</v>
      </c>
      <c r="I42" s="191">
        <f t="shared" si="4"/>
        <v>119646</v>
      </c>
      <c r="J42" s="123"/>
      <c r="K42" s="108">
        <v>0</v>
      </c>
      <c r="L42" s="191">
        <f t="shared" si="2"/>
        <v>119646</v>
      </c>
      <c r="N42" s="39"/>
    </row>
    <row r="43" spans="1:14" x14ac:dyDescent="0.2">
      <c r="A43" s="24" t="str">
        <f>+'Original ABG Allocation'!A42</f>
        <v>37</v>
      </c>
      <c r="B43" s="24" t="str">
        <f>+'Original ABG Allocation'!B42</f>
        <v>LUZERNE/WYOMING</v>
      </c>
      <c r="C43" s="185">
        <f>+'Original ABG Allocation'!F42</f>
        <v>219979</v>
      </c>
      <c r="D43" s="108"/>
      <c r="E43" s="190">
        <v>370508</v>
      </c>
      <c r="F43" s="108"/>
      <c r="G43" s="28"/>
      <c r="H43" s="123">
        <f t="shared" si="3"/>
        <v>49602</v>
      </c>
      <c r="I43" s="191">
        <f t="shared" si="4"/>
        <v>269581</v>
      </c>
      <c r="J43" s="123"/>
      <c r="K43" s="108">
        <v>0</v>
      </c>
      <c r="L43" s="191">
        <f t="shared" si="2"/>
        <v>269581</v>
      </c>
      <c r="N43" s="39"/>
    </row>
    <row r="44" spans="1:14" x14ac:dyDescent="0.2">
      <c r="A44" s="24" t="str">
        <f>+'Original ABG Allocation'!A43</f>
        <v>38</v>
      </c>
      <c r="B44" s="24" t="str">
        <f>+'Original ABG Allocation'!B43</f>
        <v>LACKAWANNA</v>
      </c>
      <c r="C44" s="185">
        <f>+'Original ABG Allocation'!F43</f>
        <v>124839</v>
      </c>
      <c r="D44" s="108"/>
      <c r="E44" s="190">
        <v>171087</v>
      </c>
      <c r="F44" s="108"/>
      <c r="G44" s="28"/>
      <c r="H44" s="123">
        <f t="shared" si="3"/>
        <v>-356</v>
      </c>
      <c r="I44" s="191">
        <f t="shared" si="4"/>
        <v>124483</v>
      </c>
      <c r="J44" s="123"/>
      <c r="K44" s="108">
        <v>0</v>
      </c>
      <c r="L44" s="191">
        <f t="shared" si="2"/>
        <v>124483</v>
      </c>
      <c r="N44" s="39"/>
    </row>
    <row r="45" spans="1:14" x14ac:dyDescent="0.2">
      <c r="A45" s="24" t="str">
        <f>+'Original ABG Allocation'!A44</f>
        <v>39</v>
      </c>
      <c r="B45" s="24" t="str">
        <f>+'Original ABG Allocation'!B44</f>
        <v>CARBON</v>
      </c>
      <c r="C45" s="185">
        <f>+'Original ABG Allocation'!F44</f>
        <v>30903</v>
      </c>
      <c r="D45" s="108"/>
      <c r="E45" s="190">
        <v>65352</v>
      </c>
      <c r="F45" s="108"/>
      <c r="G45" s="28"/>
      <c r="H45" s="123">
        <f t="shared" si="3"/>
        <v>16647</v>
      </c>
      <c r="I45" s="191">
        <f t="shared" si="4"/>
        <v>47550</v>
      </c>
      <c r="J45" s="123"/>
      <c r="K45" s="108">
        <v>0</v>
      </c>
      <c r="L45" s="191">
        <f t="shared" si="2"/>
        <v>47550</v>
      </c>
      <c r="N45" s="39"/>
    </row>
    <row r="46" spans="1:14" x14ac:dyDescent="0.2">
      <c r="A46" s="24" t="str">
        <f>+'Original ABG Allocation'!A45</f>
        <v>40</v>
      </c>
      <c r="B46" s="24" t="str">
        <f>+'Original ABG Allocation'!B45</f>
        <v>SCHUYLKILL</v>
      </c>
      <c r="C46" s="185">
        <f>+'Original ABG Allocation'!F45</f>
        <v>56511</v>
      </c>
      <c r="D46" s="108"/>
      <c r="E46" s="190">
        <v>99794</v>
      </c>
      <c r="F46" s="108"/>
      <c r="G46" s="28"/>
      <c r="H46" s="123">
        <f t="shared" si="3"/>
        <v>16099</v>
      </c>
      <c r="I46" s="191">
        <f t="shared" si="4"/>
        <v>72610</v>
      </c>
      <c r="J46" s="123"/>
      <c r="K46" s="108">
        <v>0</v>
      </c>
      <c r="L46" s="191">
        <f t="shared" si="2"/>
        <v>72610</v>
      </c>
      <c r="N46" s="39"/>
    </row>
    <row r="47" spans="1:14" x14ac:dyDescent="0.2">
      <c r="A47" s="24" t="str">
        <f>+'Original ABG Allocation'!A46</f>
        <v>41</v>
      </c>
      <c r="B47" s="24" t="str">
        <f>+'Original ABG Allocation'!B46</f>
        <v>CLEARFIELD</v>
      </c>
      <c r="C47" s="185">
        <f>+'Original ABG Allocation'!F46</f>
        <v>110249</v>
      </c>
      <c r="D47" s="108"/>
      <c r="E47" s="190">
        <v>188199</v>
      </c>
      <c r="F47" s="108"/>
      <c r="G47" s="28"/>
      <c r="H47" s="123">
        <f t="shared" si="3"/>
        <v>26684</v>
      </c>
      <c r="I47" s="191">
        <f t="shared" si="4"/>
        <v>136933</v>
      </c>
      <c r="J47" s="123"/>
      <c r="K47" s="108">
        <v>0</v>
      </c>
      <c r="L47" s="191">
        <f t="shared" si="2"/>
        <v>136933</v>
      </c>
      <c r="N47" s="39"/>
    </row>
    <row r="48" spans="1:14" x14ac:dyDescent="0.2">
      <c r="A48" s="24" t="str">
        <f>+'Original ABG Allocation'!A47</f>
        <v>42</v>
      </c>
      <c r="B48" s="24" t="str">
        <f>+'Original ABG Allocation'!B47</f>
        <v>JEFFERSON</v>
      </c>
      <c r="C48" s="185">
        <f>+'Original ABG Allocation'!F47</f>
        <v>28079</v>
      </c>
      <c r="D48" s="108"/>
      <c r="E48" s="190">
        <v>61616</v>
      </c>
      <c r="F48" s="108"/>
      <c r="G48" s="28"/>
      <c r="H48" s="123">
        <f t="shared" si="3"/>
        <v>16753</v>
      </c>
      <c r="I48" s="191">
        <f t="shared" si="4"/>
        <v>44832</v>
      </c>
      <c r="J48" s="123"/>
      <c r="K48" s="108">
        <v>0</v>
      </c>
      <c r="L48" s="191">
        <f t="shared" si="2"/>
        <v>44832</v>
      </c>
      <c r="N48" s="39"/>
    </row>
    <row r="49" spans="1:14" x14ac:dyDescent="0.2">
      <c r="A49" s="24" t="str">
        <f>+'Original ABG Allocation'!A48</f>
        <v>43</v>
      </c>
      <c r="B49" s="24" t="str">
        <f>+'Original ABG Allocation'!B48</f>
        <v>FOREST/WARREN</v>
      </c>
      <c r="C49" s="185">
        <f>+'Original ABG Allocation'!F48</f>
        <v>27753</v>
      </c>
      <c r="D49" s="108"/>
      <c r="E49" s="190">
        <v>46891</v>
      </c>
      <c r="F49" s="108"/>
      <c r="G49" s="28"/>
      <c r="H49" s="123">
        <f t="shared" si="3"/>
        <v>6365</v>
      </c>
      <c r="I49" s="191">
        <f t="shared" si="4"/>
        <v>34118</v>
      </c>
      <c r="J49" s="123"/>
      <c r="K49" s="108">
        <v>0</v>
      </c>
      <c r="L49" s="191">
        <f t="shared" si="2"/>
        <v>34118</v>
      </c>
      <c r="N49" s="39"/>
    </row>
    <row r="50" spans="1:14" x14ac:dyDescent="0.2">
      <c r="A50" s="24" t="str">
        <f>+'Original ABG Allocation'!A49</f>
        <v>44</v>
      </c>
      <c r="B50" s="24" t="str">
        <f>+'Original ABG Allocation'!B49</f>
        <v>VENANGO</v>
      </c>
      <c r="C50" s="185">
        <f>+'Original ABG Allocation'!F49</f>
        <v>36107</v>
      </c>
      <c r="D50" s="108"/>
      <c r="E50" s="190">
        <v>82183</v>
      </c>
      <c r="F50" s="108"/>
      <c r="G50" s="28"/>
      <c r="H50" s="123">
        <f t="shared" si="3"/>
        <v>23689</v>
      </c>
      <c r="I50" s="191">
        <f t="shared" si="4"/>
        <v>59796</v>
      </c>
      <c r="J50" s="123"/>
      <c r="K50" s="108">
        <v>0</v>
      </c>
      <c r="L50" s="191">
        <f t="shared" si="2"/>
        <v>59796</v>
      </c>
      <c r="N50" s="39"/>
    </row>
    <row r="51" spans="1:14" x14ac:dyDescent="0.2">
      <c r="A51" s="24" t="str">
        <f>+'Original ABG Allocation'!A50</f>
        <v>45</v>
      </c>
      <c r="B51" s="24" t="str">
        <f>+'Original ABG Allocation'!B50</f>
        <v>ARMSTRONG</v>
      </c>
      <c r="C51" s="185">
        <f>+'Original ABG Allocation'!F50</f>
        <v>71631</v>
      </c>
      <c r="D51" s="108"/>
      <c r="E51" s="190">
        <v>149560</v>
      </c>
      <c r="F51" s="108"/>
      <c r="G51" s="28"/>
      <c r="H51" s="123">
        <f t="shared" si="3"/>
        <v>37189</v>
      </c>
      <c r="I51" s="191">
        <f t="shared" si="4"/>
        <v>108820</v>
      </c>
      <c r="J51" s="123"/>
      <c r="K51" s="108">
        <v>0</v>
      </c>
      <c r="L51" s="191">
        <f t="shared" si="2"/>
        <v>108820</v>
      </c>
      <c r="N51" s="39"/>
    </row>
    <row r="52" spans="1:14" x14ac:dyDescent="0.2">
      <c r="A52" s="24" t="str">
        <f>+'Original ABG Allocation'!A51</f>
        <v>46</v>
      </c>
      <c r="B52" s="24" t="str">
        <f>+'Original ABG Allocation'!B51</f>
        <v>LAWRENCE</v>
      </c>
      <c r="C52" s="185">
        <f>+'Original ABG Allocation'!F51</f>
        <v>43055</v>
      </c>
      <c r="D52" s="108"/>
      <c r="E52" s="190">
        <v>67911</v>
      </c>
      <c r="F52" s="108"/>
      <c r="G52" s="28"/>
      <c r="H52" s="123">
        <f t="shared" si="3"/>
        <v>6357</v>
      </c>
      <c r="I52" s="191">
        <f t="shared" si="4"/>
        <v>49412</v>
      </c>
      <c r="J52" s="123"/>
      <c r="K52" s="108">
        <v>0</v>
      </c>
      <c r="L52" s="191">
        <f t="shared" si="2"/>
        <v>49412</v>
      </c>
      <c r="N52" s="39"/>
    </row>
    <row r="53" spans="1:14" x14ac:dyDescent="0.2">
      <c r="A53" s="24" t="str">
        <f>+'Original ABG Allocation'!A52</f>
        <v>47</v>
      </c>
      <c r="B53" s="24" t="str">
        <f>+'Original ABG Allocation'!B52</f>
        <v>MERCER</v>
      </c>
      <c r="C53" s="185">
        <f>+'Original ABG Allocation'!F52</f>
        <v>41143</v>
      </c>
      <c r="D53" s="108"/>
      <c r="E53" s="190">
        <v>139744</v>
      </c>
      <c r="F53" s="108"/>
      <c r="G53" s="28"/>
      <c r="H53" s="123">
        <f t="shared" si="3"/>
        <v>60534</v>
      </c>
      <c r="I53" s="191">
        <f t="shared" si="4"/>
        <v>101677</v>
      </c>
      <c r="J53" s="123"/>
      <c r="K53" s="108">
        <v>0</v>
      </c>
      <c r="L53" s="191">
        <f t="shared" si="2"/>
        <v>101677</v>
      </c>
      <c r="N53" s="39"/>
    </row>
    <row r="54" spans="1:14" x14ac:dyDescent="0.2">
      <c r="A54" s="24" t="str">
        <f>+'Original ABG Allocation'!A53</f>
        <v>48</v>
      </c>
      <c r="B54" s="24" t="str">
        <f>+'Original ABG Allocation'!B53</f>
        <v>MONROE</v>
      </c>
      <c r="C54" s="185">
        <f>+'Original ABG Allocation'!F53</f>
        <v>37809</v>
      </c>
      <c r="D54" s="108"/>
      <c r="E54" s="190">
        <v>148020</v>
      </c>
      <c r="F54" s="108"/>
      <c r="G54" s="28"/>
      <c r="H54" s="123">
        <f t="shared" si="3"/>
        <v>69890</v>
      </c>
      <c r="I54" s="191">
        <f t="shared" si="4"/>
        <v>107699</v>
      </c>
      <c r="J54" s="123"/>
      <c r="K54" s="108">
        <v>0</v>
      </c>
      <c r="L54" s="191">
        <f t="shared" si="2"/>
        <v>107699</v>
      </c>
      <c r="N54" s="39"/>
    </row>
    <row r="55" spans="1:14" x14ac:dyDescent="0.2">
      <c r="A55" s="24" t="str">
        <f>+'Original ABG Allocation'!A54</f>
        <v>49</v>
      </c>
      <c r="B55" s="24" t="str">
        <f>+'Original ABG Allocation'!B54</f>
        <v>CLARION</v>
      </c>
      <c r="C55" s="185">
        <f>+'Original ABG Allocation'!F54</f>
        <v>29696</v>
      </c>
      <c r="D55" s="108"/>
      <c r="E55" s="190">
        <v>47463</v>
      </c>
      <c r="F55" s="108"/>
      <c r="G55" s="28"/>
      <c r="H55" s="123">
        <f t="shared" si="3"/>
        <v>4838</v>
      </c>
      <c r="I55" s="191">
        <f t="shared" si="4"/>
        <v>34534</v>
      </c>
      <c r="J55" s="123"/>
      <c r="K55" s="108">
        <v>0</v>
      </c>
      <c r="L55" s="191">
        <f t="shared" si="2"/>
        <v>34534</v>
      </c>
      <c r="N55" s="39"/>
    </row>
    <row r="56" spans="1:14" x14ac:dyDescent="0.2">
      <c r="A56" s="24" t="str">
        <f>+'Original ABG Allocation'!A55</f>
        <v>50</v>
      </c>
      <c r="B56" s="24" t="str">
        <f>+'Original ABG Allocation'!B55</f>
        <v>BUTLER</v>
      </c>
      <c r="C56" s="185">
        <f>+'Original ABG Allocation'!F55</f>
        <v>40783</v>
      </c>
      <c r="D56" s="108"/>
      <c r="E56" s="190">
        <v>94102</v>
      </c>
      <c r="F56" s="108"/>
      <c r="G56" s="28"/>
      <c r="H56" s="123">
        <f t="shared" si="3"/>
        <v>27685</v>
      </c>
      <c r="I56" s="191">
        <f t="shared" si="4"/>
        <v>68468</v>
      </c>
      <c r="J56" s="123"/>
      <c r="K56" s="108">
        <v>0</v>
      </c>
      <c r="L56" s="191">
        <f t="shared" si="2"/>
        <v>68468</v>
      </c>
      <c r="N56" s="39"/>
    </row>
    <row r="57" spans="1:14" x14ac:dyDescent="0.2">
      <c r="A57" s="24" t="str">
        <f>+'Original ABG Allocation'!A56</f>
        <v>51</v>
      </c>
      <c r="B57" s="24" t="str">
        <f>+'Original ABG Allocation'!B56</f>
        <v>POTTER</v>
      </c>
      <c r="C57" s="185">
        <f>+'Original ABG Allocation'!F56</f>
        <v>14811</v>
      </c>
      <c r="D57" s="108"/>
      <c r="E57" s="190">
        <v>13699</v>
      </c>
      <c r="F57" s="108"/>
      <c r="G57" s="28"/>
      <c r="H57" s="123">
        <f t="shared" si="3"/>
        <v>-4844</v>
      </c>
      <c r="I57" s="191">
        <f t="shared" si="4"/>
        <v>9967</v>
      </c>
      <c r="J57" s="123"/>
      <c r="K57" s="108">
        <v>0</v>
      </c>
      <c r="L57" s="191">
        <f t="shared" si="2"/>
        <v>9967</v>
      </c>
      <c r="N57" s="39"/>
    </row>
    <row r="58" spans="1:14" x14ac:dyDescent="0.2">
      <c r="A58" s="24" t="str">
        <f>+'Original ABG Allocation'!A57</f>
        <v>52</v>
      </c>
      <c r="B58" s="24" t="str">
        <f>+'Original ABG Allocation'!B57</f>
        <v>WAYNE</v>
      </c>
      <c r="C58" s="185">
        <f>+'Original ABG Allocation'!F57</f>
        <v>55047</v>
      </c>
      <c r="D58" s="108"/>
      <c r="E58" s="190">
        <v>91811</v>
      </c>
      <c r="F58" s="108"/>
      <c r="G58" s="28"/>
      <c r="H58" s="123">
        <f t="shared" si="3"/>
        <v>11755</v>
      </c>
      <c r="I58" s="191">
        <f t="shared" si="4"/>
        <v>66802</v>
      </c>
      <c r="J58" s="123"/>
      <c r="K58" s="108">
        <v>0</v>
      </c>
      <c r="L58" s="191">
        <f t="shared" si="2"/>
        <v>66802</v>
      </c>
      <c r="N58" s="39"/>
    </row>
    <row r="59" spans="1:14" ht="13.5" thickBot="1" x14ac:dyDescent="0.25">
      <c r="B59" s="25" t="s">
        <v>129</v>
      </c>
      <c r="C59" s="59">
        <f>SUM(C7:C58)</f>
        <v>4963443</v>
      </c>
      <c r="D59" s="108"/>
      <c r="E59" s="59">
        <f>SUM(E7:E58)</f>
        <v>8933503</v>
      </c>
      <c r="F59" s="108"/>
      <c r="G59" s="192"/>
      <c r="H59" s="17">
        <f>SUM(H7:H58)</f>
        <v>1536556</v>
      </c>
      <c r="I59" s="17">
        <f>SUM(I7:I58)</f>
        <v>6499999</v>
      </c>
      <c r="K59" s="228">
        <f>SUM(K7:K58)</f>
        <v>0</v>
      </c>
      <c r="L59" s="17">
        <f>SUM(L7:L58)</f>
        <v>6499999</v>
      </c>
    </row>
    <row r="60" spans="1:14" ht="13.5" thickTop="1" x14ac:dyDescent="0.2"/>
    <row r="61" spans="1:14" ht="13.5" hidden="1" thickBot="1" x14ac:dyDescent="0.25">
      <c r="A61" s="1" t="s">
        <v>181</v>
      </c>
      <c r="E61" s="193">
        <v>6500000</v>
      </c>
      <c r="G61" s="8"/>
      <c r="H61" s="51"/>
      <c r="K61" s="51"/>
    </row>
    <row r="62" spans="1:14" x14ac:dyDescent="0.2">
      <c r="G62" s="8"/>
      <c r="H62" s="24"/>
    </row>
    <row r="63" spans="1:14" x14ac:dyDescent="0.2">
      <c r="E63" s="124"/>
    </row>
  </sheetData>
  <sheetProtection algorithmName="SHA-512" hashValue="1fPXQcRM1wcvdUaskciZl2eNwgUVtOW3bjHMxYV0wykmE/bwl5K2fD/zeghqv72fBR25UWL7drlo39zXJQOjZA==" saltValue="KUZWGVgY0fgGseTShVEgtQ==" spinCount="100000" sheet="1" objects="1" scenarios="1"/>
  <mergeCells count="2">
    <mergeCell ref="H4:I4"/>
    <mergeCell ref="K4:L4"/>
  </mergeCells>
  <phoneticPr fontId="6" type="noConversion"/>
  <pageMargins left="0.5" right="0.5" top="0.5" bottom="0.5" header="0" footer="0"/>
  <pageSetup scale="71" orientation="landscape" r:id="rId1"/>
  <headerFooter alignWithMargins="0">
    <oddFooter>&amp;C&amp;A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AB62"/>
  <sheetViews>
    <sheetView zoomScale="115" zoomScaleNormal="115" workbookViewId="0">
      <pane xSplit="2" ySplit="6" topLeftCell="C7" activePane="bottomRight" state="frozen"/>
      <selection activeCell="B16" sqref="B16"/>
      <selection pane="topRight" activeCell="B16" sqref="B16"/>
      <selection pane="bottomLeft" activeCell="B16" sqref="B16"/>
      <selection pane="bottomRight" activeCell="Q23" sqref="Q23"/>
    </sheetView>
  </sheetViews>
  <sheetFormatPr defaultColWidth="9.140625" defaultRowHeight="12.75" x14ac:dyDescent="0.2"/>
  <cols>
    <col min="1" max="1" width="4.5703125" style="1" customWidth="1"/>
    <col min="2" max="2" width="24.85546875" style="1" bestFit="1" customWidth="1"/>
    <col min="3" max="3" width="22.5703125" style="104" bestFit="1" customWidth="1"/>
    <col min="4" max="4" width="2.5703125" style="112" customWidth="1"/>
    <col min="5" max="6" width="11.140625" style="104" bestFit="1" customWidth="1"/>
    <col min="7" max="7" width="3.140625" style="104" customWidth="1"/>
    <col min="8" max="8" width="10.85546875" style="104" customWidth="1"/>
    <col min="9" max="9" width="11.140625" style="104" customWidth="1"/>
    <col min="10" max="10" width="2.5703125" style="104" customWidth="1"/>
    <col min="11" max="11" width="11.42578125" style="104" hidden="1" customWidth="1"/>
    <col min="12" max="12" width="11.140625" style="104" hidden="1" customWidth="1"/>
    <col min="13" max="13" width="9.140625" style="104" customWidth="1"/>
    <col min="14" max="14" width="16.42578125" style="104" hidden="1" customWidth="1"/>
    <col min="15" max="15" width="13" style="104" bestFit="1" customWidth="1"/>
    <col min="16" max="16384" width="9.140625" style="104"/>
  </cols>
  <sheetData>
    <row r="1" spans="1:28" x14ac:dyDescent="0.2">
      <c r="A1" s="1" t="s">
        <v>141</v>
      </c>
      <c r="C1" s="109" t="s">
        <v>191</v>
      </c>
      <c r="D1" s="8"/>
    </row>
    <row r="2" spans="1:28" x14ac:dyDescent="0.2">
      <c r="A2" s="23" t="str">
        <f>+'Original ABG Allocation'!A3</f>
        <v>FY 2023-24</v>
      </c>
      <c r="C2" s="165" t="s">
        <v>182</v>
      </c>
      <c r="F2" s="112"/>
      <c r="G2" s="112"/>
    </row>
    <row r="3" spans="1:28" s="194" customFormat="1" x14ac:dyDescent="0.2">
      <c r="A3" s="343"/>
      <c r="B3" s="130"/>
      <c r="C3" s="342" t="s">
        <v>183</v>
      </c>
      <c r="D3" s="342"/>
      <c r="E3" s="10"/>
      <c r="F3" s="10"/>
      <c r="G3" s="10"/>
    </row>
    <row r="4" spans="1:28" s="194" customFormat="1" x14ac:dyDescent="0.2">
      <c r="A4" s="343"/>
      <c r="B4" s="130"/>
      <c r="C4" s="11" t="s">
        <v>164</v>
      </c>
      <c r="D4" s="11"/>
      <c r="E4" s="363" t="s">
        <v>169</v>
      </c>
      <c r="F4" s="365"/>
      <c r="G4" s="11"/>
      <c r="H4" s="363" t="s">
        <v>363</v>
      </c>
      <c r="I4" s="365"/>
      <c r="K4" s="363" t="s">
        <v>184</v>
      </c>
      <c r="L4" s="365"/>
      <c r="N4" s="343" t="s">
        <v>185</v>
      </c>
    </row>
    <row r="5" spans="1:28" s="194" customFormat="1" x14ac:dyDescent="0.2">
      <c r="A5" s="343"/>
      <c r="B5" s="130"/>
      <c r="C5" s="11" t="s">
        <v>186</v>
      </c>
      <c r="D5" s="11"/>
      <c r="E5" s="195" t="s">
        <v>147</v>
      </c>
      <c r="F5" s="196"/>
      <c r="G5" s="196"/>
      <c r="H5" s="195" t="s">
        <v>147</v>
      </c>
      <c r="I5" s="196"/>
      <c r="K5" s="195" t="s">
        <v>147</v>
      </c>
      <c r="L5" s="196"/>
      <c r="N5" s="343" t="s">
        <v>187</v>
      </c>
    </row>
    <row r="6" spans="1:28" s="194" customFormat="1" x14ac:dyDescent="0.2">
      <c r="A6" s="343"/>
      <c r="B6" s="130"/>
      <c r="C6" s="197" t="s">
        <v>188</v>
      </c>
      <c r="D6" s="197"/>
      <c r="E6" s="42" t="s">
        <v>155</v>
      </c>
      <c r="F6" s="35" t="s">
        <v>153</v>
      </c>
      <c r="G6" s="35"/>
      <c r="H6" s="42" t="s">
        <v>155</v>
      </c>
      <c r="I6" s="35" t="s">
        <v>153</v>
      </c>
      <c r="K6" s="42" t="s">
        <v>155</v>
      </c>
      <c r="L6" s="35" t="s">
        <v>153</v>
      </c>
      <c r="N6" s="343" t="s">
        <v>189</v>
      </c>
    </row>
    <row r="7" spans="1:28" x14ac:dyDescent="0.2">
      <c r="A7" s="24" t="str">
        <f>+'Original ABG Allocation'!A6</f>
        <v>01</v>
      </c>
      <c r="B7" s="24" t="str">
        <f>+'Original ABG Allocation'!B6</f>
        <v>ERIE</v>
      </c>
      <c r="C7" s="185">
        <v>20097</v>
      </c>
      <c r="D7" s="198"/>
      <c r="E7" s="108">
        <v>-507</v>
      </c>
      <c r="F7" s="108">
        <f>C7+E7</f>
        <v>19590</v>
      </c>
      <c r="G7" s="108"/>
      <c r="H7" s="116">
        <v>0</v>
      </c>
      <c r="I7" s="39">
        <f>+F7+H7</f>
        <v>19590</v>
      </c>
      <c r="J7" s="108"/>
      <c r="K7" s="39">
        <v>0</v>
      </c>
      <c r="L7" s="39">
        <f>+I7+K7</f>
        <v>19590</v>
      </c>
      <c r="M7" s="108"/>
      <c r="N7" s="106">
        <v>19953</v>
      </c>
      <c r="O7" s="170"/>
    </row>
    <row r="8" spans="1:28" x14ac:dyDescent="0.2">
      <c r="A8" s="24" t="str">
        <f>+'Original ABG Allocation'!A7</f>
        <v>02</v>
      </c>
      <c r="B8" s="24" t="str">
        <f>+'Original ABG Allocation'!B7</f>
        <v>CRAWFORD</v>
      </c>
      <c r="C8" s="185">
        <v>10676</v>
      </c>
      <c r="D8" s="198"/>
      <c r="E8" s="108">
        <v>-1743</v>
      </c>
      <c r="F8" s="108">
        <f>C8+E8</f>
        <v>8933</v>
      </c>
      <c r="G8" s="108"/>
      <c r="H8" s="116">
        <v>0</v>
      </c>
      <c r="I8" s="39">
        <f t="shared" ref="I8:I58" si="0">+F8+H8</f>
        <v>8933</v>
      </c>
      <c r="J8" s="108"/>
      <c r="K8" s="39">
        <v>0</v>
      </c>
      <c r="L8" s="39">
        <f>+I8+K8</f>
        <v>8933</v>
      </c>
      <c r="M8" s="108"/>
      <c r="N8" s="106">
        <v>9098</v>
      </c>
      <c r="O8" s="170"/>
    </row>
    <row r="9" spans="1:28" x14ac:dyDescent="0.2">
      <c r="A9" s="24" t="str">
        <f>+'Original ABG Allocation'!A8</f>
        <v>03</v>
      </c>
      <c r="B9" s="24" t="str">
        <f>+'Original ABG Allocation'!B8</f>
        <v>CAM/ELK/MCKEAN</v>
      </c>
      <c r="C9" s="185">
        <v>11237</v>
      </c>
      <c r="D9" s="198"/>
      <c r="E9" s="108">
        <v>-2971</v>
      </c>
      <c r="F9" s="108">
        <f t="shared" ref="F9:F58" si="1">C9+E9</f>
        <v>8266</v>
      </c>
      <c r="G9" s="108"/>
      <c r="H9" s="116">
        <v>0</v>
      </c>
      <c r="I9" s="39">
        <f t="shared" si="0"/>
        <v>8266</v>
      </c>
      <c r="J9" s="108"/>
      <c r="K9" s="39">
        <v>0</v>
      </c>
      <c r="L9" s="39">
        <f t="shared" ref="L9:L58" si="2">+I9+K9</f>
        <v>8266</v>
      </c>
      <c r="M9" s="108"/>
      <c r="N9" s="106">
        <v>8419</v>
      </c>
      <c r="O9" s="170"/>
    </row>
    <row r="10" spans="1:28" x14ac:dyDescent="0.2">
      <c r="A10" s="24" t="str">
        <f>+'Original ABG Allocation'!A9</f>
        <v>04</v>
      </c>
      <c r="B10" s="24" t="str">
        <f>+'Original ABG Allocation'!B9</f>
        <v>BEAVER</v>
      </c>
      <c r="C10" s="185">
        <v>15815</v>
      </c>
      <c r="D10" s="198"/>
      <c r="E10" s="108">
        <v>-2524</v>
      </c>
      <c r="F10" s="108">
        <f t="shared" si="1"/>
        <v>13291</v>
      </c>
      <c r="G10" s="108"/>
      <c r="H10" s="116">
        <v>0</v>
      </c>
      <c r="I10" s="39">
        <f t="shared" si="0"/>
        <v>13291</v>
      </c>
      <c r="J10" s="108"/>
      <c r="K10" s="39">
        <v>0</v>
      </c>
      <c r="L10" s="39">
        <f t="shared" si="2"/>
        <v>13291</v>
      </c>
      <c r="M10" s="108"/>
      <c r="N10" s="106">
        <v>13537</v>
      </c>
      <c r="O10" s="170"/>
    </row>
    <row r="11" spans="1:28" x14ac:dyDescent="0.2">
      <c r="A11" s="24" t="str">
        <f>+'Original ABG Allocation'!A10</f>
        <v>05</v>
      </c>
      <c r="B11" s="24" t="str">
        <f>+'Original ABG Allocation'!B10</f>
        <v>INDIANA</v>
      </c>
      <c r="C11" s="185">
        <v>10185</v>
      </c>
      <c r="D11" s="198"/>
      <c r="E11" s="108">
        <v>-1930</v>
      </c>
      <c r="F11" s="108">
        <f t="shared" si="1"/>
        <v>8255</v>
      </c>
      <c r="G11" s="108"/>
      <c r="H11" s="116">
        <v>0</v>
      </c>
      <c r="I11" s="39">
        <f t="shared" si="0"/>
        <v>8255</v>
      </c>
      <c r="J11" s="108"/>
      <c r="K11" s="39">
        <v>0</v>
      </c>
      <c r="L11" s="39">
        <f t="shared" si="2"/>
        <v>8255</v>
      </c>
      <c r="M11" s="108"/>
      <c r="N11" s="106">
        <v>8408</v>
      </c>
      <c r="O11" s="170"/>
    </row>
    <row r="12" spans="1:28" x14ac:dyDescent="0.2">
      <c r="A12" s="24" t="str">
        <f>+'Original ABG Allocation'!A11</f>
        <v>06</v>
      </c>
      <c r="B12" s="24" t="str">
        <f>+'Original ABG Allocation'!B11</f>
        <v>ALLEGHENY</v>
      </c>
      <c r="C12" s="185">
        <v>107007</v>
      </c>
      <c r="D12" s="198"/>
      <c r="E12" s="108">
        <v>-22425</v>
      </c>
      <c r="F12" s="108">
        <f t="shared" si="1"/>
        <v>84582</v>
      </c>
      <c r="G12" s="116"/>
      <c r="H12" s="116">
        <v>0</v>
      </c>
      <c r="I12" s="39">
        <f t="shared" si="0"/>
        <v>84582</v>
      </c>
      <c r="J12" s="116"/>
      <c r="K12" s="79"/>
      <c r="L12" s="79"/>
      <c r="M12" s="79"/>
      <c r="N12" s="91"/>
      <c r="O12" s="308"/>
      <c r="P12" s="113"/>
      <c r="Q12" s="113"/>
      <c r="R12" s="113"/>
      <c r="S12" s="113"/>
      <c r="T12" s="113"/>
      <c r="U12" s="113"/>
      <c r="V12" s="113"/>
      <c r="W12" s="113"/>
      <c r="X12" s="113"/>
      <c r="Y12" s="113"/>
      <c r="Z12" s="113"/>
      <c r="AA12" s="113"/>
      <c r="AB12" s="113"/>
    </row>
    <row r="13" spans="1:28" x14ac:dyDescent="0.2">
      <c r="A13" s="24" t="str">
        <f>+'Original ABG Allocation'!A12</f>
        <v>07</v>
      </c>
      <c r="B13" s="24" t="str">
        <f>+'Original ABG Allocation'!B12</f>
        <v>WESTMORELAND</v>
      </c>
      <c r="C13" s="185">
        <v>33328</v>
      </c>
      <c r="D13" s="198"/>
      <c r="E13" s="108">
        <v>-6223</v>
      </c>
      <c r="F13" s="108">
        <f t="shared" si="1"/>
        <v>27105</v>
      </c>
      <c r="G13" s="116"/>
      <c r="H13" s="116">
        <v>0</v>
      </c>
      <c r="I13" s="39">
        <f t="shared" si="0"/>
        <v>27105</v>
      </c>
      <c r="J13" s="116"/>
      <c r="K13" s="79"/>
      <c r="L13" s="79"/>
      <c r="M13" s="116"/>
      <c r="N13" s="91"/>
      <c r="O13" s="308"/>
      <c r="P13" s="113"/>
      <c r="Q13" s="113"/>
      <c r="R13" s="113"/>
      <c r="S13" s="113"/>
      <c r="T13" s="113"/>
      <c r="U13" s="113"/>
      <c r="V13" s="113"/>
      <c r="W13" s="113"/>
      <c r="X13" s="113"/>
      <c r="Y13" s="113"/>
      <c r="Z13" s="113"/>
      <c r="AA13" s="113"/>
      <c r="AB13" s="113"/>
    </row>
    <row r="14" spans="1:28" x14ac:dyDescent="0.2">
      <c r="A14" s="24" t="str">
        <f>+'Original ABG Allocation'!A13</f>
        <v>08</v>
      </c>
      <c r="B14" s="24" t="str">
        <f>+'Original ABG Allocation'!B13</f>
        <v>WASH/FAY/GREENE</v>
      </c>
      <c r="C14" s="185">
        <v>39939</v>
      </c>
      <c r="D14" s="198"/>
      <c r="E14" s="108">
        <v>-6243</v>
      </c>
      <c r="F14" s="108">
        <f t="shared" si="1"/>
        <v>33696</v>
      </c>
      <c r="G14" s="116"/>
      <c r="H14" s="116">
        <v>0</v>
      </c>
      <c r="I14" s="39">
        <f t="shared" si="0"/>
        <v>33696</v>
      </c>
      <c r="J14" s="116"/>
      <c r="K14" s="79"/>
      <c r="L14" s="79"/>
      <c r="M14" s="116"/>
      <c r="N14" s="91"/>
      <c r="O14" s="308"/>
      <c r="P14" s="113"/>
      <c r="Q14" s="113"/>
      <c r="R14" s="113"/>
      <c r="S14" s="113"/>
      <c r="T14" s="113"/>
      <c r="U14" s="113"/>
      <c r="V14" s="113"/>
      <c r="W14" s="113"/>
      <c r="X14" s="113"/>
      <c r="Y14" s="113"/>
      <c r="Z14" s="113"/>
      <c r="AA14" s="113"/>
      <c r="AB14" s="113"/>
    </row>
    <row r="15" spans="1:28" x14ac:dyDescent="0.2">
      <c r="A15" s="24" t="str">
        <f>+'Original ABG Allocation'!A14</f>
        <v>09</v>
      </c>
      <c r="B15" s="24" t="str">
        <f>+'Original ABG Allocation'!B14</f>
        <v>SOMERSET</v>
      </c>
      <c r="C15" s="185">
        <v>11799</v>
      </c>
      <c r="D15" s="198"/>
      <c r="E15" s="108">
        <v>-3049</v>
      </c>
      <c r="F15" s="108">
        <f t="shared" si="1"/>
        <v>8750</v>
      </c>
      <c r="G15" s="116"/>
      <c r="H15" s="116">
        <v>0</v>
      </c>
      <c r="I15" s="39">
        <f t="shared" si="0"/>
        <v>8750</v>
      </c>
      <c r="J15" s="116"/>
      <c r="K15" s="79"/>
      <c r="L15" s="79"/>
      <c r="M15" s="116"/>
      <c r="N15" s="91"/>
      <c r="O15" s="308"/>
      <c r="P15" s="113"/>
      <c r="Q15" s="113"/>
      <c r="R15" s="113"/>
      <c r="S15" s="113"/>
      <c r="T15" s="113"/>
      <c r="U15" s="113"/>
      <c r="V15" s="113"/>
      <c r="W15" s="113"/>
      <c r="X15" s="113"/>
      <c r="Y15" s="113"/>
      <c r="Z15" s="113"/>
      <c r="AA15" s="113"/>
      <c r="AB15" s="113"/>
    </row>
    <row r="16" spans="1:28" x14ac:dyDescent="0.2">
      <c r="A16" s="24" t="str">
        <f>+'Original ABG Allocation'!A15</f>
        <v>10</v>
      </c>
      <c r="B16" s="24" t="str">
        <f>+'Original ABG Allocation'!B15</f>
        <v>CAMBRIA</v>
      </c>
      <c r="C16" s="185">
        <v>17087</v>
      </c>
      <c r="D16" s="198"/>
      <c r="E16" s="108">
        <v>-3569</v>
      </c>
      <c r="F16" s="108">
        <f t="shared" si="1"/>
        <v>13518</v>
      </c>
      <c r="G16" s="116"/>
      <c r="H16" s="116">
        <v>0</v>
      </c>
      <c r="I16" s="39">
        <f t="shared" si="0"/>
        <v>13518</v>
      </c>
      <c r="J16" s="116"/>
      <c r="K16" s="79"/>
      <c r="L16" s="79"/>
      <c r="M16" s="116"/>
      <c r="N16" s="91"/>
      <c r="O16" s="309"/>
      <c r="P16" s="113"/>
      <c r="Q16" s="113"/>
      <c r="R16" s="113"/>
      <c r="S16" s="113"/>
      <c r="T16" s="113"/>
      <c r="U16" s="113"/>
      <c r="V16" s="113"/>
      <c r="W16" s="113"/>
      <c r="X16" s="113"/>
      <c r="Y16" s="113"/>
      <c r="Z16" s="113"/>
      <c r="AA16" s="113"/>
      <c r="AB16" s="113"/>
    </row>
    <row r="17" spans="1:28" x14ac:dyDescent="0.2">
      <c r="A17" s="24" t="str">
        <f>+'Original ABG Allocation'!A16</f>
        <v>11</v>
      </c>
      <c r="B17" s="24" t="str">
        <f>+'Original ABG Allocation'!B16</f>
        <v>BLAIR</v>
      </c>
      <c r="C17" s="185">
        <v>11735</v>
      </c>
      <c r="D17" s="198"/>
      <c r="E17" s="108">
        <v>-1707</v>
      </c>
      <c r="F17" s="108">
        <f t="shared" si="1"/>
        <v>10028</v>
      </c>
      <c r="G17" s="116"/>
      <c r="H17" s="116">
        <v>0</v>
      </c>
      <c r="I17" s="39">
        <f t="shared" si="0"/>
        <v>10028</v>
      </c>
      <c r="J17" s="116"/>
      <c r="K17" s="79"/>
      <c r="L17" s="79"/>
      <c r="M17" s="116"/>
      <c r="N17" s="91"/>
      <c r="O17" s="309"/>
      <c r="P17" s="113"/>
      <c r="Q17" s="113"/>
      <c r="R17" s="113"/>
      <c r="S17" s="113"/>
      <c r="T17" s="113"/>
      <c r="U17" s="113"/>
      <c r="V17" s="113"/>
      <c r="W17" s="113"/>
      <c r="X17" s="113"/>
      <c r="Y17" s="113"/>
      <c r="Z17" s="113"/>
      <c r="AA17" s="113"/>
      <c r="AB17" s="113"/>
    </row>
    <row r="18" spans="1:28" x14ac:dyDescent="0.2">
      <c r="A18" s="24" t="str">
        <f>+'Original ABG Allocation'!A17</f>
        <v>12</v>
      </c>
      <c r="B18" s="24" t="str">
        <f>+'Original ABG Allocation'!B17</f>
        <v>BED/FULT/HUNT</v>
      </c>
      <c r="C18" s="185">
        <v>14807</v>
      </c>
      <c r="D18" s="198"/>
      <c r="E18" s="108">
        <v>-1485</v>
      </c>
      <c r="F18" s="108">
        <f t="shared" si="1"/>
        <v>13322</v>
      </c>
      <c r="G18" s="116"/>
      <c r="H18" s="116">
        <v>0</v>
      </c>
      <c r="I18" s="39">
        <f t="shared" si="0"/>
        <v>13322</v>
      </c>
      <c r="J18" s="116"/>
      <c r="K18" s="79"/>
      <c r="L18" s="79"/>
      <c r="M18" s="116"/>
      <c r="N18" s="91"/>
      <c r="O18" s="309"/>
      <c r="P18" s="113"/>
      <c r="Q18" s="113"/>
      <c r="R18" s="113"/>
      <c r="S18" s="113"/>
      <c r="T18" s="113"/>
      <c r="U18" s="113"/>
      <c r="V18" s="113"/>
      <c r="W18" s="113"/>
      <c r="X18" s="113"/>
      <c r="Y18" s="113"/>
      <c r="Z18" s="113"/>
      <c r="AA18" s="113"/>
      <c r="AB18" s="113"/>
    </row>
    <row r="19" spans="1:28" x14ac:dyDescent="0.2">
      <c r="A19" s="24" t="str">
        <f>+'Original ABG Allocation'!A18</f>
        <v>13</v>
      </c>
      <c r="B19" s="24" t="str">
        <f>+'Original ABG Allocation'!B18</f>
        <v>CENTRE</v>
      </c>
      <c r="C19" s="185">
        <v>10000</v>
      </c>
      <c r="D19" s="198"/>
      <c r="E19" s="108">
        <v>-1312</v>
      </c>
      <c r="F19" s="108">
        <f t="shared" si="1"/>
        <v>8688</v>
      </c>
      <c r="G19" s="116"/>
      <c r="H19" s="116">
        <v>0</v>
      </c>
      <c r="I19" s="39">
        <f t="shared" si="0"/>
        <v>8688</v>
      </c>
      <c r="J19" s="116"/>
      <c r="K19" s="79"/>
      <c r="L19" s="79"/>
      <c r="M19" s="116"/>
      <c r="N19" s="91"/>
      <c r="O19" s="309"/>
      <c r="P19" s="113"/>
      <c r="Q19" s="113"/>
      <c r="R19" s="113"/>
      <c r="S19" s="113"/>
      <c r="T19" s="113"/>
      <c r="U19" s="113"/>
      <c r="V19" s="113"/>
      <c r="W19" s="113"/>
      <c r="X19" s="113"/>
      <c r="Y19" s="113"/>
      <c r="Z19" s="113"/>
      <c r="AA19" s="113"/>
      <c r="AB19" s="113"/>
    </row>
    <row r="20" spans="1:28" x14ac:dyDescent="0.2">
      <c r="A20" s="24" t="str">
        <f>+'Original ABG Allocation'!A19</f>
        <v>14</v>
      </c>
      <c r="B20" s="24" t="str">
        <f>+'Original ABG Allocation'!B19</f>
        <v>LYCOM/CLINTON</v>
      </c>
      <c r="C20" s="185">
        <v>16355</v>
      </c>
      <c r="D20" s="198"/>
      <c r="E20" s="108">
        <v>-2720</v>
      </c>
      <c r="F20" s="108">
        <f t="shared" si="1"/>
        <v>13635</v>
      </c>
      <c r="G20" s="108"/>
      <c r="H20" s="116">
        <v>0</v>
      </c>
      <c r="I20" s="39">
        <f t="shared" si="0"/>
        <v>13635</v>
      </c>
      <c r="J20" s="108"/>
      <c r="K20" s="39">
        <v>0</v>
      </c>
      <c r="L20" s="39">
        <f t="shared" si="2"/>
        <v>13635</v>
      </c>
      <c r="M20" s="108"/>
      <c r="N20" s="106">
        <v>13887</v>
      </c>
      <c r="O20" s="72"/>
    </row>
    <row r="21" spans="1:28" x14ac:dyDescent="0.2">
      <c r="A21" s="24" t="str">
        <f>+'Original ABG Allocation'!A20</f>
        <v>15</v>
      </c>
      <c r="B21" s="24" t="str">
        <f>+'Original ABG Allocation'!B20</f>
        <v>COLUM/MONT</v>
      </c>
      <c r="C21" s="185">
        <v>10000</v>
      </c>
      <c r="D21" s="198"/>
      <c r="E21" s="108">
        <v>-2289</v>
      </c>
      <c r="F21" s="108">
        <f t="shared" si="1"/>
        <v>7711</v>
      </c>
      <c r="G21" s="108"/>
      <c r="H21" s="116">
        <v>0</v>
      </c>
      <c r="I21" s="39">
        <f t="shared" si="0"/>
        <v>7711</v>
      </c>
      <c r="J21" s="108"/>
      <c r="K21" s="39">
        <v>0</v>
      </c>
      <c r="L21" s="39">
        <f t="shared" si="2"/>
        <v>7711</v>
      </c>
      <c r="M21" s="108"/>
      <c r="N21" s="106">
        <v>7854</v>
      </c>
      <c r="O21" s="72"/>
    </row>
    <row r="22" spans="1:28" x14ac:dyDescent="0.2">
      <c r="A22" s="24" t="str">
        <f>+'Original ABG Allocation'!A21</f>
        <v>16</v>
      </c>
      <c r="B22" s="24" t="str">
        <f>+'Original ABG Allocation'!B21</f>
        <v>NORTHUMBERLND</v>
      </c>
      <c r="C22" s="185">
        <v>11327</v>
      </c>
      <c r="D22" s="198"/>
      <c r="E22" s="108">
        <v>-2449</v>
      </c>
      <c r="F22" s="108">
        <f t="shared" si="1"/>
        <v>8878</v>
      </c>
      <c r="G22" s="108"/>
      <c r="H22" s="116">
        <v>0</v>
      </c>
      <c r="I22" s="39">
        <f t="shared" si="0"/>
        <v>8878</v>
      </c>
      <c r="J22" s="108"/>
      <c r="K22" s="39">
        <v>0</v>
      </c>
      <c r="L22" s="39">
        <f t="shared" si="2"/>
        <v>8878</v>
      </c>
      <c r="M22" s="108"/>
      <c r="N22" s="106">
        <v>9043</v>
      </c>
      <c r="O22" s="72"/>
    </row>
    <row r="23" spans="1:28" x14ac:dyDescent="0.2">
      <c r="A23" s="24" t="str">
        <f>+'Original ABG Allocation'!A22</f>
        <v>17</v>
      </c>
      <c r="B23" s="24" t="str">
        <f>+'Original ABG Allocation'!B22</f>
        <v>UNION/SNYDER</v>
      </c>
      <c r="C23" s="185">
        <v>10000</v>
      </c>
      <c r="D23" s="198"/>
      <c r="E23" s="108">
        <v>-2364</v>
      </c>
      <c r="F23" s="108">
        <f t="shared" si="1"/>
        <v>7636</v>
      </c>
      <c r="G23" s="108"/>
      <c r="H23" s="116">
        <v>0</v>
      </c>
      <c r="I23" s="39">
        <f t="shared" si="0"/>
        <v>7636</v>
      </c>
      <c r="J23" s="108"/>
      <c r="K23" s="39">
        <v>0</v>
      </c>
      <c r="L23" s="39">
        <f t="shared" si="2"/>
        <v>7636</v>
      </c>
      <c r="M23" s="108"/>
      <c r="N23" s="106">
        <v>7778</v>
      </c>
      <c r="O23" s="72"/>
    </row>
    <row r="24" spans="1:28" x14ac:dyDescent="0.2">
      <c r="A24" s="24" t="str">
        <f>+'Original ABG Allocation'!A23</f>
        <v>18</v>
      </c>
      <c r="B24" s="24" t="str">
        <f>+'Original ABG Allocation'!B23</f>
        <v>MIFF/JUNIATA</v>
      </c>
      <c r="C24" s="185">
        <v>10223</v>
      </c>
      <c r="D24" s="198"/>
      <c r="E24" s="108">
        <v>-2213</v>
      </c>
      <c r="F24" s="108">
        <f t="shared" si="1"/>
        <v>8010</v>
      </c>
      <c r="G24" s="108"/>
      <c r="H24" s="116">
        <v>0</v>
      </c>
      <c r="I24" s="39">
        <f t="shared" si="0"/>
        <v>8010</v>
      </c>
      <c r="J24" s="108"/>
      <c r="K24" s="39">
        <v>0</v>
      </c>
      <c r="L24" s="39">
        <f t="shared" si="2"/>
        <v>8010</v>
      </c>
      <c r="M24" s="108"/>
      <c r="N24" s="106">
        <v>8157</v>
      </c>
      <c r="O24" s="72"/>
    </row>
    <row r="25" spans="1:28" x14ac:dyDescent="0.2">
      <c r="A25" s="24" t="str">
        <f>+'Original ABG Allocation'!A24</f>
        <v>19</v>
      </c>
      <c r="B25" s="24" t="str">
        <f>+'Original ABG Allocation'!B24</f>
        <v>FRANKLIN</v>
      </c>
      <c r="C25" s="185">
        <v>15528</v>
      </c>
      <c r="D25" s="198"/>
      <c r="E25" s="108">
        <v>-4763</v>
      </c>
      <c r="F25" s="108">
        <f t="shared" si="1"/>
        <v>10765</v>
      </c>
      <c r="G25" s="108"/>
      <c r="H25" s="116">
        <v>0</v>
      </c>
      <c r="I25" s="39">
        <f t="shared" si="0"/>
        <v>10765</v>
      </c>
      <c r="J25" s="108"/>
      <c r="K25" s="39">
        <v>0</v>
      </c>
      <c r="L25" s="39">
        <f t="shared" si="2"/>
        <v>10765</v>
      </c>
      <c r="M25" s="108"/>
      <c r="N25" s="106">
        <v>10965</v>
      </c>
      <c r="O25" s="72"/>
    </row>
    <row r="26" spans="1:28" x14ac:dyDescent="0.2">
      <c r="A26" s="24" t="str">
        <f>+'Original ABG Allocation'!A25</f>
        <v>20</v>
      </c>
      <c r="B26" s="24" t="str">
        <f>+'Original ABG Allocation'!B25</f>
        <v>ADAMS</v>
      </c>
      <c r="C26" s="185">
        <v>10175</v>
      </c>
      <c r="D26" s="198"/>
      <c r="E26" s="108">
        <v>-706</v>
      </c>
      <c r="F26" s="108">
        <f t="shared" si="1"/>
        <v>9469</v>
      </c>
      <c r="G26" s="108"/>
      <c r="H26" s="116">
        <v>0</v>
      </c>
      <c r="I26" s="39">
        <f t="shared" si="0"/>
        <v>9469</v>
      </c>
      <c r="J26" s="108"/>
      <c r="K26" s="39">
        <v>0</v>
      </c>
      <c r="L26" s="39">
        <f t="shared" si="2"/>
        <v>9469</v>
      </c>
      <c r="M26" s="108"/>
      <c r="N26" s="106">
        <v>9645</v>
      </c>
      <c r="O26" s="72"/>
    </row>
    <row r="27" spans="1:28" x14ac:dyDescent="0.2">
      <c r="A27" s="24" t="str">
        <f>+'Original ABG Allocation'!A26</f>
        <v>21</v>
      </c>
      <c r="B27" s="24" t="str">
        <f>+'Original ABG Allocation'!B26</f>
        <v>CUMBERLAND</v>
      </c>
      <c r="C27" s="185">
        <v>17011</v>
      </c>
      <c r="D27" s="198"/>
      <c r="E27" s="108">
        <v>-3126</v>
      </c>
      <c r="F27" s="108">
        <f t="shared" si="1"/>
        <v>13885</v>
      </c>
      <c r="G27" s="108"/>
      <c r="H27" s="116">
        <v>0</v>
      </c>
      <c r="I27" s="39">
        <f t="shared" si="0"/>
        <v>13885</v>
      </c>
      <c r="J27" s="108"/>
      <c r="K27" s="39">
        <v>0</v>
      </c>
      <c r="L27" s="39">
        <f t="shared" si="2"/>
        <v>13885</v>
      </c>
      <c r="M27" s="108"/>
      <c r="N27" s="106">
        <v>14141</v>
      </c>
      <c r="O27" s="72"/>
    </row>
    <row r="28" spans="1:28" x14ac:dyDescent="0.2">
      <c r="A28" s="24" t="str">
        <f>+'Original ABG Allocation'!A27</f>
        <v>22</v>
      </c>
      <c r="B28" s="24" t="str">
        <f>+'Original ABG Allocation'!B27</f>
        <v>PERRY</v>
      </c>
      <c r="C28" s="185">
        <v>10000</v>
      </c>
      <c r="D28" s="198"/>
      <c r="E28" s="108">
        <v>-5204</v>
      </c>
      <c r="F28" s="108">
        <f t="shared" si="1"/>
        <v>4796</v>
      </c>
      <c r="G28" s="108"/>
      <c r="H28" s="116">
        <v>0</v>
      </c>
      <c r="I28" s="39">
        <f t="shared" si="0"/>
        <v>4796</v>
      </c>
      <c r="J28" s="108"/>
      <c r="K28" s="39">
        <v>0</v>
      </c>
      <c r="L28" s="39">
        <f t="shared" si="2"/>
        <v>4796</v>
      </c>
      <c r="M28" s="108"/>
      <c r="N28" s="106">
        <v>4886</v>
      </c>
      <c r="O28" s="72"/>
    </row>
    <row r="29" spans="1:28" x14ac:dyDescent="0.2">
      <c r="A29" s="24" t="str">
        <f>+'Original ABG Allocation'!A28</f>
        <v>23</v>
      </c>
      <c r="B29" s="24" t="str">
        <f>+'Original ABG Allocation'!B28</f>
        <v>DAUPHIN</v>
      </c>
      <c r="C29" s="185">
        <v>18823</v>
      </c>
      <c r="D29" s="198"/>
      <c r="E29" s="108">
        <v>410</v>
      </c>
      <c r="F29" s="108">
        <f t="shared" si="1"/>
        <v>19233</v>
      </c>
      <c r="G29" s="108"/>
      <c r="H29" s="116">
        <v>0</v>
      </c>
      <c r="I29" s="39">
        <f t="shared" si="0"/>
        <v>19233</v>
      </c>
      <c r="J29" s="108"/>
      <c r="K29" s="39">
        <v>0</v>
      </c>
      <c r="L29" s="39">
        <f t="shared" si="2"/>
        <v>19233</v>
      </c>
      <c r="M29" s="108"/>
      <c r="N29" s="106">
        <v>19588</v>
      </c>
      <c r="O29" s="72"/>
    </row>
    <row r="30" spans="1:28" x14ac:dyDescent="0.2">
      <c r="A30" s="24" t="str">
        <f>+'Original ABG Allocation'!A29</f>
        <v>24</v>
      </c>
      <c r="B30" s="24" t="str">
        <f>+'Original ABG Allocation'!B29</f>
        <v>LEBANON</v>
      </c>
      <c r="C30" s="185">
        <v>11419</v>
      </c>
      <c r="D30" s="198"/>
      <c r="E30" s="108">
        <v>-2378</v>
      </c>
      <c r="F30" s="108">
        <f t="shared" si="1"/>
        <v>9041</v>
      </c>
      <c r="G30" s="108"/>
      <c r="H30" s="116">
        <v>0</v>
      </c>
      <c r="I30" s="39">
        <f t="shared" si="0"/>
        <v>9041</v>
      </c>
      <c r="J30" s="108"/>
      <c r="K30" s="39">
        <v>0</v>
      </c>
      <c r="L30" s="39">
        <f t="shared" si="2"/>
        <v>9041</v>
      </c>
      <c r="M30" s="108"/>
      <c r="N30" s="106">
        <v>9208</v>
      </c>
      <c r="O30" s="72"/>
    </row>
    <row r="31" spans="1:28" x14ac:dyDescent="0.2">
      <c r="A31" s="24" t="str">
        <f>+'Original ABG Allocation'!A30</f>
        <v>25</v>
      </c>
      <c r="B31" s="24" t="str">
        <f>+'Original ABG Allocation'!B30</f>
        <v>YORK</v>
      </c>
      <c r="C31" s="185">
        <v>27448</v>
      </c>
      <c r="D31" s="198"/>
      <c r="E31" s="108">
        <v>741</v>
      </c>
      <c r="F31" s="108">
        <f t="shared" si="1"/>
        <v>28189</v>
      </c>
      <c r="G31" s="108"/>
      <c r="H31" s="116">
        <v>0</v>
      </c>
      <c r="I31" s="39">
        <f t="shared" si="0"/>
        <v>28189</v>
      </c>
      <c r="J31" s="108"/>
      <c r="K31" s="39">
        <v>0</v>
      </c>
      <c r="L31" s="39">
        <f t="shared" si="2"/>
        <v>28189</v>
      </c>
      <c r="M31" s="108"/>
      <c r="N31" s="106">
        <v>28711</v>
      </c>
      <c r="O31" s="72"/>
    </row>
    <row r="32" spans="1:28" x14ac:dyDescent="0.2">
      <c r="A32" s="24" t="str">
        <f>+'Original ABG Allocation'!A31</f>
        <v>26</v>
      </c>
      <c r="B32" s="24" t="str">
        <f>+'Original ABG Allocation'!B31</f>
        <v>LANCASTER</v>
      </c>
      <c r="C32" s="185">
        <v>33008</v>
      </c>
      <c r="D32" s="198"/>
      <c r="E32" s="108">
        <v>-970</v>
      </c>
      <c r="F32" s="108">
        <f t="shared" si="1"/>
        <v>32038</v>
      </c>
      <c r="G32" s="108"/>
      <c r="H32" s="116">
        <v>0</v>
      </c>
      <c r="I32" s="39">
        <f t="shared" si="0"/>
        <v>32038</v>
      </c>
      <c r="J32" s="108"/>
      <c r="K32" s="39">
        <v>0</v>
      </c>
      <c r="L32" s="39">
        <f t="shared" si="2"/>
        <v>32038</v>
      </c>
      <c r="M32" s="108"/>
      <c r="N32" s="106">
        <v>32631</v>
      </c>
      <c r="O32" s="72"/>
    </row>
    <row r="33" spans="1:15" x14ac:dyDescent="0.2">
      <c r="A33" s="24" t="str">
        <f>+'Original ABG Allocation'!A32</f>
        <v>27</v>
      </c>
      <c r="B33" s="24" t="str">
        <f>+'Original ABG Allocation'!B32</f>
        <v>CHESTER</v>
      </c>
      <c r="C33" s="185">
        <v>25091</v>
      </c>
      <c r="D33" s="198"/>
      <c r="E33" s="108">
        <v>-1191</v>
      </c>
      <c r="F33" s="108">
        <f t="shared" si="1"/>
        <v>23900</v>
      </c>
      <c r="G33" s="108"/>
      <c r="H33" s="116">
        <v>0</v>
      </c>
      <c r="I33" s="39">
        <f t="shared" si="0"/>
        <v>23900</v>
      </c>
      <c r="J33" s="108"/>
      <c r="K33" s="39">
        <v>0</v>
      </c>
      <c r="L33" s="39">
        <f t="shared" si="2"/>
        <v>23900</v>
      </c>
      <c r="M33" s="108"/>
      <c r="N33" s="106">
        <v>24342</v>
      </c>
      <c r="O33" s="72"/>
    </row>
    <row r="34" spans="1:15" x14ac:dyDescent="0.2">
      <c r="A34" s="24" t="str">
        <f>+'Original ABG Allocation'!A33</f>
        <v>28</v>
      </c>
      <c r="B34" s="24" t="str">
        <f>+'Original ABG Allocation'!B33</f>
        <v>MONTGOMERY</v>
      </c>
      <c r="C34" s="185">
        <v>47311</v>
      </c>
      <c r="D34" s="198"/>
      <c r="E34" s="108">
        <v>-4033</v>
      </c>
      <c r="F34" s="108">
        <f t="shared" si="1"/>
        <v>43278</v>
      </c>
      <c r="G34" s="108"/>
      <c r="H34" s="116">
        <v>0</v>
      </c>
      <c r="I34" s="39">
        <f t="shared" si="0"/>
        <v>43278</v>
      </c>
      <c r="J34" s="108"/>
      <c r="K34" s="39">
        <v>0</v>
      </c>
      <c r="L34" s="39">
        <f t="shared" si="2"/>
        <v>43278</v>
      </c>
      <c r="M34" s="108"/>
      <c r="N34" s="106">
        <v>44079</v>
      </c>
      <c r="O34" s="72"/>
    </row>
    <row r="35" spans="1:15" x14ac:dyDescent="0.2">
      <c r="A35" s="24" t="str">
        <f>+'Original ABG Allocation'!A34</f>
        <v>29</v>
      </c>
      <c r="B35" s="24" t="str">
        <f>+'Original ABG Allocation'!B34</f>
        <v>BUCKS</v>
      </c>
      <c r="C35" s="185">
        <v>33291</v>
      </c>
      <c r="D35" s="198"/>
      <c r="E35" s="108">
        <v>-1770</v>
      </c>
      <c r="F35" s="108">
        <f t="shared" si="1"/>
        <v>31521</v>
      </c>
      <c r="G35" s="108"/>
      <c r="H35" s="116">
        <v>0</v>
      </c>
      <c r="I35" s="39">
        <f t="shared" si="0"/>
        <v>31521</v>
      </c>
      <c r="J35" s="108"/>
      <c r="K35" s="39">
        <v>0</v>
      </c>
      <c r="L35" s="39">
        <f t="shared" si="2"/>
        <v>31521</v>
      </c>
      <c r="M35" s="108"/>
      <c r="N35" s="106">
        <v>32105</v>
      </c>
      <c r="O35" s="72"/>
    </row>
    <row r="36" spans="1:15" x14ac:dyDescent="0.2">
      <c r="A36" s="24" t="str">
        <f>+'Original ABG Allocation'!A35</f>
        <v>30</v>
      </c>
      <c r="B36" s="24" t="str">
        <f>+'Original ABG Allocation'!B35</f>
        <v>DELAWARE</v>
      </c>
      <c r="C36" s="185">
        <v>35955</v>
      </c>
      <c r="D36" s="198"/>
      <c r="E36" s="108">
        <v>-1532</v>
      </c>
      <c r="F36" s="108">
        <f t="shared" si="1"/>
        <v>34423</v>
      </c>
      <c r="G36" s="108"/>
      <c r="H36" s="116">
        <v>0</v>
      </c>
      <c r="I36" s="39">
        <f t="shared" si="0"/>
        <v>34423</v>
      </c>
      <c r="J36" s="108"/>
      <c r="K36" s="39">
        <v>0</v>
      </c>
      <c r="L36" s="39">
        <f t="shared" si="2"/>
        <v>34423</v>
      </c>
      <c r="M36" s="108"/>
      <c r="N36" s="106">
        <v>35060</v>
      </c>
      <c r="O36" s="72"/>
    </row>
    <row r="37" spans="1:15" x14ac:dyDescent="0.2">
      <c r="A37" s="24" t="str">
        <f>+'Original ABG Allocation'!A36</f>
        <v>31</v>
      </c>
      <c r="B37" s="24" t="str">
        <f>+'Original ABG Allocation'!B36</f>
        <v>PHILADELPHIA</v>
      </c>
      <c r="C37" s="185">
        <v>107007</v>
      </c>
      <c r="D37" s="198"/>
      <c r="E37" s="108">
        <v>63638</v>
      </c>
      <c r="F37" s="108">
        <f t="shared" si="1"/>
        <v>170645</v>
      </c>
      <c r="G37" s="108"/>
      <c r="H37" s="116">
        <v>0</v>
      </c>
      <c r="I37" s="39">
        <f t="shared" si="0"/>
        <v>170645</v>
      </c>
      <c r="J37" s="108"/>
      <c r="K37" s="39">
        <v>0</v>
      </c>
      <c r="L37" s="39">
        <f t="shared" si="2"/>
        <v>170645</v>
      </c>
      <c r="M37" s="108"/>
      <c r="N37" s="106">
        <v>173805</v>
      </c>
      <c r="O37" s="72"/>
    </row>
    <row r="38" spans="1:15" x14ac:dyDescent="0.2">
      <c r="A38" s="24" t="str">
        <f>+'Original ABG Allocation'!A37</f>
        <v>32</v>
      </c>
      <c r="B38" s="24" t="str">
        <f>+'Original ABG Allocation'!B37</f>
        <v>BERKS</v>
      </c>
      <c r="C38" s="185">
        <v>29191</v>
      </c>
      <c r="D38" s="198"/>
      <c r="E38" s="108">
        <v>-427</v>
      </c>
      <c r="F38" s="108">
        <f t="shared" si="1"/>
        <v>28764</v>
      </c>
      <c r="G38" s="108"/>
      <c r="H38" s="116">
        <v>0</v>
      </c>
      <c r="I38" s="39">
        <f t="shared" si="0"/>
        <v>28764</v>
      </c>
      <c r="J38" s="108"/>
      <c r="K38" s="39">
        <v>0</v>
      </c>
      <c r="L38" s="39">
        <f t="shared" si="2"/>
        <v>28764</v>
      </c>
      <c r="M38" s="108"/>
      <c r="N38" s="106">
        <v>29297</v>
      </c>
      <c r="O38" s="72"/>
    </row>
    <row r="39" spans="1:15" x14ac:dyDescent="0.2">
      <c r="A39" s="24" t="str">
        <f>+'Original ABG Allocation'!A38</f>
        <v>33</v>
      </c>
      <c r="B39" s="24" t="str">
        <f>+'Original ABG Allocation'!B38</f>
        <v>LEHIGH</v>
      </c>
      <c r="C39" s="185">
        <v>21311</v>
      </c>
      <c r="D39" s="198"/>
      <c r="E39" s="108">
        <v>1615</v>
      </c>
      <c r="F39" s="108">
        <f t="shared" si="1"/>
        <v>22926</v>
      </c>
      <c r="G39" s="108"/>
      <c r="H39" s="116">
        <v>0</v>
      </c>
      <c r="I39" s="39">
        <f t="shared" si="0"/>
        <v>22926</v>
      </c>
      <c r="J39" s="108"/>
      <c r="K39" s="39">
        <v>0</v>
      </c>
      <c r="L39" s="39">
        <f t="shared" si="2"/>
        <v>22926</v>
      </c>
      <c r="M39" s="108"/>
      <c r="N39" s="106">
        <v>23350</v>
      </c>
      <c r="O39" s="72"/>
    </row>
    <row r="40" spans="1:15" x14ac:dyDescent="0.2">
      <c r="A40" s="24" t="str">
        <f>+'Original ABG Allocation'!A39</f>
        <v>34</v>
      </c>
      <c r="B40" s="24" t="str">
        <f>+'Original ABG Allocation'!B39</f>
        <v>NORTHAMPTON</v>
      </c>
      <c r="C40" s="185">
        <v>19507</v>
      </c>
      <c r="D40" s="198"/>
      <c r="E40" s="108">
        <v>-1945</v>
      </c>
      <c r="F40" s="108">
        <f t="shared" si="1"/>
        <v>17562</v>
      </c>
      <c r="G40" s="108"/>
      <c r="H40" s="116">
        <v>0</v>
      </c>
      <c r="I40" s="39">
        <f t="shared" si="0"/>
        <v>17562</v>
      </c>
      <c r="J40" s="108"/>
      <c r="K40" s="39">
        <v>0</v>
      </c>
      <c r="L40" s="39">
        <f t="shared" si="2"/>
        <v>17562</v>
      </c>
      <c r="M40" s="108"/>
      <c r="N40" s="106">
        <v>17887</v>
      </c>
      <c r="O40" s="72"/>
    </row>
    <row r="41" spans="1:15" x14ac:dyDescent="0.2">
      <c r="A41" s="24" t="str">
        <f>+'Original ABG Allocation'!A40</f>
        <v>35</v>
      </c>
      <c r="B41" s="24" t="str">
        <f>+'Original ABG Allocation'!B40</f>
        <v>PIKE</v>
      </c>
      <c r="C41" s="185">
        <v>10000</v>
      </c>
      <c r="D41" s="198"/>
      <c r="E41" s="108">
        <v>-2659</v>
      </c>
      <c r="F41" s="108">
        <f t="shared" si="1"/>
        <v>7341</v>
      </c>
      <c r="G41" s="108"/>
      <c r="H41" s="116">
        <v>0</v>
      </c>
      <c r="I41" s="39">
        <f t="shared" si="0"/>
        <v>7341</v>
      </c>
      <c r="J41" s="108"/>
      <c r="K41" s="39">
        <v>0</v>
      </c>
      <c r="L41" s="39">
        <f t="shared" si="2"/>
        <v>7341</v>
      </c>
      <c r="M41" s="108"/>
      <c r="N41" s="106">
        <v>7477</v>
      </c>
      <c r="O41" s="72"/>
    </row>
    <row r="42" spans="1:15" x14ac:dyDescent="0.2">
      <c r="A42" s="24" t="str">
        <f>+'Original ABG Allocation'!A41</f>
        <v>36</v>
      </c>
      <c r="B42" s="24" t="str">
        <f>+'Original ABG Allocation'!B41</f>
        <v>B/S/S/T</v>
      </c>
      <c r="C42" s="185">
        <v>20201</v>
      </c>
      <c r="D42" s="198"/>
      <c r="E42" s="108">
        <v>-1696</v>
      </c>
      <c r="F42" s="108">
        <f t="shared" si="1"/>
        <v>18505</v>
      </c>
      <c r="G42" s="108"/>
      <c r="H42" s="116">
        <v>0</v>
      </c>
      <c r="I42" s="39">
        <f t="shared" si="0"/>
        <v>18505</v>
      </c>
      <c r="J42" s="108"/>
      <c r="K42" s="39">
        <v>0</v>
      </c>
      <c r="L42" s="39">
        <f t="shared" si="2"/>
        <v>18505</v>
      </c>
      <c r="M42" s="108"/>
      <c r="N42" s="106">
        <v>18848</v>
      </c>
      <c r="O42" s="72"/>
    </row>
    <row r="43" spans="1:15" x14ac:dyDescent="0.2">
      <c r="A43" s="24" t="str">
        <f>+'Original ABG Allocation'!A42</f>
        <v>37</v>
      </c>
      <c r="B43" s="24" t="str">
        <f>+'Original ABG Allocation'!B42</f>
        <v>LUZERNE/WYOMING</v>
      </c>
      <c r="C43" s="185">
        <v>31720</v>
      </c>
      <c r="D43" s="198"/>
      <c r="E43" s="108">
        <v>-6569</v>
      </c>
      <c r="F43" s="108">
        <f t="shared" si="1"/>
        <v>25151</v>
      </c>
      <c r="G43" s="108"/>
      <c r="H43" s="116">
        <v>0</v>
      </c>
      <c r="I43" s="39">
        <f t="shared" si="0"/>
        <v>25151</v>
      </c>
      <c r="J43" s="108"/>
      <c r="K43" s="39">
        <v>0</v>
      </c>
      <c r="L43" s="39">
        <f t="shared" si="2"/>
        <v>25151</v>
      </c>
      <c r="M43" s="108"/>
      <c r="N43" s="106">
        <v>25617</v>
      </c>
      <c r="O43" s="72"/>
    </row>
    <row r="44" spans="1:15" x14ac:dyDescent="0.2">
      <c r="A44" s="24" t="str">
        <f>+'Original ABG Allocation'!A43</f>
        <v>38</v>
      </c>
      <c r="B44" s="24" t="str">
        <f>+'Original ABG Allocation'!B43</f>
        <v>LACKAWANNA</v>
      </c>
      <c r="C44" s="185">
        <v>18501</v>
      </c>
      <c r="D44" s="198"/>
      <c r="E44" s="108">
        <v>-2882</v>
      </c>
      <c r="F44" s="108">
        <f t="shared" si="1"/>
        <v>15619</v>
      </c>
      <c r="G44" s="108"/>
      <c r="H44" s="116">
        <v>0</v>
      </c>
      <c r="I44" s="39">
        <f t="shared" si="0"/>
        <v>15619</v>
      </c>
      <c r="J44" s="108"/>
      <c r="K44" s="39">
        <v>0</v>
      </c>
      <c r="L44" s="39">
        <f t="shared" si="2"/>
        <v>15619</v>
      </c>
      <c r="M44" s="108"/>
      <c r="N44" s="106">
        <v>15908</v>
      </c>
      <c r="O44" s="72"/>
    </row>
    <row r="45" spans="1:15" x14ac:dyDescent="0.2">
      <c r="A45" s="24" t="str">
        <f>+'Original ABG Allocation'!A44</f>
        <v>39</v>
      </c>
      <c r="B45" s="24" t="str">
        <f>+'Original ABG Allocation'!B44</f>
        <v>CARBON</v>
      </c>
      <c r="C45" s="185">
        <v>10000</v>
      </c>
      <c r="D45" s="198"/>
      <c r="E45" s="108">
        <v>-3262</v>
      </c>
      <c r="F45" s="108">
        <f t="shared" si="1"/>
        <v>6738</v>
      </c>
      <c r="G45" s="108"/>
      <c r="H45" s="116">
        <v>0</v>
      </c>
      <c r="I45" s="39">
        <f t="shared" si="0"/>
        <v>6738</v>
      </c>
      <c r="J45" s="108"/>
      <c r="K45" s="39">
        <v>0</v>
      </c>
      <c r="L45" s="39">
        <f t="shared" si="2"/>
        <v>6738</v>
      </c>
      <c r="M45" s="108"/>
      <c r="N45" s="106">
        <v>6863</v>
      </c>
      <c r="O45" s="72"/>
    </row>
    <row r="46" spans="1:15" x14ac:dyDescent="0.2">
      <c r="A46" s="24" t="str">
        <f>+'Original ABG Allocation'!A45</f>
        <v>40</v>
      </c>
      <c r="B46" s="24" t="str">
        <f>+'Original ABG Allocation'!B45</f>
        <v>SCHUYLKILL</v>
      </c>
      <c r="C46" s="185">
        <v>18479</v>
      </c>
      <c r="D46" s="198"/>
      <c r="E46" s="108">
        <v>-4046</v>
      </c>
      <c r="F46" s="108">
        <f t="shared" si="1"/>
        <v>14433</v>
      </c>
      <c r="G46" s="108"/>
      <c r="H46" s="116">
        <v>0</v>
      </c>
      <c r="I46" s="39">
        <f t="shared" si="0"/>
        <v>14433</v>
      </c>
      <c r="J46" s="108"/>
      <c r="K46" s="39">
        <v>0</v>
      </c>
      <c r="L46" s="39">
        <f t="shared" si="2"/>
        <v>14433</v>
      </c>
      <c r="M46" s="108"/>
      <c r="N46" s="106">
        <v>14700</v>
      </c>
      <c r="O46" s="72"/>
    </row>
    <row r="47" spans="1:15" x14ac:dyDescent="0.2">
      <c r="A47" s="24" t="str">
        <f>+'Original ABG Allocation'!A46</f>
        <v>41</v>
      </c>
      <c r="B47" s="24" t="str">
        <f>+'Original ABG Allocation'!B46</f>
        <v>CLEARFIELD</v>
      </c>
      <c r="C47" s="185">
        <v>11341</v>
      </c>
      <c r="D47" s="198"/>
      <c r="E47" s="108">
        <v>-2149</v>
      </c>
      <c r="F47" s="108">
        <f t="shared" si="1"/>
        <v>9192</v>
      </c>
      <c r="G47" s="108"/>
      <c r="H47" s="116">
        <v>0</v>
      </c>
      <c r="I47" s="39">
        <f t="shared" si="0"/>
        <v>9192</v>
      </c>
      <c r="J47" s="108"/>
      <c r="K47" s="39">
        <v>0</v>
      </c>
      <c r="L47" s="39">
        <f t="shared" si="2"/>
        <v>9192</v>
      </c>
      <c r="M47" s="108"/>
      <c r="N47" s="106">
        <v>9362</v>
      </c>
      <c r="O47" s="72"/>
    </row>
    <row r="48" spans="1:15" x14ac:dyDescent="0.2">
      <c r="A48" s="24" t="str">
        <f>+'Original ABG Allocation'!A47</f>
        <v>42</v>
      </c>
      <c r="B48" s="24" t="str">
        <f>+'Original ABG Allocation'!B47</f>
        <v>JEFFERSON</v>
      </c>
      <c r="C48" s="185">
        <v>10000</v>
      </c>
      <c r="D48" s="198"/>
      <c r="E48" s="108">
        <v>-5232</v>
      </c>
      <c r="F48" s="108">
        <f t="shared" si="1"/>
        <v>4768</v>
      </c>
      <c r="G48" s="108"/>
      <c r="H48" s="116">
        <v>0</v>
      </c>
      <c r="I48" s="39">
        <f t="shared" si="0"/>
        <v>4768</v>
      </c>
      <c r="J48" s="108"/>
      <c r="K48" s="39">
        <v>0</v>
      </c>
      <c r="L48" s="39">
        <f t="shared" si="2"/>
        <v>4768</v>
      </c>
      <c r="M48" s="108"/>
      <c r="N48" s="106">
        <v>4857</v>
      </c>
      <c r="O48" s="72"/>
    </row>
    <row r="49" spans="1:15" x14ac:dyDescent="0.2">
      <c r="A49" s="24" t="str">
        <f>+'Original ABG Allocation'!A48</f>
        <v>43</v>
      </c>
      <c r="B49" s="24" t="str">
        <f>+'Original ABG Allocation'!B48</f>
        <v>FOREST/WARREN</v>
      </c>
      <c r="C49" s="185">
        <v>10000</v>
      </c>
      <c r="D49" s="198"/>
      <c r="E49" s="108">
        <v>-4285</v>
      </c>
      <c r="F49" s="108">
        <f t="shared" si="1"/>
        <v>5715</v>
      </c>
      <c r="G49" s="108"/>
      <c r="H49" s="116">
        <v>0</v>
      </c>
      <c r="I49" s="39">
        <f t="shared" si="0"/>
        <v>5715</v>
      </c>
      <c r="J49" s="108"/>
      <c r="K49" s="39">
        <v>0</v>
      </c>
      <c r="L49" s="39">
        <f t="shared" si="2"/>
        <v>5715</v>
      </c>
      <c r="M49" s="108"/>
      <c r="N49" s="106">
        <v>5821</v>
      </c>
      <c r="O49" s="72"/>
    </row>
    <row r="50" spans="1:15" x14ac:dyDescent="0.2">
      <c r="A50" s="24" t="str">
        <f>+'Original ABG Allocation'!A49</f>
        <v>44</v>
      </c>
      <c r="B50" s="24" t="str">
        <f>+'Original ABG Allocation'!B49</f>
        <v>VENANGO</v>
      </c>
      <c r="C50" s="185">
        <v>10000</v>
      </c>
      <c r="D50" s="198"/>
      <c r="E50" s="108">
        <v>-3879</v>
      </c>
      <c r="F50" s="108">
        <f t="shared" si="1"/>
        <v>6121</v>
      </c>
      <c r="G50" s="108"/>
      <c r="H50" s="116">
        <v>0</v>
      </c>
      <c r="I50" s="39">
        <f t="shared" si="0"/>
        <v>6121</v>
      </c>
      <c r="J50" s="108"/>
      <c r="K50" s="39">
        <v>0</v>
      </c>
      <c r="L50" s="39">
        <f t="shared" si="2"/>
        <v>6121</v>
      </c>
      <c r="M50" s="108"/>
      <c r="N50" s="106">
        <v>6234</v>
      </c>
      <c r="O50" s="72"/>
    </row>
    <row r="51" spans="1:15" x14ac:dyDescent="0.2">
      <c r="A51" s="24" t="str">
        <f>+'Original ABG Allocation'!A50</f>
        <v>45</v>
      </c>
      <c r="B51" s="24" t="str">
        <f>+'Original ABG Allocation'!B50</f>
        <v>ARMSTRONG</v>
      </c>
      <c r="C51" s="185">
        <v>10719</v>
      </c>
      <c r="D51" s="198"/>
      <c r="E51" s="108">
        <v>-2555</v>
      </c>
      <c r="F51" s="108">
        <f t="shared" si="1"/>
        <v>8164</v>
      </c>
      <c r="G51" s="108"/>
      <c r="H51" s="116">
        <v>0</v>
      </c>
      <c r="I51" s="39">
        <f t="shared" si="0"/>
        <v>8164</v>
      </c>
      <c r="J51" s="108"/>
      <c r="K51" s="39">
        <v>0</v>
      </c>
      <c r="L51" s="39">
        <f t="shared" si="2"/>
        <v>8164</v>
      </c>
      <c r="M51" s="108"/>
      <c r="N51" s="106">
        <v>8316</v>
      </c>
      <c r="O51" s="72"/>
    </row>
    <row r="52" spans="1:15" x14ac:dyDescent="0.2">
      <c r="A52" s="24" t="str">
        <f>+'Original ABG Allocation'!A51</f>
        <v>46</v>
      </c>
      <c r="B52" s="24" t="str">
        <f>+'Original ABG Allocation'!B51</f>
        <v>LAWRENCE</v>
      </c>
      <c r="C52" s="185">
        <v>10341</v>
      </c>
      <c r="D52" s="198"/>
      <c r="E52" s="108">
        <v>-2112</v>
      </c>
      <c r="F52" s="108">
        <f t="shared" si="1"/>
        <v>8229</v>
      </c>
      <c r="G52" s="108"/>
      <c r="H52" s="116">
        <v>0</v>
      </c>
      <c r="I52" s="39">
        <f t="shared" si="0"/>
        <v>8229</v>
      </c>
      <c r="J52" s="108"/>
      <c r="K52" s="39">
        <v>0</v>
      </c>
      <c r="L52" s="39">
        <f t="shared" si="2"/>
        <v>8229</v>
      </c>
      <c r="M52" s="108"/>
      <c r="N52" s="106">
        <v>8381</v>
      </c>
      <c r="O52" s="72"/>
    </row>
    <row r="53" spans="1:15" x14ac:dyDescent="0.2">
      <c r="A53" s="24" t="str">
        <f>+'Original ABG Allocation'!A52</f>
        <v>47</v>
      </c>
      <c r="B53" s="24" t="str">
        <f>+'Original ABG Allocation'!B52</f>
        <v>MERCER</v>
      </c>
      <c r="C53" s="185">
        <v>13303</v>
      </c>
      <c r="D53" s="198"/>
      <c r="E53" s="108">
        <v>-2805</v>
      </c>
      <c r="F53" s="108">
        <f t="shared" si="1"/>
        <v>10498</v>
      </c>
      <c r="G53" s="108"/>
      <c r="H53" s="116">
        <v>0</v>
      </c>
      <c r="I53" s="39">
        <f t="shared" si="0"/>
        <v>10498</v>
      </c>
      <c r="J53" s="108"/>
      <c r="K53" s="39">
        <v>0</v>
      </c>
      <c r="L53" s="39">
        <f t="shared" si="2"/>
        <v>10498</v>
      </c>
      <c r="M53" s="108"/>
      <c r="N53" s="106">
        <v>10691</v>
      </c>
      <c r="O53" s="72"/>
    </row>
    <row r="54" spans="1:15" x14ac:dyDescent="0.2">
      <c r="A54" s="24" t="str">
        <f>+'Original ABG Allocation'!A53</f>
        <v>48</v>
      </c>
      <c r="B54" s="24" t="str">
        <f>+'Original ABG Allocation'!B53</f>
        <v>MONROE</v>
      </c>
      <c r="C54" s="185">
        <v>13317</v>
      </c>
      <c r="D54" s="198"/>
      <c r="E54" s="108">
        <v>2263</v>
      </c>
      <c r="F54" s="108">
        <f t="shared" si="1"/>
        <v>15580</v>
      </c>
      <c r="G54" s="108"/>
      <c r="H54" s="116">
        <v>0</v>
      </c>
      <c r="I54" s="39">
        <f t="shared" si="0"/>
        <v>15580</v>
      </c>
      <c r="J54" s="108"/>
      <c r="K54" s="39">
        <v>0</v>
      </c>
      <c r="L54" s="39">
        <f t="shared" si="2"/>
        <v>15580</v>
      </c>
      <c r="M54" s="108"/>
      <c r="N54" s="106">
        <v>15870</v>
      </c>
      <c r="O54" s="72"/>
    </row>
    <row r="55" spans="1:15" x14ac:dyDescent="0.2">
      <c r="A55" s="24" t="str">
        <f>+'Original ABG Allocation'!A54</f>
        <v>49</v>
      </c>
      <c r="B55" s="24" t="str">
        <f>+'Original ABG Allocation'!B54</f>
        <v>CLARION</v>
      </c>
      <c r="C55" s="185">
        <v>10000</v>
      </c>
      <c r="D55" s="198"/>
      <c r="E55" s="108">
        <v>-5369</v>
      </c>
      <c r="F55" s="108">
        <f t="shared" si="1"/>
        <v>4631</v>
      </c>
      <c r="G55" s="108"/>
      <c r="H55" s="116">
        <v>0</v>
      </c>
      <c r="I55" s="39">
        <f t="shared" si="0"/>
        <v>4631</v>
      </c>
      <c r="J55" s="108"/>
      <c r="K55" s="39">
        <v>0</v>
      </c>
      <c r="L55" s="39">
        <f t="shared" si="2"/>
        <v>4631</v>
      </c>
      <c r="M55" s="108"/>
      <c r="N55" s="106">
        <v>4717</v>
      </c>
      <c r="O55" s="72"/>
    </row>
    <row r="56" spans="1:15" x14ac:dyDescent="0.2">
      <c r="A56" s="24" t="str">
        <f>+'Original ABG Allocation'!A55</f>
        <v>50</v>
      </c>
      <c r="B56" s="24" t="str">
        <f>+'Original ABG Allocation'!B55</f>
        <v>BUTLER</v>
      </c>
      <c r="C56" s="185">
        <v>16743</v>
      </c>
      <c r="D56" s="198"/>
      <c r="E56" s="108">
        <v>-2827</v>
      </c>
      <c r="F56" s="108">
        <f t="shared" si="1"/>
        <v>13916</v>
      </c>
      <c r="G56" s="108"/>
      <c r="H56" s="116">
        <v>0</v>
      </c>
      <c r="I56" s="39">
        <f t="shared" si="0"/>
        <v>13916</v>
      </c>
      <c r="J56" s="108"/>
      <c r="K56" s="39">
        <v>0</v>
      </c>
      <c r="L56" s="39">
        <f t="shared" si="2"/>
        <v>13916</v>
      </c>
      <c r="M56" s="108"/>
      <c r="N56" s="106">
        <v>14172</v>
      </c>
      <c r="O56" s="72"/>
    </row>
    <row r="57" spans="1:15" x14ac:dyDescent="0.2">
      <c r="A57" s="24" t="str">
        <f>+'Original ABG Allocation'!A56</f>
        <v>51</v>
      </c>
      <c r="B57" s="24" t="str">
        <f>+'Original ABG Allocation'!B56</f>
        <v>POTTER</v>
      </c>
      <c r="C57" s="185">
        <v>10000</v>
      </c>
      <c r="D57" s="198"/>
      <c r="E57" s="108">
        <v>-7501</v>
      </c>
      <c r="F57" s="108">
        <f t="shared" si="1"/>
        <v>2499</v>
      </c>
      <c r="G57" s="108"/>
      <c r="H57" s="116">
        <v>0</v>
      </c>
      <c r="I57" s="39">
        <f t="shared" si="0"/>
        <v>2499</v>
      </c>
      <c r="J57" s="108"/>
      <c r="K57" s="39">
        <v>0</v>
      </c>
      <c r="L57" s="39">
        <f t="shared" si="2"/>
        <v>2499</v>
      </c>
      <c r="M57" s="108"/>
      <c r="N57" s="106">
        <v>2147</v>
      </c>
      <c r="O57" s="72"/>
    </row>
    <row r="58" spans="1:15" x14ac:dyDescent="0.2">
      <c r="A58" s="24" t="str">
        <f>+'Original ABG Allocation'!A57</f>
        <v>52</v>
      </c>
      <c r="B58" s="24" t="str">
        <f>+'Original ABG Allocation'!B57</f>
        <v>WAYNE</v>
      </c>
      <c r="C58" s="185">
        <v>10000</v>
      </c>
      <c r="D58" s="198"/>
      <c r="E58" s="108">
        <v>-3480</v>
      </c>
      <c r="F58" s="108">
        <f t="shared" si="1"/>
        <v>6520</v>
      </c>
      <c r="G58" s="108"/>
      <c r="H58" s="116">
        <v>0</v>
      </c>
      <c r="I58" s="39">
        <f t="shared" si="0"/>
        <v>6520</v>
      </c>
      <c r="J58" s="108"/>
      <c r="K58" s="173">
        <v>0</v>
      </c>
      <c r="L58" s="39">
        <f t="shared" si="2"/>
        <v>6520</v>
      </c>
      <c r="M58" s="108"/>
      <c r="N58" s="171">
        <v>6641</v>
      </c>
      <c r="O58" s="229"/>
    </row>
    <row r="59" spans="1:15" ht="13.5" thickBot="1" x14ac:dyDescent="0.25">
      <c r="B59" s="25" t="s">
        <v>129</v>
      </c>
      <c r="C59" s="161">
        <f>SUM(C7:C58)</f>
        <v>1078358</v>
      </c>
      <c r="D59" s="199"/>
      <c r="E59" s="161">
        <f>SUM(E7:E58)</f>
        <v>-90409</v>
      </c>
      <c r="F59" s="161">
        <f>SUM(F7:F58)</f>
        <v>987949</v>
      </c>
      <c r="G59" s="199"/>
      <c r="H59" s="59">
        <f t="shared" ref="H59" si="3">SUM(H7:H58)</f>
        <v>0</v>
      </c>
      <c r="I59" s="59">
        <f>SUM(I7:I58)</f>
        <v>987949</v>
      </c>
      <c r="J59" s="108"/>
      <c r="K59" s="176">
        <f>SUM(K7:K58)</f>
        <v>0</v>
      </c>
      <c r="L59" s="176">
        <f>SUM(L7:L58)</f>
        <v>788260</v>
      </c>
      <c r="M59" s="108"/>
      <c r="N59" s="176">
        <f>SUM(N7:N58)</f>
        <v>802456</v>
      </c>
      <c r="O59" s="229"/>
    </row>
    <row r="60" spans="1:15" ht="13.5" thickTop="1" x14ac:dyDescent="0.2"/>
    <row r="61" spans="1:15" ht="24.6" customHeight="1" x14ac:dyDescent="0.2">
      <c r="C61" s="286"/>
      <c r="D61" s="62"/>
    </row>
    <row r="62" spans="1:15" x14ac:dyDescent="0.2">
      <c r="I62" s="200"/>
    </row>
  </sheetData>
  <sheetProtection algorithmName="SHA-512" hashValue="741KuXR89pTicgc8QHISu4wvYcXN+uhxR1uMlB12aFzXU0Ssn87OFT1sS3dwe7F+nUpHqBqkKOKS9UggaVg/Eg==" saltValue="iCArnetOIgICW55/FCMYkA==" spinCount="100000" sheet="1" objects="1" scenarios="1"/>
  <mergeCells count="3">
    <mergeCell ref="H4:I4"/>
    <mergeCell ref="K4:L4"/>
    <mergeCell ref="E4:F4"/>
  </mergeCells>
  <phoneticPr fontId="6" type="noConversion"/>
  <pageMargins left="0.75" right="0.75" top="0.5" bottom="0.5" header="0" footer="0"/>
  <pageSetup scale="71" orientation="landscape" r:id="rId1"/>
  <headerFooter alignWithMargins="0">
    <oddFooter>&amp;C&amp;A</oddFooter>
  </headerFooter>
  <customProperties>
    <customPr name="_pios_id" r:id="rId2"/>
  </customProperties>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AR60"/>
  <sheetViews>
    <sheetView zoomScaleNormal="100" workbookViewId="0">
      <pane ySplit="6" topLeftCell="A7" activePane="bottomLeft" state="frozen"/>
      <selection activeCell="B16" sqref="B16"/>
      <selection pane="bottomLeft" activeCell="Z50" sqref="Z50"/>
    </sheetView>
  </sheetViews>
  <sheetFormatPr defaultColWidth="9.140625" defaultRowHeight="12.75" x14ac:dyDescent="0.2"/>
  <cols>
    <col min="1" max="1" width="4.5703125" style="1" customWidth="1"/>
    <col min="2" max="2" width="24.85546875" style="1" bestFit="1" customWidth="1"/>
    <col min="3" max="3" width="10.5703125" style="1" customWidth="1"/>
    <col min="4" max="4" width="14" style="3" customWidth="1"/>
    <col min="5" max="6" width="12.42578125" style="3" bestFit="1" customWidth="1"/>
    <col min="7" max="7" width="3" style="9" customWidth="1"/>
    <col min="8" max="8" width="9.85546875" style="3" customWidth="1"/>
    <col min="9" max="9" width="12.42578125" style="3" customWidth="1"/>
    <col min="10" max="11" width="9.85546875" style="3" customWidth="1"/>
    <col min="12" max="12" width="9.42578125" style="3" customWidth="1"/>
    <col min="13" max="13" width="9.85546875" style="3" customWidth="1"/>
    <col min="14" max="14" width="2.5703125" style="9" customWidth="1"/>
    <col min="15" max="15" width="10.5703125" style="3" customWidth="1"/>
    <col min="16" max="16" width="12.42578125" style="3" customWidth="1"/>
    <col min="17" max="17" width="10.140625" style="3" customWidth="1"/>
    <col min="18" max="18" width="9.140625" style="3" customWidth="1"/>
    <col min="19" max="19" width="9.42578125" style="3" customWidth="1"/>
    <col min="20" max="20" width="13" style="3" customWidth="1"/>
    <col min="21" max="21" width="2.5703125" style="9" customWidth="1"/>
    <col min="22" max="22" width="3.140625" style="9" customWidth="1"/>
    <col min="23" max="23" width="3.140625" style="3" customWidth="1"/>
    <col min="24" max="24" width="4.5703125" style="3" bestFit="1" customWidth="1"/>
    <col min="25" max="25" width="5.140625" style="3" bestFit="1" customWidth="1"/>
    <col min="26" max="26" width="14.140625" style="3" customWidth="1"/>
    <col min="27" max="27" width="10.5703125" style="3" hidden="1" customWidth="1"/>
    <col min="28" max="28" width="12.5703125" style="3" hidden="1" customWidth="1"/>
    <col min="29" max="30" width="11.42578125" style="3" hidden="1" customWidth="1"/>
    <col min="31" max="31" width="9.85546875" style="3" hidden="1" customWidth="1"/>
    <col min="32" max="32" width="10.140625" style="3" hidden="1" customWidth="1"/>
    <col min="33" max="33" width="16.85546875" style="5" bestFit="1" customWidth="1"/>
    <col min="34" max="44" width="9.140625" style="5"/>
    <col min="45" max="16384" width="9.140625" style="3"/>
  </cols>
  <sheetData>
    <row r="1" spans="1:37" x14ac:dyDescent="0.2">
      <c r="A1" s="1" t="s">
        <v>141</v>
      </c>
      <c r="C1" s="49" t="s">
        <v>190</v>
      </c>
      <c r="D1" s="104"/>
      <c r="E1" s="104"/>
      <c r="F1" s="104"/>
      <c r="G1" s="112"/>
      <c r="H1" s="104"/>
      <c r="I1" s="104"/>
      <c r="J1" s="104"/>
      <c r="K1" s="104"/>
      <c r="L1" s="104"/>
      <c r="M1" s="104"/>
      <c r="N1" s="112"/>
      <c r="O1" s="104"/>
      <c r="P1" s="104"/>
      <c r="Q1" s="104"/>
      <c r="R1" s="104"/>
      <c r="S1" s="104"/>
      <c r="T1" s="104"/>
      <c r="U1" s="112"/>
      <c r="V1" s="104"/>
      <c r="W1" s="104"/>
      <c r="X1" s="104"/>
      <c r="Y1" s="104"/>
      <c r="Z1" s="113"/>
      <c r="AA1" s="49"/>
      <c r="AB1" s="104"/>
      <c r="AC1" s="104"/>
      <c r="AD1" s="104"/>
      <c r="AE1" s="104"/>
      <c r="AF1" s="104"/>
      <c r="AG1" s="113"/>
      <c r="AH1" s="113"/>
      <c r="AI1" s="113"/>
      <c r="AJ1" s="113"/>
      <c r="AK1" s="113"/>
    </row>
    <row r="2" spans="1:37" x14ac:dyDescent="0.2">
      <c r="A2" s="23" t="str">
        <f>+'Original ABG Allocation'!A3</f>
        <v>FY 2023-24</v>
      </c>
      <c r="D2" s="112"/>
      <c r="E2" s="112"/>
      <c r="F2" s="125"/>
      <c r="G2" s="112"/>
      <c r="H2" s="112"/>
      <c r="I2" s="112"/>
      <c r="J2" s="112"/>
      <c r="K2" s="112"/>
      <c r="L2" s="112"/>
      <c r="M2" s="112"/>
      <c r="N2" s="112"/>
      <c r="O2" s="104"/>
      <c r="P2" s="104"/>
      <c r="Q2" s="104"/>
      <c r="R2" s="104"/>
      <c r="S2" s="104"/>
      <c r="T2" s="104"/>
      <c r="U2" s="112"/>
      <c r="V2" s="104"/>
      <c r="W2" s="104"/>
      <c r="X2" s="104"/>
      <c r="Y2" s="104"/>
      <c r="Z2" s="113"/>
      <c r="AA2" s="104"/>
      <c r="AB2" s="104"/>
      <c r="AC2" s="104"/>
      <c r="AD2" s="104"/>
      <c r="AE2" s="104"/>
      <c r="AF2" s="104"/>
      <c r="AG2" s="113"/>
      <c r="AH2" s="113"/>
      <c r="AI2" s="113"/>
      <c r="AJ2" s="113"/>
      <c r="AK2" s="113"/>
    </row>
    <row r="3" spans="1:37" ht="12.75" customHeight="1" x14ac:dyDescent="0.2">
      <c r="B3" s="14"/>
      <c r="C3" s="369" t="s">
        <v>3</v>
      </c>
      <c r="D3" s="369"/>
      <c r="E3" s="369"/>
      <c r="F3" s="369"/>
      <c r="G3" s="342"/>
      <c r="H3" s="371" t="s">
        <v>364</v>
      </c>
      <c r="I3" s="372"/>
      <c r="J3" s="372"/>
      <c r="K3" s="372"/>
      <c r="L3" s="372"/>
      <c r="M3" s="373"/>
      <c r="N3" s="342"/>
      <c r="O3" s="363" t="s">
        <v>361</v>
      </c>
      <c r="P3" s="364"/>
      <c r="Q3" s="364"/>
      <c r="R3" s="364"/>
      <c r="S3" s="364"/>
      <c r="T3" s="365"/>
      <c r="U3" s="112"/>
      <c r="V3" s="104"/>
      <c r="W3" s="11"/>
      <c r="X3" s="1"/>
      <c r="Y3" s="1"/>
      <c r="Z3" s="53"/>
      <c r="AA3" s="363" t="s">
        <v>144</v>
      </c>
      <c r="AB3" s="364"/>
      <c r="AC3" s="364"/>
      <c r="AD3" s="364"/>
      <c r="AE3" s="364"/>
      <c r="AF3" s="365"/>
      <c r="AG3" s="113"/>
      <c r="AH3" s="113"/>
      <c r="AI3" s="113"/>
      <c r="AJ3" s="113"/>
      <c r="AK3" s="113"/>
    </row>
    <row r="4" spans="1:37" x14ac:dyDescent="0.2">
      <c r="B4" s="14"/>
      <c r="C4" s="370" t="s">
        <v>142</v>
      </c>
      <c r="D4" s="370"/>
      <c r="E4" s="370"/>
      <c r="F4" s="370"/>
      <c r="G4" s="342"/>
      <c r="H4" s="15" t="s">
        <v>191</v>
      </c>
      <c r="I4" s="15" t="s">
        <v>173</v>
      </c>
      <c r="J4" s="15" t="s">
        <v>174</v>
      </c>
      <c r="K4" s="15"/>
      <c r="L4" s="15"/>
      <c r="M4" s="15"/>
      <c r="N4" s="195"/>
      <c r="O4" s="63" t="s">
        <v>191</v>
      </c>
      <c r="P4" s="15" t="s">
        <v>173</v>
      </c>
      <c r="Q4" s="15" t="s">
        <v>174</v>
      </c>
      <c r="R4" s="15"/>
      <c r="S4" s="15"/>
      <c r="T4" s="104"/>
      <c r="U4" s="10"/>
      <c r="V4" s="11"/>
      <c r="W4" s="64"/>
      <c r="X4" s="1"/>
      <c r="Y4" s="1"/>
      <c r="Z4" s="53"/>
      <c r="AA4" s="63" t="s">
        <v>191</v>
      </c>
      <c r="AB4" s="15" t="s">
        <v>173</v>
      </c>
      <c r="AC4" s="15" t="s">
        <v>174</v>
      </c>
      <c r="AD4" s="15"/>
      <c r="AE4" s="15"/>
      <c r="AF4" s="104"/>
      <c r="AG4" s="292"/>
      <c r="AH4" s="113"/>
      <c r="AI4" s="113"/>
      <c r="AJ4" s="113"/>
      <c r="AK4" s="113"/>
    </row>
    <row r="5" spans="1:37" x14ac:dyDescent="0.2">
      <c r="B5" s="14"/>
      <c r="C5" s="104"/>
      <c r="D5" s="104"/>
      <c r="E5" s="104"/>
      <c r="F5" s="104"/>
      <c r="G5" s="112"/>
      <c r="H5" s="15" t="s">
        <v>147</v>
      </c>
      <c r="I5" s="15" t="s">
        <v>147</v>
      </c>
      <c r="J5" s="15" t="s">
        <v>147</v>
      </c>
      <c r="K5" s="15" t="s">
        <v>170</v>
      </c>
      <c r="L5" s="15" t="s">
        <v>192</v>
      </c>
      <c r="M5" s="42"/>
      <c r="N5" s="195"/>
      <c r="O5" s="343" t="s">
        <v>147</v>
      </c>
      <c r="P5" s="15" t="s">
        <v>147</v>
      </c>
      <c r="Q5" s="15" t="s">
        <v>147</v>
      </c>
      <c r="R5" s="15" t="s">
        <v>170</v>
      </c>
      <c r="S5" s="15" t="s">
        <v>192</v>
      </c>
      <c r="T5" s="343"/>
      <c r="U5" s="64"/>
      <c r="V5" s="130"/>
      <c r="W5" s="65"/>
      <c r="X5" s="104"/>
      <c r="Y5" s="104"/>
      <c r="Z5" s="113"/>
      <c r="AA5" s="343" t="s">
        <v>147</v>
      </c>
      <c r="AB5" s="15" t="s">
        <v>147</v>
      </c>
      <c r="AC5" s="15" t="s">
        <v>147</v>
      </c>
      <c r="AD5" s="15" t="s">
        <v>170</v>
      </c>
      <c r="AE5" s="15" t="s">
        <v>192</v>
      </c>
      <c r="AF5" s="104"/>
      <c r="AG5" s="63"/>
      <c r="AH5" s="312"/>
      <c r="AI5" s="113"/>
      <c r="AJ5" s="113"/>
      <c r="AK5" s="113"/>
    </row>
    <row r="6" spans="1:37" x14ac:dyDescent="0.2">
      <c r="B6" s="14"/>
      <c r="C6" s="40" t="s">
        <v>191</v>
      </c>
      <c r="D6" s="42" t="s">
        <v>171</v>
      </c>
      <c r="E6" s="42" t="s">
        <v>174</v>
      </c>
      <c r="F6" s="42" t="s">
        <v>174</v>
      </c>
      <c r="G6" s="42"/>
      <c r="H6" s="42" t="s">
        <v>178</v>
      </c>
      <c r="I6" s="42" t="s">
        <v>157</v>
      </c>
      <c r="J6" s="42" t="s">
        <v>157</v>
      </c>
      <c r="K6" s="42" t="s">
        <v>193</v>
      </c>
      <c r="L6" s="42" t="s">
        <v>177</v>
      </c>
      <c r="M6" s="43" t="s">
        <v>153</v>
      </c>
      <c r="N6" s="42"/>
      <c r="O6" s="42" t="s">
        <v>178</v>
      </c>
      <c r="P6" s="42" t="s">
        <v>157</v>
      </c>
      <c r="Q6" s="42" t="s">
        <v>157</v>
      </c>
      <c r="R6" s="42" t="s">
        <v>193</v>
      </c>
      <c r="S6" s="42" t="s">
        <v>177</v>
      </c>
      <c r="T6" s="43" t="s">
        <v>153</v>
      </c>
      <c r="U6" s="65"/>
      <c r="V6" s="40"/>
      <c r="W6" s="40"/>
      <c r="X6" s="104"/>
      <c r="Y6" s="104"/>
      <c r="Z6" s="310"/>
      <c r="AA6" s="42" t="s">
        <v>178</v>
      </c>
      <c r="AB6" s="42" t="s">
        <v>157</v>
      </c>
      <c r="AC6" s="42" t="s">
        <v>157</v>
      </c>
      <c r="AD6" s="42" t="s">
        <v>193</v>
      </c>
      <c r="AE6" s="42" t="s">
        <v>177</v>
      </c>
      <c r="AF6" s="43" t="s">
        <v>153</v>
      </c>
      <c r="AG6" s="43"/>
      <c r="AH6" s="313"/>
      <c r="AI6" s="113"/>
      <c r="AJ6" s="113"/>
      <c r="AK6" s="113"/>
    </row>
    <row r="7" spans="1:37" x14ac:dyDescent="0.2">
      <c r="A7" s="24" t="str">
        <f>+'Original ABG Allocation'!A6</f>
        <v>01</v>
      </c>
      <c r="B7" s="24" t="str">
        <f>+'Original ABG Allocation'!B6</f>
        <v>ERIE</v>
      </c>
      <c r="C7" s="118">
        <v>17483</v>
      </c>
      <c r="D7" s="123">
        <v>8187</v>
      </c>
      <c r="E7" s="118">
        <f t="shared" ref="E7:E38" si="0">C7+D7</f>
        <v>25670</v>
      </c>
      <c r="F7" s="209">
        <f>+'Original ABG Allocation'!H6</f>
        <v>25670</v>
      </c>
      <c r="G7" s="128"/>
      <c r="H7" s="123">
        <v>690</v>
      </c>
      <c r="I7" s="116">
        <f>ROUND(H7*0.15,0)</f>
        <v>104</v>
      </c>
      <c r="J7" s="39">
        <f>SUM(H7:I7)</f>
        <v>794</v>
      </c>
      <c r="K7" s="108">
        <f>C7+H7</f>
        <v>18173</v>
      </c>
      <c r="L7" s="108">
        <f>D7+I7</f>
        <v>8291</v>
      </c>
      <c r="M7" s="39">
        <f t="shared" ref="M7:M58" si="1">K7+L7</f>
        <v>26464</v>
      </c>
      <c r="N7" s="128"/>
      <c r="O7" s="116">
        <v>0</v>
      </c>
      <c r="P7" s="116">
        <v>18</v>
      </c>
      <c r="Q7" s="116">
        <f>SUM(O7:P7)</f>
        <v>18</v>
      </c>
      <c r="R7" s="123">
        <f>K7+O7</f>
        <v>18173</v>
      </c>
      <c r="S7" s="123">
        <f>L7+P7</f>
        <v>8309</v>
      </c>
      <c r="T7" s="24">
        <f>R7+S7</f>
        <v>26482</v>
      </c>
      <c r="U7" s="126"/>
      <c r="V7" s="24"/>
      <c r="W7" s="75"/>
      <c r="X7" s="117"/>
      <c r="Y7" s="117"/>
      <c r="Z7" s="311"/>
      <c r="AA7" s="225"/>
      <c r="AB7" s="225"/>
      <c r="AC7" s="170">
        <f>+AA7+AB7</f>
        <v>0</v>
      </c>
      <c r="AD7" s="225">
        <f>R7+AA7</f>
        <v>18173</v>
      </c>
      <c r="AE7" s="225">
        <f>S7+AB7</f>
        <v>8309</v>
      </c>
      <c r="AF7" s="24">
        <f>AD7+AE7</f>
        <v>26482</v>
      </c>
      <c r="AG7" s="113"/>
      <c r="AH7" s="113"/>
      <c r="AI7" s="113"/>
      <c r="AJ7" s="113"/>
      <c r="AK7" s="113"/>
    </row>
    <row r="8" spans="1:37" x14ac:dyDescent="0.2">
      <c r="A8" s="24" t="str">
        <f>+'Original ABG Allocation'!A7</f>
        <v>02</v>
      </c>
      <c r="B8" s="24" t="str">
        <f>+'Original ABG Allocation'!B7</f>
        <v>CRAWFORD</v>
      </c>
      <c r="C8" s="118">
        <v>8312</v>
      </c>
      <c r="D8" s="123">
        <v>3941</v>
      </c>
      <c r="E8" s="118">
        <f t="shared" si="0"/>
        <v>12253</v>
      </c>
      <c r="F8" s="209">
        <f>+'Original ABG Allocation'!H7</f>
        <v>12253</v>
      </c>
      <c r="G8" s="128"/>
      <c r="H8" s="123">
        <v>182</v>
      </c>
      <c r="I8" s="116">
        <f t="shared" ref="I8" si="2">ROUND(H8*0.15,0)</f>
        <v>27</v>
      </c>
      <c r="J8" s="39">
        <f t="shared" ref="J8:J58" si="3">H8+I8</f>
        <v>209</v>
      </c>
      <c r="K8" s="108">
        <f t="shared" ref="K8:K58" si="4">C8+H8</f>
        <v>8494</v>
      </c>
      <c r="L8" s="108">
        <f t="shared" ref="L8:L58" si="5">D8+I8</f>
        <v>3968</v>
      </c>
      <c r="M8" s="39">
        <f t="shared" si="1"/>
        <v>12462</v>
      </c>
      <c r="N8" s="128"/>
      <c r="O8" s="116">
        <v>0</v>
      </c>
      <c r="P8" s="116">
        <v>6</v>
      </c>
      <c r="Q8" s="116">
        <f t="shared" ref="Q8:Q58" si="6">SUM(O8:P8)</f>
        <v>6</v>
      </c>
      <c r="R8" s="123">
        <f t="shared" ref="R8:R58" si="7">K8+O8</f>
        <v>8494</v>
      </c>
      <c r="S8" s="123">
        <f t="shared" ref="S8:S58" si="8">L8+P8</f>
        <v>3974</v>
      </c>
      <c r="T8" s="24">
        <f t="shared" ref="T8:T58" si="9">R8+S8</f>
        <v>12468</v>
      </c>
      <c r="U8" s="126"/>
      <c r="V8" s="24"/>
      <c r="W8" s="129"/>
      <c r="X8" s="117"/>
      <c r="Y8" s="117"/>
      <c r="Z8" s="118"/>
      <c r="AA8" s="225"/>
      <c r="AB8" s="225"/>
      <c r="AC8" s="170">
        <f t="shared" ref="AC8:AC58" si="10">+AA8+AB8</f>
        <v>0</v>
      </c>
      <c r="AD8" s="225">
        <f t="shared" ref="AD8:AD58" si="11">R8+AA8</f>
        <v>8494</v>
      </c>
      <c r="AE8" s="225">
        <f t="shared" ref="AE8:AE58" si="12">S8+AB8</f>
        <v>3974</v>
      </c>
      <c r="AF8" s="24">
        <f t="shared" ref="AF8:AF58" si="13">AD8+AE8</f>
        <v>12468</v>
      </c>
      <c r="AG8" s="113"/>
      <c r="AH8" s="113"/>
      <c r="AI8" s="113"/>
      <c r="AJ8" s="113"/>
      <c r="AK8" s="113"/>
    </row>
    <row r="9" spans="1:37" x14ac:dyDescent="0.2">
      <c r="A9" s="24" t="str">
        <f>+'Original ABG Allocation'!A8</f>
        <v>03</v>
      </c>
      <c r="B9" s="24" t="str">
        <f>+'Original ABG Allocation'!B8</f>
        <v>CAM/ELK/MCKEAN</v>
      </c>
      <c r="C9" s="118">
        <v>8877</v>
      </c>
      <c r="D9" s="123">
        <v>4600</v>
      </c>
      <c r="E9" s="118">
        <f t="shared" si="0"/>
        <v>13477</v>
      </c>
      <c r="F9" s="209">
        <f>+'Original ABG Allocation'!H8</f>
        <v>13477</v>
      </c>
      <c r="G9" s="128"/>
      <c r="H9" s="123">
        <v>-1096</v>
      </c>
      <c r="I9" s="116">
        <v>0</v>
      </c>
      <c r="J9" s="39">
        <f t="shared" si="3"/>
        <v>-1096</v>
      </c>
      <c r="K9" s="108">
        <f t="shared" si="4"/>
        <v>7781</v>
      </c>
      <c r="L9" s="108">
        <f t="shared" si="5"/>
        <v>4600</v>
      </c>
      <c r="M9" s="39">
        <f t="shared" si="1"/>
        <v>12381</v>
      </c>
      <c r="N9" s="128"/>
      <c r="O9" s="116">
        <v>0</v>
      </c>
      <c r="P9" s="116">
        <v>0</v>
      </c>
      <c r="Q9" s="116">
        <f t="shared" si="6"/>
        <v>0</v>
      </c>
      <c r="R9" s="123">
        <f t="shared" si="7"/>
        <v>7781</v>
      </c>
      <c r="S9" s="123">
        <f t="shared" si="8"/>
        <v>4600</v>
      </c>
      <c r="T9" s="24">
        <f t="shared" si="9"/>
        <v>12381</v>
      </c>
      <c r="U9" s="126"/>
      <c r="V9" s="24"/>
      <c r="W9" s="75"/>
      <c r="X9" s="117"/>
      <c r="Y9" s="117"/>
      <c r="Z9" s="118"/>
      <c r="AA9" s="225"/>
      <c r="AB9" s="225"/>
      <c r="AC9" s="170">
        <f t="shared" si="10"/>
        <v>0</v>
      </c>
      <c r="AD9" s="225">
        <f t="shared" si="11"/>
        <v>7781</v>
      </c>
      <c r="AE9" s="225">
        <f t="shared" si="12"/>
        <v>4600</v>
      </c>
      <c r="AF9" s="24">
        <f t="shared" si="13"/>
        <v>12381</v>
      </c>
      <c r="AG9" s="113"/>
      <c r="AH9" s="113"/>
      <c r="AI9" s="113"/>
      <c r="AJ9" s="113"/>
      <c r="AK9" s="113"/>
    </row>
    <row r="10" spans="1:37" x14ac:dyDescent="0.2">
      <c r="A10" s="24" t="str">
        <f>+'Original ABG Allocation'!A9</f>
        <v>04</v>
      </c>
      <c r="B10" s="24" t="str">
        <f>+'Original ABG Allocation'!B9</f>
        <v>BEAVER</v>
      </c>
      <c r="C10" s="118">
        <v>14489</v>
      </c>
      <c r="D10" s="123">
        <v>7551</v>
      </c>
      <c r="E10" s="118">
        <f t="shared" si="0"/>
        <v>22040</v>
      </c>
      <c r="F10" s="209">
        <f>+'Original ABG Allocation'!H9</f>
        <v>22040</v>
      </c>
      <c r="G10" s="128"/>
      <c r="H10" s="123">
        <v>-1850</v>
      </c>
      <c r="I10" s="116">
        <v>0</v>
      </c>
      <c r="J10" s="39">
        <f t="shared" si="3"/>
        <v>-1850</v>
      </c>
      <c r="K10" s="108">
        <f t="shared" si="4"/>
        <v>12639</v>
      </c>
      <c r="L10" s="108">
        <f t="shared" si="5"/>
        <v>7551</v>
      </c>
      <c r="M10" s="39">
        <f t="shared" si="1"/>
        <v>20190</v>
      </c>
      <c r="N10" s="128"/>
      <c r="O10" s="116">
        <v>0</v>
      </c>
      <c r="P10" s="116">
        <v>0</v>
      </c>
      <c r="Q10" s="116">
        <f t="shared" si="6"/>
        <v>0</v>
      </c>
      <c r="R10" s="123">
        <f t="shared" si="7"/>
        <v>12639</v>
      </c>
      <c r="S10" s="123">
        <f t="shared" si="8"/>
        <v>7551</v>
      </c>
      <c r="T10" s="24">
        <f t="shared" si="9"/>
        <v>20190</v>
      </c>
      <c r="U10" s="126"/>
      <c r="V10" s="24"/>
      <c r="W10" s="75"/>
      <c r="X10" s="117"/>
      <c r="Y10" s="117"/>
      <c r="Z10" s="118"/>
      <c r="AA10" s="225"/>
      <c r="AB10" s="225"/>
      <c r="AC10" s="170">
        <f t="shared" si="10"/>
        <v>0</v>
      </c>
      <c r="AD10" s="225">
        <f t="shared" si="11"/>
        <v>12639</v>
      </c>
      <c r="AE10" s="225">
        <f t="shared" si="12"/>
        <v>7551</v>
      </c>
      <c r="AF10" s="24">
        <f t="shared" si="13"/>
        <v>20190</v>
      </c>
      <c r="AG10" s="113"/>
      <c r="AH10" s="113"/>
      <c r="AI10" s="113"/>
      <c r="AJ10" s="113"/>
      <c r="AK10" s="113"/>
    </row>
    <row r="11" spans="1:37" x14ac:dyDescent="0.2">
      <c r="A11" s="24" t="str">
        <f>+'Original ABG Allocation'!A10</f>
        <v>05</v>
      </c>
      <c r="B11" s="24" t="str">
        <f>+'Original ABG Allocation'!B10</f>
        <v>INDIANA</v>
      </c>
      <c r="C11" s="118">
        <v>8245</v>
      </c>
      <c r="D11" s="123">
        <v>4373</v>
      </c>
      <c r="E11" s="118">
        <f t="shared" si="0"/>
        <v>12618</v>
      </c>
      <c r="F11" s="209">
        <f>+'Original ABG Allocation'!H10</f>
        <v>12618</v>
      </c>
      <c r="G11" s="128"/>
      <c r="H11" s="123">
        <v>-638</v>
      </c>
      <c r="I11" s="116">
        <v>0</v>
      </c>
      <c r="J11" s="39">
        <f t="shared" si="3"/>
        <v>-638</v>
      </c>
      <c r="K11" s="108">
        <f t="shared" si="4"/>
        <v>7607</v>
      </c>
      <c r="L11" s="108">
        <f t="shared" si="5"/>
        <v>4373</v>
      </c>
      <c r="M11" s="39">
        <f t="shared" si="1"/>
        <v>11980</v>
      </c>
      <c r="N11" s="128"/>
      <c r="O11" s="116">
        <v>0</v>
      </c>
      <c r="P11" s="116">
        <v>0</v>
      </c>
      <c r="Q11" s="116">
        <f t="shared" si="6"/>
        <v>0</v>
      </c>
      <c r="R11" s="123">
        <f t="shared" si="7"/>
        <v>7607</v>
      </c>
      <c r="S11" s="123">
        <f t="shared" si="8"/>
        <v>4373</v>
      </c>
      <c r="T11" s="24">
        <f t="shared" si="9"/>
        <v>11980</v>
      </c>
      <c r="U11" s="126"/>
      <c r="V11" s="24"/>
      <c r="W11" s="75"/>
      <c r="X11" s="117"/>
      <c r="Y11" s="117"/>
      <c r="Z11" s="118"/>
      <c r="AA11" s="225"/>
      <c r="AB11" s="225"/>
      <c r="AC11" s="170">
        <f t="shared" si="10"/>
        <v>0</v>
      </c>
      <c r="AD11" s="225">
        <f t="shared" si="11"/>
        <v>7607</v>
      </c>
      <c r="AE11" s="225">
        <f t="shared" si="12"/>
        <v>4373</v>
      </c>
      <c r="AF11" s="24">
        <f t="shared" si="13"/>
        <v>11980</v>
      </c>
      <c r="AG11" s="113"/>
      <c r="AH11" s="113"/>
      <c r="AI11" s="113"/>
      <c r="AJ11" s="113"/>
      <c r="AK11" s="113"/>
    </row>
    <row r="12" spans="1:37" x14ac:dyDescent="0.2">
      <c r="A12" s="24" t="str">
        <f>+'Original ABG Allocation'!A11</f>
        <v>06</v>
      </c>
      <c r="B12" s="24" t="str">
        <f>+'Original ABG Allocation'!B11</f>
        <v>ALLEGHENY</v>
      </c>
      <c r="C12" s="118">
        <v>105043</v>
      </c>
      <c r="D12" s="123">
        <v>53577</v>
      </c>
      <c r="E12" s="118">
        <f t="shared" si="0"/>
        <v>158620</v>
      </c>
      <c r="F12" s="209">
        <f>+'Original ABG Allocation'!H11</f>
        <v>158620</v>
      </c>
      <c r="G12" s="128"/>
      <c r="H12" s="123">
        <v>-25597</v>
      </c>
      <c r="I12" s="116">
        <v>0</v>
      </c>
      <c r="J12" s="39">
        <f t="shared" si="3"/>
        <v>-25597</v>
      </c>
      <c r="K12" s="108">
        <f t="shared" si="4"/>
        <v>79446</v>
      </c>
      <c r="L12" s="108">
        <f t="shared" si="5"/>
        <v>53577</v>
      </c>
      <c r="M12" s="39">
        <f t="shared" si="1"/>
        <v>133023</v>
      </c>
      <c r="N12" s="128"/>
      <c r="O12" s="116">
        <v>0</v>
      </c>
      <c r="P12" s="116">
        <v>0</v>
      </c>
      <c r="Q12" s="116">
        <f t="shared" si="6"/>
        <v>0</v>
      </c>
      <c r="R12" s="123">
        <f t="shared" si="7"/>
        <v>79446</v>
      </c>
      <c r="S12" s="123">
        <f t="shared" si="8"/>
        <v>53577</v>
      </c>
      <c r="T12" s="24">
        <f t="shared" si="9"/>
        <v>133023</v>
      </c>
      <c r="U12" s="126"/>
      <c r="V12" s="24"/>
      <c r="W12" s="75"/>
      <c r="X12" s="117"/>
      <c r="Y12" s="117"/>
      <c r="Z12" s="118"/>
      <c r="AA12" s="225"/>
      <c r="AB12" s="225"/>
      <c r="AC12" s="170">
        <f t="shared" si="10"/>
        <v>0</v>
      </c>
      <c r="AD12" s="225">
        <f t="shared" si="11"/>
        <v>79446</v>
      </c>
      <c r="AE12" s="225">
        <f t="shared" si="12"/>
        <v>53577</v>
      </c>
      <c r="AF12" s="24">
        <f t="shared" si="13"/>
        <v>133023</v>
      </c>
      <c r="AG12" s="113"/>
      <c r="AH12" s="113"/>
      <c r="AI12" s="113"/>
      <c r="AJ12" s="113"/>
      <c r="AK12" s="113"/>
    </row>
    <row r="13" spans="1:37" x14ac:dyDescent="0.2">
      <c r="A13" s="24" t="str">
        <f>+'Original ABG Allocation'!A12</f>
        <v>07</v>
      </c>
      <c r="B13" s="24" t="str">
        <f>+'Original ABG Allocation'!B12</f>
        <v>WESTMORELAND</v>
      </c>
      <c r="C13" s="118">
        <v>29807</v>
      </c>
      <c r="D13" s="123">
        <v>17221</v>
      </c>
      <c r="E13" s="118">
        <f t="shared" si="0"/>
        <v>47028</v>
      </c>
      <c r="F13" s="209">
        <f>+'Original ABG Allocation'!H12</f>
        <v>47028</v>
      </c>
      <c r="G13" s="128"/>
      <c r="H13" s="123">
        <v>-4496</v>
      </c>
      <c r="I13" s="116">
        <v>0</v>
      </c>
      <c r="J13" s="39">
        <f t="shared" si="3"/>
        <v>-4496</v>
      </c>
      <c r="K13" s="108">
        <f t="shared" si="4"/>
        <v>25311</v>
      </c>
      <c r="L13" s="108">
        <f t="shared" si="5"/>
        <v>17221</v>
      </c>
      <c r="M13" s="39">
        <f t="shared" si="1"/>
        <v>42532</v>
      </c>
      <c r="N13" s="128"/>
      <c r="O13" s="116">
        <v>0</v>
      </c>
      <c r="P13" s="116">
        <v>0</v>
      </c>
      <c r="Q13" s="116">
        <f t="shared" si="6"/>
        <v>0</v>
      </c>
      <c r="R13" s="123">
        <f t="shared" si="7"/>
        <v>25311</v>
      </c>
      <c r="S13" s="123">
        <f t="shared" si="8"/>
        <v>17221</v>
      </c>
      <c r="T13" s="24">
        <f t="shared" si="9"/>
        <v>42532</v>
      </c>
      <c r="U13" s="126"/>
      <c r="V13" s="24"/>
      <c r="W13" s="75"/>
      <c r="X13" s="117"/>
      <c r="Y13" s="117"/>
      <c r="Z13" s="118"/>
      <c r="AA13" s="225"/>
      <c r="AB13" s="225"/>
      <c r="AC13" s="170">
        <f t="shared" si="10"/>
        <v>0</v>
      </c>
      <c r="AD13" s="225">
        <f t="shared" si="11"/>
        <v>25311</v>
      </c>
      <c r="AE13" s="225">
        <f t="shared" si="12"/>
        <v>17221</v>
      </c>
      <c r="AF13" s="24">
        <f t="shared" si="13"/>
        <v>42532</v>
      </c>
      <c r="AG13" s="113"/>
      <c r="AH13" s="113"/>
      <c r="AI13" s="113"/>
      <c r="AJ13" s="113"/>
      <c r="AK13" s="113"/>
    </row>
    <row r="14" spans="1:37" x14ac:dyDescent="0.2">
      <c r="A14" s="24" t="str">
        <f>+'Original ABG Allocation'!A13</f>
        <v>08</v>
      </c>
      <c r="B14" s="24" t="str">
        <f>+'Original ABG Allocation'!B13</f>
        <v>WASH/FAY/GREENE</v>
      </c>
      <c r="C14" s="118">
        <v>43251</v>
      </c>
      <c r="D14" s="123">
        <v>24847</v>
      </c>
      <c r="E14" s="118">
        <f t="shared" si="0"/>
        <v>68098</v>
      </c>
      <c r="F14" s="209">
        <f>+'Original ABG Allocation'!H13</f>
        <v>68098</v>
      </c>
      <c r="G14" s="128"/>
      <c r="H14" s="123">
        <v>-11159</v>
      </c>
      <c r="I14" s="116">
        <v>0</v>
      </c>
      <c r="J14" s="39">
        <f t="shared" si="3"/>
        <v>-11159</v>
      </c>
      <c r="K14" s="108">
        <f t="shared" si="4"/>
        <v>32092</v>
      </c>
      <c r="L14" s="108">
        <f t="shared" si="5"/>
        <v>24847</v>
      </c>
      <c r="M14" s="39">
        <f t="shared" si="1"/>
        <v>56939</v>
      </c>
      <c r="N14" s="128"/>
      <c r="O14" s="116">
        <v>0</v>
      </c>
      <c r="P14" s="116">
        <v>0</v>
      </c>
      <c r="Q14" s="116">
        <f t="shared" si="6"/>
        <v>0</v>
      </c>
      <c r="R14" s="123">
        <f t="shared" si="7"/>
        <v>32092</v>
      </c>
      <c r="S14" s="123">
        <f t="shared" si="8"/>
        <v>24847</v>
      </c>
      <c r="T14" s="24">
        <f t="shared" si="9"/>
        <v>56939</v>
      </c>
      <c r="U14" s="126"/>
      <c r="V14" s="24"/>
      <c r="W14" s="75"/>
      <c r="X14" s="117"/>
      <c r="Y14" s="117"/>
      <c r="Z14" s="118"/>
      <c r="AA14" s="225"/>
      <c r="AB14" s="225"/>
      <c r="AC14" s="170">
        <f t="shared" si="10"/>
        <v>0</v>
      </c>
      <c r="AD14" s="225">
        <f t="shared" si="11"/>
        <v>32092</v>
      </c>
      <c r="AE14" s="225">
        <f t="shared" si="12"/>
        <v>24847</v>
      </c>
      <c r="AF14" s="24">
        <f t="shared" si="13"/>
        <v>56939</v>
      </c>
      <c r="AG14" s="113"/>
      <c r="AH14" s="113"/>
      <c r="AI14" s="113"/>
      <c r="AJ14" s="113"/>
      <c r="AK14" s="113"/>
    </row>
    <row r="15" spans="1:37" x14ac:dyDescent="0.2">
      <c r="A15" s="24" t="str">
        <f>+'Original ABG Allocation'!A14</f>
        <v>09</v>
      </c>
      <c r="B15" s="24" t="str">
        <f>+'Original ABG Allocation'!B14</f>
        <v>SOMERSET</v>
      </c>
      <c r="C15" s="118">
        <v>9571</v>
      </c>
      <c r="D15" s="123">
        <v>5307</v>
      </c>
      <c r="E15" s="118">
        <f t="shared" si="0"/>
        <v>14878</v>
      </c>
      <c r="F15" s="209">
        <f>+'Original ABG Allocation'!H14</f>
        <v>14878</v>
      </c>
      <c r="G15" s="128"/>
      <c r="H15" s="123">
        <v>-1225</v>
      </c>
      <c r="I15" s="116">
        <v>0</v>
      </c>
      <c r="J15" s="39">
        <f t="shared" si="3"/>
        <v>-1225</v>
      </c>
      <c r="K15" s="108">
        <f t="shared" si="4"/>
        <v>8346</v>
      </c>
      <c r="L15" s="108">
        <f t="shared" si="5"/>
        <v>5307</v>
      </c>
      <c r="M15" s="39">
        <f t="shared" si="1"/>
        <v>13653</v>
      </c>
      <c r="N15" s="128"/>
      <c r="O15" s="116">
        <v>0</v>
      </c>
      <c r="P15" s="116">
        <v>0</v>
      </c>
      <c r="Q15" s="116">
        <f t="shared" si="6"/>
        <v>0</v>
      </c>
      <c r="R15" s="123">
        <f t="shared" si="7"/>
        <v>8346</v>
      </c>
      <c r="S15" s="123">
        <f t="shared" si="8"/>
        <v>5307</v>
      </c>
      <c r="T15" s="24">
        <f t="shared" si="9"/>
        <v>13653</v>
      </c>
      <c r="U15" s="126"/>
      <c r="V15" s="24"/>
      <c r="W15" s="75"/>
      <c r="X15" s="117"/>
      <c r="Y15" s="117"/>
      <c r="Z15" s="118"/>
      <c r="AA15" s="225"/>
      <c r="AB15" s="225"/>
      <c r="AC15" s="170">
        <f t="shared" si="10"/>
        <v>0</v>
      </c>
      <c r="AD15" s="225">
        <f t="shared" si="11"/>
        <v>8346</v>
      </c>
      <c r="AE15" s="225">
        <f t="shared" si="12"/>
        <v>5307</v>
      </c>
      <c r="AF15" s="24">
        <f t="shared" si="13"/>
        <v>13653</v>
      </c>
      <c r="AG15" s="113"/>
      <c r="AH15" s="53"/>
      <c r="AI15" s="113"/>
      <c r="AJ15" s="113"/>
      <c r="AK15" s="113"/>
    </row>
    <row r="16" spans="1:37" x14ac:dyDescent="0.2">
      <c r="A16" s="24" t="str">
        <f>+'Original ABG Allocation'!A15</f>
        <v>10</v>
      </c>
      <c r="B16" s="24" t="str">
        <f>+'Original ABG Allocation'!B15</f>
        <v>CAMBRIA</v>
      </c>
      <c r="C16" s="118">
        <v>16052</v>
      </c>
      <c r="D16" s="123">
        <v>9029</v>
      </c>
      <c r="E16" s="118">
        <f t="shared" si="0"/>
        <v>25081</v>
      </c>
      <c r="F16" s="209">
        <f>+'Original ABG Allocation'!H15</f>
        <v>25081</v>
      </c>
      <c r="G16" s="128"/>
      <c r="H16" s="123">
        <v>-3580</v>
      </c>
      <c r="I16" s="116">
        <v>0</v>
      </c>
      <c r="J16" s="39">
        <f t="shared" si="3"/>
        <v>-3580</v>
      </c>
      <c r="K16" s="108">
        <f t="shared" si="4"/>
        <v>12472</v>
      </c>
      <c r="L16" s="108">
        <f t="shared" si="5"/>
        <v>9029</v>
      </c>
      <c r="M16" s="39">
        <f t="shared" si="1"/>
        <v>21501</v>
      </c>
      <c r="N16" s="128"/>
      <c r="O16" s="116">
        <v>0</v>
      </c>
      <c r="P16" s="116">
        <v>0</v>
      </c>
      <c r="Q16" s="116">
        <f t="shared" si="6"/>
        <v>0</v>
      </c>
      <c r="R16" s="123">
        <f t="shared" si="7"/>
        <v>12472</v>
      </c>
      <c r="S16" s="123">
        <f t="shared" si="8"/>
        <v>9029</v>
      </c>
      <c r="T16" s="24">
        <f t="shared" si="9"/>
        <v>21501</v>
      </c>
      <c r="U16" s="126"/>
      <c r="V16" s="24"/>
      <c r="W16" s="75"/>
      <c r="X16" s="117"/>
      <c r="Y16" s="117"/>
      <c r="Z16" s="118"/>
      <c r="AA16" s="225"/>
      <c r="AB16" s="225"/>
      <c r="AC16" s="170">
        <f t="shared" si="10"/>
        <v>0</v>
      </c>
      <c r="AD16" s="225">
        <f t="shared" si="11"/>
        <v>12472</v>
      </c>
      <c r="AE16" s="225">
        <f t="shared" si="12"/>
        <v>9029</v>
      </c>
      <c r="AF16" s="24">
        <f t="shared" si="13"/>
        <v>21501</v>
      </c>
      <c r="AG16" s="113"/>
      <c r="AH16" s="113"/>
      <c r="AI16" s="113"/>
      <c r="AJ16" s="113"/>
      <c r="AK16" s="113"/>
    </row>
    <row r="17" spans="1:37" x14ac:dyDescent="0.2">
      <c r="A17" s="24" t="str">
        <f>+'Original ABG Allocation'!A16</f>
        <v>11</v>
      </c>
      <c r="B17" s="24" t="str">
        <f>+'Original ABG Allocation'!B16</f>
        <v>BLAIR</v>
      </c>
      <c r="C17" s="118">
        <v>11153</v>
      </c>
      <c r="D17" s="123">
        <v>5881</v>
      </c>
      <c r="E17" s="118">
        <f t="shared" si="0"/>
        <v>17034</v>
      </c>
      <c r="F17" s="209">
        <f>+'Original ABG Allocation'!H16</f>
        <v>17034</v>
      </c>
      <c r="G17" s="128"/>
      <c r="H17" s="123">
        <v>-1950</v>
      </c>
      <c r="I17" s="116">
        <v>0</v>
      </c>
      <c r="J17" s="39">
        <f t="shared" si="3"/>
        <v>-1950</v>
      </c>
      <c r="K17" s="108">
        <f t="shared" si="4"/>
        <v>9203</v>
      </c>
      <c r="L17" s="108">
        <f t="shared" si="5"/>
        <v>5881</v>
      </c>
      <c r="M17" s="39">
        <f t="shared" si="1"/>
        <v>15084</v>
      </c>
      <c r="N17" s="128"/>
      <c r="O17" s="116">
        <v>0</v>
      </c>
      <c r="P17" s="116">
        <v>0</v>
      </c>
      <c r="Q17" s="116">
        <f t="shared" si="6"/>
        <v>0</v>
      </c>
      <c r="R17" s="123">
        <f t="shared" si="7"/>
        <v>9203</v>
      </c>
      <c r="S17" s="123">
        <f t="shared" si="8"/>
        <v>5881</v>
      </c>
      <c r="T17" s="24">
        <f t="shared" si="9"/>
        <v>15084</v>
      </c>
      <c r="U17" s="126"/>
      <c r="V17" s="24"/>
      <c r="W17" s="75"/>
      <c r="X17" s="117"/>
      <c r="Y17" s="117"/>
      <c r="Z17" s="118"/>
      <c r="AA17" s="225"/>
      <c r="AB17" s="225"/>
      <c r="AC17" s="170">
        <f t="shared" si="10"/>
        <v>0</v>
      </c>
      <c r="AD17" s="225">
        <f t="shared" si="11"/>
        <v>9203</v>
      </c>
      <c r="AE17" s="225">
        <f t="shared" si="12"/>
        <v>5881</v>
      </c>
      <c r="AF17" s="24">
        <f t="shared" si="13"/>
        <v>15084</v>
      </c>
      <c r="AG17" s="113"/>
      <c r="AH17" s="113"/>
      <c r="AI17" s="113"/>
      <c r="AJ17" s="113"/>
      <c r="AK17" s="113"/>
    </row>
    <row r="18" spans="1:37" x14ac:dyDescent="0.2">
      <c r="A18" s="24" t="str">
        <f>+'Original ABG Allocation'!A17</f>
        <v>12</v>
      </c>
      <c r="B18" s="24" t="str">
        <f>+'Original ABG Allocation'!B17</f>
        <v>BED/FULT/HUNT</v>
      </c>
      <c r="C18" s="118">
        <v>12421</v>
      </c>
      <c r="D18" s="123">
        <v>6800</v>
      </c>
      <c r="E18" s="118">
        <f t="shared" si="0"/>
        <v>19221</v>
      </c>
      <c r="F18" s="209">
        <f>+'Original ABG Allocation'!H17</f>
        <v>19221</v>
      </c>
      <c r="G18" s="128"/>
      <c r="H18" s="123">
        <v>379</v>
      </c>
      <c r="I18" s="116">
        <f t="shared" ref="I18:I20" si="14">ROUND(H18*0.15,0)</f>
        <v>57</v>
      </c>
      <c r="J18" s="39">
        <f t="shared" si="3"/>
        <v>436</v>
      </c>
      <c r="K18" s="108">
        <f t="shared" si="4"/>
        <v>12800</v>
      </c>
      <c r="L18" s="108">
        <f t="shared" si="5"/>
        <v>6857</v>
      </c>
      <c r="M18" s="39">
        <f t="shared" si="1"/>
        <v>19657</v>
      </c>
      <c r="N18" s="128"/>
      <c r="O18" s="116">
        <v>0</v>
      </c>
      <c r="P18" s="116">
        <v>10</v>
      </c>
      <c r="Q18" s="116">
        <f t="shared" si="6"/>
        <v>10</v>
      </c>
      <c r="R18" s="123">
        <f t="shared" si="7"/>
        <v>12800</v>
      </c>
      <c r="S18" s="123">
        <f t="shared" si="8"/>
        <v>6867</v>
      </c>
      <c r="T18" s="24">
        <f t="shared" si="9"/>
        <v>19667</v>
      </c>
      <c r="U18" s="126"/>
      <c r="V18" s="24"/>
      <c r="W18" s="75"/>
      <c r="X18" s="117"/>
      <c r="Y18" s="117"/>
      <c r="Z18" s="118"/>
      <c r="AA18" s="225"/>
      <c r="AB18" s="225"/>
      <c r="AC18" s="170">
        <f t="shared" si="10"/>
        <v>0</v>
      </c>
      <c r="AD18" s="225">
        <f t="shared" si="11"/>
        <v>12800</v>
      </c>
      <c r="AE18" s="225">
        <f t="shared" si="12"/>
        <v>6867</v>
      </c>
      <c r="AF18" s="24">
        <f t="shared" si="13"/>
        <v>19667</v>
      </c>
      <c r="AG18" s="113"/>
      <c r="AH18" s="113"/>
      <c r="AI18" s="113"/>
      <c r="AJ18" s="113"/>
      <c r="AK18" s="113"/>
    </row>
    <row r="19" spans="1:37" x14ac:dyDescent="0.2">
      <c r="A19" s="24" t="str">
        <f>+'Original ABG Allocation'!A18</f>
        <v>13</v>
      </c>
      <c r="B19" s="24" t="str">
        <f>+'Original ABG Allocation'!B18</f>
        <v>CENTRE</v>
      </c>
      <c r="C19" s="118">
        <v>3920</v>
      </c>
      <c r="D19" s="123">
        <v>4989</v>
      </c>
      <c r="E19" s="118">
        <f t="shared" si="0"/>
        <v>8909</v>
      </c>
      <c r="F19" s="209">
        <f>+'Original ABG Allocation'!H18</f>
        <v>8909</v>
      </c>
      <c r="G19" s="128"/>
      <c r="H19" s="123">
        <v>4215</v>
      </c>
      <c r="I19" s="116">
        <f t="shared" si="14"/>
        <v>632</v>
      </c>
      <c r="J19" s="39">
        <f t="shared" si="3"/>
        <v>4847</v>
      </c>
      <c r="K19" s="108">
        <f t="shared" si="4"/>
        <v>8135</v>
      </c>
      <c r="L19" s="108">
        <f t="shared" si="5"/>
        <v>5621</v>
      </c>
      <c r="M19" s="39">
        <f t="shared" si="1"/>
        <v>13756</v>
      </c>
      <c r="N19" s="128"/>
      <c r="O19" s="116">
        <v>0</v>
      </c>
      <c r="P19" s="116">
        <v>112</v>
      </c>
      <c r="Q19" s="116">
        <f t="shared" si="6"/>
        <v>112</v>
      </c>
      <c r="R19" s="123">
        <f t="shared" si="7"/>
        <v>8135</v>
      </c>
      <c r="S19" s="123">
        <f t="shared" si="8"/>
        <v>5733</v>
      </c>
      <c r="T19" s="24">
        <f t="shared" si="9"/>
        <v>13868</v>
      </c>
      <c r="U19" s="126"/>
      <c r="V19" s="24"/>
      <c r="W19" s="75"/>
      <c r="X19" s="117"/>
      <c r="Y19" s="117"/>
      <c r="Z19" s="118"/>
      <c r="AA19" s="225"/>
      <c r="AB19" s="225"/>
      <c r="AC19" s="170">
        <f t="shared" si="10"/>
        <v>0</v>
      </c>
      <c r="AD19" s="225">
        <f t="shared" si="11"/>
        <v>8135</v>
      </c>
      <c r="AE19" s="225">
        <f t="shared" si="12"/>
        <v>5733</v>
      </c>
      <c r="AF19" s="24">
        <f t="shared" si="13"/>
        <v>13868</v>
      </c>
      <c r="AG19" s="113"/>
      <c r="AH19" s="113"/>
      <c r="AI19" s="113"/>
      <c r="AJ19" s="113"/>
      <c r="AK19" s="113"/>
    </row>
    <row r="20" spans="1:37" x14ac:dyDescent="0.2">
      <c r="A20" s="24" t="str">
        <f>+'Original ABG Allocation'!A19</f>
        <v>14</v>
      </c>
      <c r="B20" s="24" t="str">
        <f>+'Original ABG Allocation'!B19</f>
        <v>LYCOM/CLINTON</v>
      </c>
      <c r="C20" s="118">
        <v>11863</v>
      </c>
      <c r="D20" s="123">
        <v>6596</v>
      </c>
      <c r="E20" s="118">
        <f t="shared" si="0"/>
        <v>18459</v>
      </c>
      <c r="F20" s="209">
        <f>+'Original ABG Allocation'!H19</f>
        <v>18459</v>
      </c>
      <c r="G20" s="128"/>
      <c r="H20" s="123">
        <v>884</v>
      </c>
      <c r="I20" s="116">
        <f t="shared" si="14"/>
        <v>133</v>
      </c>
      <c r="J20" s="39">
        <f t="shared" si="3"/>
        <v>1017</v>
      </c>
      <c r="K20" s="108">
        <f t="shared" si="4"/>
        <v>12747</v>
      </c>
      <c r="L20" s="108">
        <f t="shared" si="5"/>
        <v>6729</v>
      </c>
      <c r="M20" s="39">
        <f t="shared" si="1"/>
        <v>19476</v>
      </c>
      <c r="N20" s="128"/>
      <c r="O20" s="116">
        <v>0</v>
      </c>
      <c r="P20" s="116">
        <v>23</v>
      </c>
      <c r="Q20" s="116">
        <f>SUM(O20:P20)</f>
        <v>23</v>
      </c>
      <c r="R20" s="123">
        <f>K20+O20</f>
        <v>12747</v>
      </c>
      <c r="S20" s="123">
        <f>L20+P20</f>
        <v>6752</v>
      </c>
      <c r="T20" s="24">
        <f t="shared" si="9"/>
        <v>19499</v>
      </c>
      <c r="U20" s="126"/>
      <c r="V20" s="24"/>
      <c r="W20" s="75"/>
      <c r="X20" s="117"/>
      <c r="Y20" s="117"/>
      <c r="Z20" s="118"/>
      <c r="AA20" s="225"/>
      <c r="AB20" s="225"/>
      <c r="AC20" s="170">
        <f t="shared" si="10"/>
        <v>0</v>
      </c>
      <c r="AD20" s="225">
        <f t="shared" si="11"/>
        <v>12747</v>
      </c>
      <c r="AE20" s="225">
        <f t="shared" si="12"/>
        <v>6752</v>
      </c>
      <c r="AF20" s="24">
        <f t="shared" si="13"/>
        <v>19499</v>
      </c>
      <c r="AG20" s="113"/>
      <c r="AH20" s="113"/>
      <c r="AI20" s="113"/>
      <c r="AJ20" s="113"/>
      <c r="AK20" s="113"/>
    </row>
    <row r="21" spans="1:37" x14ac:dyDescent="0.2">
      <c r="A21" s="24" t="str">
        <f>+'Original ABG Allocation'!A20</f>
        <v>15</v>
      </c>
      <c r="B21" s="24" t="str">
        <f>+'Original ABG Allocation'!B20</f>
        <v>COLUM/MONT</v>
      </c>
      <c r="C21" s="118">
        <v>8688</v>
      </c>
      <c r="D21" s="123">
        <v>1439</v>
      </c>
      <c r="E21" s="118">
        <f t="shared" si="0"/>
        <v>10127</v>
      </c>
      <c r="F21" s="209">
        <f>+'Original ABG Allocation'!H20</f>
        <v>10127</v>
      </c>
      <c r="G21" s="128"/>
      <c r="H21" s="123">
        <v>-1441</v>
      </c>
      <c r="I21" s="116">
        <v>0</v>
      </c>
      <c r="J21" s="39">
        <f t="shared" si="3"/>
        <v>-1441</v>
      </c>
      <c r="K21" s="108">
        <f t="shared" si="4"/>
        <v>7247</v>
      </c>
      <c r="L21" s="108">
        <f t="shared" si="5"/>
        <v>1439</v>
      </c>
      <c r="M21" s="39">
        <f t="shared" si="1"/>
        <v>8686</v>
      </c>
      <c r="N21" s="128"/>
      <c r="O21" s="116">
        <v>0</v>
      </c>
      <c r="P21" s="116">
        <v>0</v>
      </c>
      <c r="Q21" s="116">
        <f>SUM(O21:P21)</f>
        <v>0</v>
      </c>
      <c r="R21" s="123">
        <f>K21+O21</f>
        <v>7247</v>
      </c>
      <c r="S21" s="123">
        <f>L21+P21</f>
        <v>1439</v>
      </c>
      <c r="T21" s="24">
        <f t="shared" si="9"/>
        <v>8686</v>
      </c>
      <c r="U21" s="126"/>
      <c r="V21" s="24"/>
      <c r="W21" s="75"/>
      <c r="X21" s="117"/>
      <c r="Y21" s="117"/>
      <c r="Z21" s="118"/>
      <c r="AA21" s="225"/>
      <c r="AB21" s="225"/>
      <c r="AC21" s="170">
        <f t="shared" si="10"/>
        <v>0</v>
      </c>
      <c r="AD21" s="225">
        <f t="shared" si="11"/>
        <v>7247</v>
      </c>
      <c r="AE21" s="225">
        <f t="shared" si="12"/>
        <v>1439</v>
      </c>
      <c r="AF21" s="24">
        <f t="shared" si="13"/>
        <v>8686</v>
      </c>
      <c r="AG21" s="113"/>
      <c r="AH21" s="113"/>
      <c r="AI21" s="113"/>
      <c r="AJ21" s="113"/>
      <c r="AK21" s="113"/>
    </row>
    <row r="22" spans="1:37" x14ac:dyDescent="0.2">
      <c r="A22" s="24" t="str">
        <f>+'Original ABG Allocation'!A21</f>
        <v>16</v>
      </c>
      <c r="B22" s="24" t="str">
        <f>+'Original ABG Allocation'!B21</f>
        <v>NORTHUMBERLND</v>
      </c>
      <c r="C22" s="118">
        <v>11653</v>
      </c>
      <c r="D22" s="123">
        <v>6065</v>
      </c>
      <c r="E22" s="118">
        <f t="shared" si="0"/>
        <v>17718</v>
      </c>
      <c r="F22" s="209">
        <f>+'Original ABG Allocation'!H21</f>
        <v>17718</v>
      </c>
      <c r="G22" s="128"/>
      <c r="H22" s="123">
        <v>-3310</v>
      </c>
      <c r="I22" s="116">
        <v>0</v>
      </c>
      <c r="J22" s="39">
        <f t="shared" si="3"/>
        <v>-3310</v>
      </c>
      <c r="K22" s="108">
        <f t="shared" si="4"/>
        <v>8343</v>
      </c>
      <c r="L22" s="108">
        <f t="shared" si="5"/>
        <v>6065</v>
      </c>
      <c r="M22" s="39">
        <f t="shared" si="1"/>
        <v>14408</v>
      </c>
      <c r="N22" s="128"/>
      <c r="O22" s="116">
        <v>10000</v>
      </c>
      <c r="P22" s="116">
        <v>1765</v>
      </c>
      <c r="Q22" s="116">
        <f t="shared" si="6"/>
        <v>11765</v>
      </c>
      <c r="R22" s="123">
        <f t="shared" si="7"/>
        <v>18343</v>
      </c>
      <c r="S22" s="123">
        <f t="shared" si="8"/>
        <v>7830</v>
      </c>
      <c r="T22" s="24">
        <f t="shared" si="9"/>
        <v>26173</v>
      </c>
      <c r="U22" s="126"/>
      <c r="V22" s="24"/>
      <c r="W22" s="75"/>
      <c r="X22" s="117"/>
      <c r="Y22" s="117"/>
      <c r="Z22" s="118"/>
      <c r="AA22" s="225"/>
      <c r="AB22" s="225"/>
      <c r="AC22" s="170">
        <f t="shared" si="10"/>
        <v>0</v>
      </c>
      <c r="AD22" s="225">
        <f t="shared" si="11"/>
        <v>18343</v>
      </c>
      <c r="AE22" s="225">
        <f t="shared" si="12"/>
        <v>7830</v>
      </c>
      <c r="AF22" s="24">
        <f t="shared" si="13"/>
        <v>26173</v>
      </c>
      <c r="AG22" s="113"/>
      <c r="AH22" s="113"/>
      <c r="AI22" s="113"/>
      <c r="AJ22" s="113"/>
      <c r="AK22" s="113"/>
    </row>
    <row r="23" spans="1:37" x14ac:dyDescent="0.2">
      <c r="A23" s="24" t="str">
        <f>+'Original ABG Allocation'!A22</f>
        <v>17</v>
      </c>
      <c r="B23" s="24" t="str">
        <f>+'Original ABG Allocation'!B22</f>
        <v>UNION/SNYDER</v>
      </c>
      <c r="C23" s="118">
        <v>5657</v>
      </c>
      <c r="D23" s="123">
        <v>2979</v>
      </c>
      <c r="E23" s="118">
        <f t="shared" si="0"/>
        <v>8636</v>
      </c>
      <c r="F23" s="209">
        <f>+'Original ABG Allocation'!H22</f>
        <v>8636</v>
      </c>
      <c r="G23" s="128"/>
      <c r="H23" s="123">
        <v>1550</v>
      </c>
      <c r="I23" s="116">
        <f t="shared" ref="I23" si="15">ROUND(H23*0.15,0)</f>
        <v>233</v>
      </c>
      <c r="J23" s="39">
        <f t="shared" si="3"/>
        <v>1783</v>
      </c>
      <c r="K23" s="108">
        <f t="shared" si="4"/>
        <v>7207</v>
      </c>
      <c r="L23" s="108">
        <f t="shared" si="5"/>
        <v>3212</v>
      </c>
      <c r="M23" s="39">
        <f t="shared" si="1"/>
        <v>10419</v>
      </c>
      <c r="N23" s="128"/>
      <c r="O23" s="116">
        <v>0</v>
      </c>
      <c r="P23" s="116">
        <v>41</v>
      </c>
      <c r="Q23" s="116">
        <f t="shared" si="6"/>
        <v>41</v>
      </c>
      <c r="R23" s="123">
        <f t="shared" si="7"/>
        <v>7207</v>
      </c>
      <c r="S23" s="123">
        <f t="shared" si="8"/>
        <v>3253</v>
      </c>
      <c r="T23" s="24">
        <f t="shared" si="9"/>
        <v>10460</v>
      </c>
      <c r="U23" s="126"/>
      <c r="V23" s="24"/>
      <c r="W23" s="75"/>
      <c r="X23" s="117"/>
      <c r="Y23" s="117"/>
      <c r="Z23" s="118"/>
      <c r="AA23" s="225"/>
      <c r="AB23" s="225"/>
      <c r="AC23" s="170">
        <f t="shared" si="10"/>
        <v>0</v>
      </c>
      <c r="AD23" s="225">
        <f t="shared" si="11"/>
        <v>7207</v>
      </c>
      <c r="AE23" s="225">
        <f t="shared" si="12"/>
        <v>3253</v>
      </c>
      <c r="AF23" s="24">
        <f t="shared" si="13"/>
        <v>10460</v>
      </c>
      <c r="AG23" s="113"/>
      <c r="AH23" s="113"/>
      <c r="AI23" s="113"/>
      <c r="AJ23" s="113"/>
      <c r="AK23" s="113"/>
    </row>
    <row r="24" spans="1:37" x14ac:dyDescent="0.2">
      <c r="A24" s="24" t="str">
        <f>+'Original ABG Allocation'!A23</f>
        <v>18</v>
      </c>
      <c r="B24" s="24" t="str">
        <f>+'Original ABG Allocation'!B23</f>
        <v>MIFF/JUNIATA</v>
      </c>
      <c r="C24" s="118">
        <v>7765</v>
      </c>
      <c r="D24" s="123">
        <v>4199</v>
      </c>
      <c r="E24" s="118">
        <f t="shared" si="0"/>
        <v>11964</v>
      </c>
      <c r="F24" s="209">
        <f>+'Original ABG Allocation'!H23</f>
        <v>11964</v>
      </c>
      <c r="G24" s="128"/>
      <c r="H24" s="123">
        <v>-58</v>
      </c>
      <c r="I24" s="116">
        <v>0</v>
      </c>
      <c r="J24" s="39">
        <f t="shared" si="3"/>
        <v>-58</v>
      </c>
      <c r="K24" s="108">
        <f t="shared" si="4"/>
        <v>7707</v>
      </c>
      <c r="L24" s="108">
        <f t="shared" si="5"/>
        <v>4199</v>
      </c>
      <c r="M24" s="39">
        <f t="shared" si="1"/>
        <v>11906</v>
      </c>
      <c r="N24" s="128"/>
      <c r="O24" s="116">
        <v>0</v>
      </c>
      <c r="P24" s="116">
        <v>0</v>
      </c>
      <c r="Q24" s="116">
        <f t="shared" si="6"/>
        <v>0</v>
      </c>
      <c r="R24" s="123">
        <f t="shared" si="7"/>
        <v>7707</v>
      </c>
      <c r="S24" s="123">
        <f t="shared" si="8"/>
        <v>4199</v>
      </c>
      <c r="T24" s="24">
        <f t="shared" si="9"/>
        <v>11906</v>
      </c>
      <c r="U24" s="126"/>
      <c r="V24" s="24"/>
      <c r="W24" s="75"/>
      <c r="X24" s="117"/>
      <c r="Y24" s="117"/>
      <c r="Z24" s="118"/>
      <c r="AA24" s="225"/>
      <c r="AB24" s="225"/>
      <c r="AC24" s="170">
        <f t="shared" si="10"/>
        <v>0</v>
      </c>
      <c r="AD24" s="225">
        <f t="shared" si="11"/>
        <v>7707</v>
      </c>
      <c r="AE24" s="225">
        <f t="shared" si="12"/>
        <v>4199</v>
      </c>
      <c r="AF24" s="24">
        <f t="shared" si="13"/>
        <v>11906</v>
      </c>
      <c r="AG24" s="113"/>
      <c r="AH24" s="113"/>
      <c r="AI24" s="113"/>
      <c r="AJ24" s="113"/>
      <c r="AK24" s="113"/>
    </row>
    <row r="25" spans="1:37" x14ac:dyDescent="0.2">
      <c r="A25" s="24" t="str">
        <f>+'Original ABG Allocation'!A24</f>
        <v>19</v>
      </c>
      <c r="B25" s="24" t="str">
        <f>+'Original ABG Allocation'!B24</f>
        <v>FRANKLIN</v>
      </c>
      <c r="C25" s="118">
        <v>9659</v>
      </c>
      <c r="D25" s="123">
        <v>4884</v>
      </c>
      <c r="E25" s="118">
        <f t="shared" si="0"/>
        <v>14543</v>
      </c>
      <c r="F25" s="209">
        <f>+'Original ABG Allocation'!H24</f>
        <v>14543</v>
      </c>
      <c r="G25" s="128"/>
      <c r="H25" s="123">
        <v>905</v>
      </c>
      <c r="I25" s="116">
        <f t="shared" ref="I25:I27" si="16">ROUND(H25*0.15,0)</f>
        <v>136</v>
      </c>
      <c r="J25" s="39">
        <f t="shared" si="3"/>
        <v>1041</v>
      </c>
      <c r="K25" s="108">
        <f t="shared" si="4"/>
        <v>10564</v>
      </c>
      <c r="L25" s="108">
        <f t="shared" si="5"/>
        <v>5020</v>
      </c>
      <c r="M25" s="39">
        <f t="shared" si="1"/>
        <v>15584</v>
      </c>
      <c r="N25" s="128"/>
      <c r="O25" s="116">
        <v>0</v>
      </c>
      <c r="P25" s="116">
        <v>24</v>
      </c>
      <c r="Q25" s="116">
        <f t="shared" si="6"/>
        <v>24</v>
      </c>
      <c r="R25" s="123">
        <f t="shared" si="7"/>
        <v>10564</v>
      </c>
      <c r="S25" s="123">
        <f t="shared" si="8"/>
        <v>5044</v>
      </c>
      <c r="T25" s="24">
        <f t="shared" si="9"/>
        <v>15608</v>
      </c>
      <c r="U25" s="126"/>
      <c r="V25" s="24"/>
      <c r="W25" s="75"/>
      <c r="X25" s="117"/>
      <c r="Y25" s="117"/>
      <c r="Z25" s="118"/>
      <c r="AA25" s="225"/>
      <c r="AB25" s="225"/>
      <c r="AC25" s="170">
        <f t="shared" si="10"/>
        <v>0</v>
      </c>
      <c r="AD25" s="225">
        <f t="shared" si="11"/>
        <v>10564</v>
      </c>
      <c r="AE25" s="225">
        <f t="shared" si="12"/>
        <v>5044</v>
      </c>
      <c r="AF25" s="24">
        <f t="shared" si="13"/>
        <v>15608</v>
      </c>
      <c r="AG25" s="113"/>
      <c r="AH25" s="113"/>
      <c r="AI25" s="113"/>
      <c r="AJ25" s="113"/>
      <c r="AK25" s="113"/>
    </row>
    <row r="26" spans="1:37" x14ac:dyDescent="0.2">
      <c r="A26" s="24" t="str">
        <f>+'Original ABG Allocation'!A25</f>
        <v>20</v>
      </c>
      <c r="B26" s="24" t="str">
        <f>+'Original ABG Allocation'!B25</f>
        <v>ADAMS</v>
      </c>
      <c r="C26" s="118">
        <v>5157</v>
      </c>
      <c r="D26" s="123">
        <v>2799</v>
      </c>
      <c r="E26" s="118">
        <f t="shared" si="0"/>
        <v>7956</v>
      </c>
      <c r="F26" s="209">
        <f>+'Original ABG Allocation'!H25</f>
        <v>7956</v>
      </c>
      <c r="G26" s="128"/>
      <c r="H26" s="123">
        <v>3623</v>
      </c>
      <c r="I26" s="116">
        <f t="shared" si="16"/>
        <v>543</v>
      </c>
      <c r="J26" s="39">
        <f t="shared" si="3"/>
        <v>4166</v>
      </c>
      <c r="K26" s="108">
        <f t="shared" si="4"/>
        <v>8780</v>
      </c>
      <c r="L26" s="108">
        <f t="shared" si="5"/>
        <v>3342</v>
      </c>
      <c r="M26" s="39">
        <f t="shared" si="1"/>
        <v>12122</v>
      </c>
      <c r="N26" s="128"/>
      <c r="O26" s="116">
        <v>0</v>
      </c>
      <c r="P26" s="116">
        <v>97</v>
      </c>
      <c r="Q26" s="116">
        <f t="shared" si="6"/>
        <v>97</v>
      </c>
      <c r="R26" s="123">
        <f t="shared" si="7"/>
        <v>8780</v>
      </c>
      <c r="S26" s="123">
        <f t="shared" si="8"/>
        <v>3439</v>
      </c>
      <c r="T26" s="24">
        <f t="shared" si="9"/>
        <v>12219</v>
      </c>
      <c r="U26" s="126"/>
      <c r="V26" s="24"/>
      <c r="W26" s="75"/>
      <c r="X26" s="117"/>
      <c r="Y26" s="117"/>
      <c r="Z26" s="118"/>
      <c r="AA26" s="225"/>
      <c r="AB26" s="225"/>
      <c r="AC26" s="170">
        <f t="shared" si="10"/>
        <v>0</v>
      </c>
      <c r="AD26" s="225">
        <f t="shared" si="11"/>
        <v>8780</v>
      </c>
      <c r="AE26" s="225">
        <f t="shared" si="12"/>
        <v>3439</v>
      </c>
      <c r="AF26" s="24">
        <f t="shared" si="13"/>
        <v>12219</v>
      </c>
      <c r="AG26" s="113"/>
      <c r="AH26" s="113"/>
      <c r="AI26" s="113"/>
      <c r="AJ26" s="113"/>
      <c r="AK26" s="113"/>
    </row>
    <row r="27" spans="1:37" x14ac:dyDescent="0.2">
      <c r="A27" s="24" t="str">
        <f>+'Original ABG Allocation'!A26</f>
        <v>21</v>
      </c>
      <c r="B27" s="24" t="str">
        <f>+'Original ABG Allocation'!B26</f>
        <v>CUMBERLAND</v>
      </c>
      <c r="C27" s="118">
        <v>6087</v>
      </c>
      <c r="D27" s="123">
        <v>3136</v>
      </c>
      <c r="E27" s="118">
        <f t="shared" si="0"/>
        <v>9223</v>
      </c>
      <c r="F27" s="209">
        <f>+'Original ABG Allocation'!H26</f>
        <v>9223</v>
      </c>
      <c r="G27" s="128"/>
      <c r="H27" s="123">
        <v>6679</v>
      </c>
      <c r="I27" s="116">
        <f t="shared" si="16"/>
        <v>1002</v>
      </c>
      <c r="J27" s="39">
        <f t="shared" si="3"/>
        <v>7681</v>
      </c>
      <c r="K27" s="108">
        <f t="shared" si="4"/>
        <v>12766</v>
      </c>
      <c r="L27" s="108">
        <f t="shared" si="5"/>
        <v>4138</v>
      </c>
      <c r="M27" s="39">
        <f t="shared" si="1"/>
        <v>16904</v>
      </c>
      <c r="N27" s="128"/>
      <c r="O27" s="116">
        <v>0</v>
      </c>
      <c r="P27" s="116">
        <v>177</v>
      </c>
      <c r="Q27" s="116">
        <f t="shared" si="6"/>
        <v>177</v>
      </c>
      <c r="R27" s="123">
        <f t="shared" si="7"/>
        <v>12766</v>
      </c>
      <c r="S27" s="123">
        <f t="shared" si="8"/>
        <v>4315</v>
      </c>
      <c r="T27" s="24">
        <f t="shared" si="9"/>
        <v>17081</v>
      </c>
      <c r="U27" s="126"/>
      <c r="V27" s="24"/>
      <c r="W27" s="75"/>
      <c r="X27" s="117"/>
      <c r="Y27" s="117"/>
      <c r="Z27" s="118"/>
      <c r="AA27" s="225"/>
      <c r="AB27" s="225"/>
      <c r="AC27" s="170">
        <f t="shared" si="10"/>
        <v>0</v>
      </c>
      <c r="AD27" s="225">
        <f t="shared" si="11"/>
        <v>12766</v>
      </c>
      <c r="AE27" s="225">
        <f t="shared" si="12"/>
        <v>4315</v>
      </c>
      <c r="AF27" s="24">
        <f t="shared" si="13"/>
        <v>17081</v>
      </c>
      <c r="AG27" s="113"/>
      <c r="AH27" s="113"/>
      <c r="AI27" s="113"/>
      <c r="AJ27" s="113"/>
      <c r="AK27" s="113"/>
    </row>
    <row r="28" spans="1:37" x14ac:dyDescent="0.2">
      <c r="A28" s="24" t="str">
        <f>+'Original ABG Allocation'!A27</f>
        <v>22</v>
      </c>
      <c r="B28" s="24" t="str">
        <f>+'Original ABG Allocation'!B27</f>
        <v>PERRY</v>
      </c>
      <c r="C28" s="118">
        <v>5135</v>
      </c>
      <c r="D28" s="123">
        <v>2789</v>
      </c>
      <c r="E28" s="118">
        <f t="shared" si="0"/>
        <v>7924</v>
      </c>
      <c r="F28" s="209">
        <f>+'Original ABG Allocation'!H27</f>
        <v>7924</v>
      </c>
      <c r="G28" s="128"/>
      <c r="H28" s="123">
        <v>-571</v>
      </c>
      <c r="I28" s="116">
        <v>0</v>
      </c>
      <c r="J28" s="39">
        <f t="shared" si="3"/>
        <v>-571</v>
      </c>
      <c r="K28" s="108">
        <f t="shared" si="4"/>
        <v>4564</v>
      </c>
      <c r="L28" s="108">
        <f t="shared" si="5"/>
        <v>2789</v>
      </c>
      <c r="M28" s="39">
        <f t="shared" si="1"/>
        <v>7353</v>
      </c>
      <c r="N28" s="128"/>
      <c r="O28" s="116">
        <v>0</v>
      </c>
      <c r="P28" s="116">
        <v>0</v>
      </c>
      <c r="Q28" s="116">
        <f t="shared" si="6"/>
        <v>0</v>
      </c>
      <c r="R28" s="123">
        <f t="shared" si="7"/>
        <v>4564</v>
      </c>
      <c r="S28" s="123">
        <f t="shared" si="8"/>
        <v>2789</v>
      </c>
      <c r="T28" s="24">
        <f t="shared" si="9"/>
        <v>7353</v>
      </c>
      <c r="U28" s="126"/>
      <c r="V28" s="24"/>
      <c r="W28" s="75"/>
      <c r="X28" s="117"/>
      <c r="Y28" s="117"/>
      <c r="Z28" s="118"/>
      <c r="AA28" s="225"/>
      <c r="AB28" s="225"/>
      <c r="AC28" s="170">
        <f t="shared" si="10"/>
        <v>0</v>
      </c>
      <c r="AD28" s="225">
        <f t="shared" si="11"/>
        <v>4564</v>
      </c>
      <c r="AE28" s="225">
        <f t="shared" si="12"/>
        <v>2789</v>
      </c>
      <c r="AF28" s="24">
        <f t="shared" si="13"/>
        <v>7353</v>
      </c>
      <c r="AG28" s="113"/>
      <c r="AH28" s="113"/>
      <c r="AI28" s="113"/>
      <c r="AJ28" s="113"/>
      <c r="AK28" s="113"/>
    </row>
    <row r="29" spans="1:37" x14ac:dyDescent="0.2">
      <c r="A29" s="24" t="str">
        <f>+'Original ABG Allocation'!A28</f>
        <v>23</v>
      </c>
      <c r="B29" s="24" t="str">
        <f>+'Original ABG Allocation'!B28</f>
        <v>DAUPHIN</v>
      </c>
      <c r="C29" s="118">
        <v>15203</v>
      </c>
      <c r="D29" s="123">
        <v>8720</v>
      </c>
      <c r="E29" s="118">
        <f t="shared" si="0"/>
        <v>23923</v>
      </c>
      <c r="F29" s="209">
        <f>+'Original ABG Allocation'!H28</f>
        <v>23923</v>
      </c>
      <c r="G29" s="128"/>
      <c r="H29" s="123">
        <v>2983</v>
      </c>
      <c r="I29" s="116">
        <f t="shared" ref="I29:I36" si="17">ROUND(H29*0.15,0)</f>
        <v>447</v>
      </c>
      <c r="J29" s="39">
        <f t="shared" si="3"/>
        <v>3430</v>
      </c>
      <c r="K29" s="108">
        <f t="shared" si="4"/>
        <v>18186</v>
      </c>
      <c r="L29" s="108">
        <f t="shared" si="5"/>
        <v>9167</v>
      </c>
      <c r="M29" s="39">
        <f t="shared" si="1"/>
        <v>27353</v>
      </c>
      <c r="N29" s="128"/>
      <c r="O29" s="116">
        <v>0</v>
      </c>
      <c r="P29" s="116">
        <v>80</v>
      </c>
      <c r="Q29" s="116">
        <f t="shared" si="6"/>
        <v>80</v>
      </c>
      <c r="R29" s="123">
        <f t="shared" si="7"/>
        <v>18186</v>
      </c>
      <c r="S29" s="123">
        <f t="shared" si="8"/>
        <v>9247</v>
      </c>
      <c r="T29" s="24">
        <f t="shared" si="9"/>
        <v>27433</v>
      </c>
      <c r="U29" s="126"/>
      <c r="V29" s="24"/>
      <c r="W29" s="75"/>
      <c r="X29" s="117"/>
      <c r="Y29" s="117"/>
      <c r="Z29" s="118"/>
      <c r="AA29" s="225"/>
      <c r="AB29" s="225"/>
      <c r="AC29" s="170">
        <f t="shared" si="10"/>
        <v>0</v>
      </c>
      <c r="AD29" s="225">
        <f t="shared" si="11"/>
        <v>18186</v>
      </c>
      <c r="AE29" s="225">
        <f t="shared" si="12"/>
        <v>9247</v>
      </c>
      <c r="AF29" s="24">
        <f t="shared" si="13"/>
        <v>27433</v>
      </c>
      <c r="AG29" s="113"/>
      <c r="AH29" s="113"/>
      <c r="AI29" s="113"/>
      <c r="AJ29" s="113"/>
      <c r="AK29" s="113"/>
    </row>
    <row r="30" spans="1:37" x14ac:dyDescent="0.2">
      <c r="A30" s="24" t="str">
        <f>+'Original ABG Allocation'!A29</f>
        <v>24</v>
      </c>
      <c r="B30" s="24" t="str">
        <f>+'Original ABG Allocation'!B29</f>
        <v>LEBANON</v>
      </c>
      <c r="C30" s="118">
        <v>6031</v>
      </c>
      <c r="D30" s="123">
        <v>3116</v>
      </c>
      <c r="E30" s="118">
        <f t="shared" si="0"/>
        <v>9147</v>
      </c>
      <c r="F30" s="209">
        <f>+'Original ABG Allocation'!H29</f>
        <v>9147</v>
      </c>
      <c r="G30" s="128"/>
      <c r="H30" s="123">
        <v>2659</v>
      </c>
      <c r="I30" s="116">
        <f t="shared" si="17"/>
        <v>399</v>
      </c>
      <c r="J30" s="39">
        <f t="shared" si="3"/>
        <v>3058</v>
      </c>
      <c r="K30" s="108">
        <f t="shared" si="4"/>
        <v>8690</v>
      </c>
      <c r="L30" s="108">
        <f t="shared" si="5"/>
        <v>3515</v>
      </c>
      <c r="M30" s="39">
        <f t="shared" si="1"/>
        <v>12205</v>
      </c>
      <c r="N30" s="128"/>
      <c r="O30" s="116">
        <v>0</v>
      </c>
      <c r="P30" s="116">
        <v>71</v>
      </c>
      <c r="Q30" s="116">
        <f t="shared" si="6"/>
        <v>71</v>
      </c>
      <c r="R30" s="123">
        <f t="shared" si="7"/>
        <v>8690</v>
      </c>
      <c r="S30" s="123">
        <f t="shared" si="8"/>
        <v>3586</v>
      </c>
      <c r="T30" s="24">
        <f t="shared" si="9"/>
        <v>12276</v>
      </c>
      <c r="U30" s="126"/>
      <c r="V30" s="24"/>
      <c r="W30" s="75"/>
      <c r="X30" s="117"/>
      <c r="Y30" s="117"/>
      <c r="Z30" s="118"/>
      <c r="AA30" s="225"/>
      <c r="AB30" s="225"/>
      <c r="AC30" s="170">
        <f t="shared" si="10"/>
        <v>0</v>
      </c>
      <c r="AD30" s="225">
        <f t="shared" si="11"/>
        <v>8690</v>
      </c>
      <c r="AE30" s="225">
        <f t="shared" si="12"/>
        <v>3586</v>
      </c>
      <c r="AF30" s="24">
        <f t="shared" si="13"/>
        <v>12276</v>
      </c>
      <c r="AG30" s="113"/>
      <c r="AH30" s="113"/>
      <c r="AI30" s="113"/>
      <c r="AJ30" s="113"/>
      <c r="AK30" s="113"/>
    </row>
    <row r="31" spans="1:37" x14ac:dyDescent="0.2">
      <c r="A31" s="24" t="str">
        <f>+'Original ABG Allocation'!A30</f>
        <v>25</v>
      </c>
      <c r="B31" s="24" t="str">
        <f>+'Original ABG Allocation'!B30</f>
        <v>YORK</v>
      </c>
      <c r="C31" s="118">
        <v>16004</v>
      </c>
      <c r="D31" s="123">
        <v>9013</v>
      </c>
      <c r="E31" s="118">
        <f t="shared" si="0"/>
        <v>25017</v>
      </c>
      <c r="F31" s="209">
        <f>+'Original ABG Allocation'!H30</f>
        <v>25017</v>
      </c>
      <c r="G31" s="128"/>
      <c r="H31" s="123">
        <v>9965</v>
      </c>
      <c r="I31" s="116">
        <f t="shared" si="17"/>
        <v>1495</v>
      </c>
      <c r="J31" s="39">
        <f t="shared" si="3"/>
        <v>11460</v>
      </c>
      <c r="K31" s="108">
        <f t="shared" si="4"/>
        <v>25969</v>
      </c>
      <c r="L31" s="108">
        <f t="shared" si="5"/>
        <v>10508</v>
      </c>
      <c r="M31" s="39">
        <f t="shared" si="1"/>
        <v>36477</v>
      </c>
      <c r="N31" s="128"/>
      <c r="O31" s="116">
        <v>0</v>
      </c>
      <c r="P31" s="116">
        <v>264</v>
      </c>
      <c r="Q31" s="116">
        <f t="shared" si="6"/>
        <v>264</v>
      </c>
      <c r="R31" s="123">
        <f t="shared" si="7"/>
        <v>25969</v>
      </c>
      <c r="S31" s="123">
        <f t="shared" si="8"/>
        <v>10772</v>
      </c>
      <c r="T31" s="24">
        <f t="shared" si="9"/>
        <v>36741</v>
      </c>
      <c r="U31" s="126"/>
      <c r="V31" s="24"/>
      <c r="W31" s="75"/>
      <c r="X31" s="117"/>
      <c r="Y31" s="117"/>
      <c r="Z31" s="118"/>
      <c r="AA31" s="225"/>
      <c r="AB31" s="225"/>
      <c r="AC31" s="170">
        <f t="shared" si="10"/>
        <v>0</v>
      </c>
      <c r="AD31" s="225">
        <f t="shared" si="11"/>
        <v>25969</v>
      </c>
      <c r="AE31" s="225">
        <f t="shared" si="12"/>
        <v>10772</v>
      </c>
      <c r="AF31" s="24">
        <f t="shared" si="13"/>
        <v>36741</v>
      </c>
      <c r="AG31" s="113"/>
      <c r="AH31" s="113"/>
      <c r="AI31" s="113"/>
      <c r="AJ31" s="113"/>
      <c r="AK31" s="113"/>
    </row>
    <row r="32" spans="1:37" x14ac:dyDescent="0.2">
      <c r="A32" s="24" t="str">
        <f>+'Original ABG Allocation'!A31</f>
        <v>26</v>
      </c>
      <c r="B32" s="24" t="str">
        <f>+'Original ABG Allocation'!B31</f>
        <v>LANCASTER</v>
      </c>
      <c r="C32" s="118">
        <v>19619</v>
      </c>
      <c r="D32" s="123">
        <v>11240</v>
      </c>
      <c r="E32" s="118">
        <f t="shared" si="0"/>
        <v>30859</v>
      </c>
      <c r="F32" s="209">
        <f>+'Original ABG Allocation'!H31</f>
        <v>30859</v>
      </c>
      <c r="G32" s="128"/>
      <c r="H32" s="123">
        <v>9259</v>
      </c>
      <c r="I32" s="116">
        <f t="shared" si="17"/>
        <v>1389</v>
      </c>
      <c r="J32" s="39">
        <f t="shared" si="3"/>
        <v>10648</v>
      </c>
      <c r="K32" s="108">
        <f t="shared" si="4"/>
        <v>28878</v>
      </c>
      <c r="L32" s="108">
        <f t="shared" si="5"/>
        <v>12629</v>
      </c>
      <c r="M32" s="39">
        <f t="shared" si="1"/>
        <v>41507</v>
      </c>
      <c r="N32" s="128"/>
      <c r="O32" s="116">
        <v>0</v>
      </c>
      <c r="P32" s="116">
        <v>245</v>
      </c>
      <c r="Q32" s="116">
        <f t="shared" si="6"/>
        <v>245</v>
      </c>
      <c r="R32" s="123">
        <f t="shared" si="7"/>
        <v>28878</v>
      </c>
      <c r="S32" s="123">
        <f t="shared" si="8"/>
        <v>12874</v>
      </c>
      <c r="T32" s="24">
        <f t="shared" si="9"/>
        <v>41752</v>
      </c>
      <c r="U32" s="126"/>
      <c r="V32" s="24"/>
      <c r="W32" s="75"/>
      <c r="X32" s="117"/>
      <c r="Y32" s="117"/>
      <c r="Z32" s="118"/>
      <c r="AA32" s="225"/>
      <c r="AB32" s="225"/>
      <c r="AC32" s="170">
        <f t="shared" si="10"/>
        <v>0</v>
      </c>
      <c r="AD32" s="225">
        <f t="shared" si="11"/>
        <v>28878</v>
      </c>
      <c r="AE32" s="225">
        <f t="shared" si="12"/>
        <v>12874</v>
      </c>
      <c r="AF32" s="24">
        <f t="shared" si="13"/>
        <v>41752</v>
      </c>
      <c r="AG32" s="113"/>
      <c r="AH32" s="113"/>
      <c r="AI32" s="113"/>
      <c r="AJ32" s="113"/>
      <c r="AK32" s="113"/>
    </row>
    <row r="33" spans="1:32" x14ac:dyDescent="0.2">
      <c r="A33" s="24" t="str">
        <f>+'Original ABG Allocation'!A32</f>
        <v>27</v>
      </c>
      <c r="B33" s="24" t="str">
        <f>+'Original ABG Allocation'!B32</f>
        <v>CHESTER</v>
      </c>
      <c r="C33" s="118">
        <v>9499</v>
      </c>
      <c r="D33" s="123">
        <v>4831</v>
      </c>
      <c r="E33" s="118">
        <f t="shared" si="0"/>
        <v>14330</v>
      </c>
      <c r="F33" s="209">
        <f>+'Original ABG Allocation'!H32</f>
        <v>14330</v>
      </c>
      <c r="G33" s="128"/>
      <c r="H33" s="123">
        <v>12813</v>
      </c>
      <c r="I33" s="116">
        <f t="shared" si="17"/>
        <v>1922</v>
      </c>
      <c r="J33" s="39">
        <f t="shared" si="3"/>
        <v>14735</v>
      </c>
      <c r="K33" s="108">
        <f t="shared" si="4"/>
        <v>22312</v>
      </c>
      <c r="L33" s="108">
        <f t="shared" si="5"/>
        <v>6753</v>
      </c>
      <c r="M33" s="39">
        <f t="shared" si="1"/>
        <v>29065</v>
      </c>
      <c r="N33" s="128"/>
      <c r="O33" s="116">
        <v>0</v>
      </c>
      <c r="P33" s="116">
        <v>340</v>
      </c>
      <c r="Q33" s="116">
        <f t="shared" si="6"/>
        <v>340</v>
      </c>
      <c r="R33" s="123">
        <f t="shared" si="7"/>
        <v>22312</v>
      </c>
      <c r="S33" s="123">
        <f t="shared" si="8"/>
        <v>7093</v>
      </c>
      <c r="T33" s="24">
        <f t="shared" si="9"/>
        <v>29405</v>
      </c>
      <c r="U33" s="126"/>
      <c r="V33" s="24"/>
      <c r="W33" s="75"/>
      <c r="X33" s="117"/>
      <c r="Y33" s="117"/>
      <c r="Z33" s="118"/>
      <c r="AA33" s="12"/>
      <c r="AB33" s="225"/>
      <c r="AC33" s="170">
        <f t="shared" si="10"/>
        <v>0</v>
      </c>
      <c r="AD33" s="225">
        <f t="shared" si="11"/>
        <v>22312</v>
      </c>
      <c r="AE33" s="225">
        <f t="shared" si="12"/>
        <v>7093</v>
      </c>
      <c r="AF33" s="24">
        <f t="shared" si="13"/>
        <v>29405</v>
      </c>
    </row>
    <row r="34" spans="1:32" x14ac:dyDescent="0.2">
      <c r="A34" s="24" t="str">
        <f>+'Original ABG Allocation'!A33</f>
        <v>28</v>
      </c>
      <c r="B34" s="24" t="str">
        <f>+'Original ABG Allocation'!B33</f>
        <v>MONTGOMERY</v>
      </c>
      <c r="C34" s="118">
        <v>17383</v>
      </c>
      <c r="D34" s="123">
        <v>9983</v>
      </c>
      <c r="E34" s="118">
        <f t="shared" si="0"/>
        <v>27366</v>
      </c>
      <c r="F34" s="209">
        <f>+'Original ABG Allocation'!H33</f>
        <v>27366</v>
      </c>
      <c r="G34" s="128"/>
      <c r="H34" s="123">
        <v>22257</v>
      </c>
      <c r="I34" s="116">
        <f t="shared" si="17"/>
        <v>3339</v>
      </c>
      <c r="J34" s="39">
        <f t="shared" si="3"/>
        <v>25596</v>
      </c>
      <c r="K34" s="108">
        <f t="shared" si="4"/>
        <v>39640</v>
      </c>
      <c r="L34" s="108">
        <f t="shared" si="5"/>
        <v>13322</v>
      </c>
      <c r="M34" s="39">
        <f t="shared" si="1"/>
        <v>52962</v>
      </c>
      <c r="N34" s="128"/>
      <c r="O34" s="116">
        <v>0</v>
      </c>
      <c r="P34" s="116">
        <v>589</v>
      </c>
      <c r="Q34" s="116">
        <f t="shared" si="6"/>
        <v>589</v>
      </c>
      <c r="R34" s="123">
        <f t="shared" si="7"/>
        <v>39640</v>
      </c>
      <c r="S34" s="123">
        <f t="shared" si="8"/>
        <v>13911</v>
      </c>
      <c r="T34" s="24">
        <f t="shared" si="9"/>
        <v>53551</v>
      </c>
      <c r="U34" s="126"/>
      <c r="V34" s="24"/>
      <c r="W34" s="75"/>
      <c r="X34" s="117"/>
      <c r="Y34" s="117"/>
      <c r="Z34" s="118"/>
      <c r="AA34" s="225"/>
      <c r="AB34" s="225"/>
      <c r="AC34" s="170">
        <f t="shared" si="10"/>
        <v>0</v>
      </c>
      <c r="AD34" s="225">
        <f t="shared" si="11"/>
        <v>39640</v>
      </c>
      <c r="AE34" s="225">
        <f t="shared" si="12"/>
        <v>13911</v>
      </c>
      <c r="AF34" s="24">
        <f t="shared" si="13"/>
        <v>53551</v>
      </c>
    </row>
    <row r="35" spans="1:32" x14ac:dyDescent="0.2">
      <c r="A35" s="24" t="str">
        <f>+'Original ABG Allocation'!A34</f>
        <v>29</v>
      </c>
      <c r="B35" s="24" t="str">
        <f>+'Original ABG Allocation'!B34</f>
        <v>BUCKS</v>
      </c>
      <c r="C35" s="118">
        <v>15611</v>
      </c>
      <c r="D35" s="123">
        <v>8869</v>
      </c>
      <c r="E35" s="118">
        <f t="shared" si="0"/>
        <v>24480</v>
      </c>
      <c r="F35" s="209">
        <f>+'Original ABG Allocation'!H34</f>
        <v>24480</v>
      </c>
      <c r="G35" s="128"/>
      <c r="H35" s="123">
        <v>14193</v>
      </c>
      <c r="I35" s="116">
        <f t="shared" si="17"/>
        <v>2129</v>
      </c>
      <c r="J35" s="39">
        <f t="shared" si="3"/>
        <v>16322</v>
      </c>
      <c r="K35" s="108">
        <f t="shared" si="4"/>
        <v>29804</v>
      </c>
      <c r="L35" s="108">
        <f t="shared" si="5"/>
        <v>10998</v>
      </c>
      <c r="M35" s="39">
        <f t="shared" si="1"/>
        <v>40802</v>
      </c>
      <c r="N35" s="128"/>
      <c r="O35" s="116">
        <v>0</v>
      </c>
      <c r="P35" s="116">
        <v>376</v>
      </c>
      <c r="Q35" s="116">
        <f t="shared" si="6"/>
        <v>376</v>
      </c>
      <c r="R35" s="123">
        <f t="shared" si="7"/>
        <v>29804</v>
      </c>
      <c r="S35" s="123">
        <f t="shared" si="8"/>
        <v>11374</v>
      </c>
      <c r="T35" s="24">
        <f t="shared" si="9"/>
        <v>41178</v>
      </c>
      <c r="U35" s="126"/>
      <c r="V35" s="24"/>
      <c r="W35" s="75"/>
      <c r="X35" s="117"/>
      <c r="Y35" s="117"/>
      <c r="Z35" s="118"/>
      <c r="AA35" s="225"/>
      <c r="AB35" s="225"/>
      <c r="AC35" s="170">
        <f t="shared" si="10"/>
        <v>0</v>
      </c>
      <c r="AD35" s="225">
        <f t="shared" si="11"/>
        <v>29804</v>
      </c>
      <c r="AE35" s="225">
        <f t="shared" si="12"/>
        <v>11374</v>
      </c>
      <c r="AF35" s="24">
        <f t="shared" si="13"/>
        <v>41178</v>
      </c>
    </row>
    <row r="36" spans="1:32" x14ac:dyDescent="0.2">
      <c r="A36" s="24" t="str">
        <f>+'Original ABG Allocation'!A35</f>
        <v>30</v>
      </c>
      <c r="B36" s="24" t="str">
        <f>+'Original ABG Allocation'!B35</f>
        <v>DELAWARE</v>
      </c>
      <c r="C36" s="118">
        <v>28096</v>
      </c>
      <c r="D36" s="123">
        <v>16143</v>
      </c>
      <c r="E36" s="118">
        <f t="shared" si="0"/>
        <v>44239</v>
      </c>
      <c r="F36" s="209">
        <f>+'Original ABG Allocation'!H35</f>
        <v>44239</v>
      </c>
      <c r="G36" s="128"/>
      <c r="H36" s="123">
        <v>2703</v>
      </c>
      <c r="I36" s="116">
        <f t="shared" si="17"/>
        <v>405</v>
      </c>
      <c r="J36" s="39">
        <f t="shared" si="3"/>
        <v>3108</v>
      </c>
      <c r="K36" s="108">
        <f t="shared" si="4"/>
        <v>30799</v>
      </c>
      <c r="L36" s="108">
        <f t="shared" si="5"/>
        <v>16548</v>
      </c>
      <c r="M36" s="39">
        <f t="shared" si="1"/>
        <v>47347</v>
      </c>
      <c r="N36" s="128"/>
      <c r="O36" s="116">
        <v>0</v>
      </c>
      <c r="P36" s="116">
        <v>72</v>
      </c>
      <c r="Q36" s="116">
        <f t="shared" si="6"/>
        <v>72</v>
      </c>
      <c r="R36" s="123">
        <f t="shared" si="7"/>
        <v>30799</v>
      </c>
      <c r="S36" s="123">
        <f t="shared" si="8"/>
        <v>16620</v>
      </c>
      <c r="T36" s="24">
        <f t="shared" si="9"/>
        <v>47419</v>
      </c>
      <c r="U36" s="126"/>
      <c r="V36" s="24"/>
      <c r="W36" s="75"/>
      <c r="X36" s="117"/>
      <c r="Y36" s="117"/>
      <c r="Z36" s="118"/>
      <c r="AA36" s="225"/>
      <c r="AB36" s="225"/>
      <c r="AC36" s="170">
        <f t="shared" si="10"/>
        <v>0</v>
      </c>
      <c r="AD36" s="225">
        <f t="shared" si="11"/>
        <v>30799</v>
      </c>
      <c r="AE36" s="225">
        <f t="shared" si="12"/>
        <v>16620</v>
      </c>
      <c r="AF36" s="24">
        <f t="shared" si="13"/>
        <v>47419</v>
      </c>
    </row>
    <row r="37" spans="1:32" x14ac:dyDescent="0.2">
      <c r="A37" s="24" t="str">
        <f>+'Original ABG Allocation'!A36</f>
        <v>31</v>
      </c>
      <c r="B37" s="24" t="str">
        <f>+'Original ABG Allocation'!B36</f>
        <v>PHILADELPHIA</v>
      </c>
      <c r="C37" s="118">
        <v>211643</v>
      </c>
      <c r="D37" s="123">
        <v>96172</v>
      </c>
      <c r="E37" s="118">
        <f t="shared" si="0"/>
        <v>307815</v>
      </c>
      <c r="F37" s="209">
        <f>+'Original ABG Allocation'!H36</f>
        <v>307815</v>
      </c>
      <c r="G37" s="128"/>
      <c r="H37" s="123">
        <v>-53186</v>
      </c>
      <c r="I37" s="116">
        <v>0</v>
      </c>
      <c r="J37" s="39">
        <f t="shared" si="3"/>
        <v>-53186</v>
      </c>
      <c r="K37" s="108">
        <f t="shared" si="4"/>
        <v>158457</v>
      </c>
      <c r="L37" s="108">
        <f t="shared" si="5"/>
        <v>96172</v>
      </c>
      <c r="M37" s="39">
        <f t="shared" si="1"/>
        <v>254629</v>
      </c>
      <c r="N37" s="128"/>
      <c r="O37" s="116">
        <v>0</v>
      </c>
      <c r="P37" s="116">
        <v>0</v>
      </c>
      <c r="Q37" s="116">
        <f t="shared" si="6"/>
        <v>0</v>
      </c>
      <c r="R37" s="123">
        <f t="shared" si="7"/>
        <v>158457</v>
      </c>
      <c r="S37" s="123">
        <f t="shared" si="8"/>
        <v>96172</v>
      </c>
      <c r="T37" s="24">
        <f t="shared" si="9"/>
        <v>254629</v>
      </c>
      <c r="U37" s="126"/>
      <c r="V37" s="24"/>
      <c r="W37" s="75"/>
      <c r="X37" s="117"/>
      <c r="Y37" s="117"/>
      <c r="Z37" s="118"/>
      <c r="AA37" s="225"/>
      <c r="AB37" s="225"/>
      <c r="AC37" s="170">
        <f t="shared" si="10"/>
        <v>0</v>
      </c>
      <c r="AD37" s="225">
        <f t="shared" si="11"/>
        <v>158457</v>
      </c>
      <c r="AE37" s="225">
        <f t="shared" si="12"/>
        <v>96172</v>
      </c>
      <c r="AF37" s="24">
        <f t="shared" si="13"/>
        <v>254629</v>
      </c>
    </row>
    <row r="38" spans="1:32" x14ac:dyDescent="0.2">
      <c r="A38" s="24" t="str">
        <f>+'Original ABG Allocation'!A37</f>
        <v>32</v>
      </c>
      <c r="B38" s="24" t="str">
        <f>+'Original ABG Allocation'!B37</f>
        <v>BERKS</v>
      </c>
      <c r="C38" s="118">
        <v>20696</v>
      </c>
      <c r="D38" s="123">
        <v>12085</v>
      </c>
      <c r="E38" s="118">
        <f t="shared" si="0"/>
        <v>32781</v>
      </c>
      <c r="F38" s="209">
        <f>+'Original ABG Allocation'!H37</f>
        <v>32781</v>
      </c>
      <c r="G38" s="128"/>
      <c r="H38" s="123">
        <v>7714</v>
      </c>
      <c r="I38" s="116">
        <f t="shared" ref="I38:I42" si="18">ROUND(H38*0.15,0)</f>
        <v>1157</v>
      </c>
      <c r="J38" s="39">
        <f t="shared" si="3"/>
        <v>8871</v>
      </c>
      <c r="K38" s="108">
        <f t="shared" si="4"/>
        <v>28410</v>
      </c>
      <c r="L38" s="108">
        <f t="shared" si="5"/>
        <v>13242</v>
      </c>
      <c r="M38" s="39">
        <f t="shared" si="1"/>
        <v>41652</v>
      </c>
      <c r="N38" s="128"/>
      <c r="O38" s="116">
        <v>0</v>
      </c>
      <c r="P38" s="116">
        <v>205</v>
      </c>
      <c r="Q38" s="116">
        <f t="shared" si="6"/>
        <v>205</v>
      </c>
      <c r="R38" s="123">
        <f t="shared" si="7"/>
        <v>28410</v>
      </c>
      <c r="S38" s="123">
        <f t="shared" si="8"/>
        <v>13447</v>
      </c>
      <c r="T38" s="24">
        <f t="shared" si="9"/>
        <v>41857</v>
      </c>
      <c r="U38" s="126"/>
      <c r="V38" s="24"/>
      <c r="W38" s="75"/>
      <c r="X38" s="117"/>
      <c r="Y38" s="117"/>
      <c r="Z38" s="118"/>
      <c r="AA38" s="225"/>
      <c r="AB38" s="225"/>
      <c r="AC38" s="170">
        <f t="shared" si="10"/>
        <v>0</v>
      </c>
      <c r="AD38" s="225">
        <f t="shared" si="11"/>
        <v>28410</v>
      </c>
      <c r="AE38" s="225">
        <f t="shared" si="12"/>
        <v>13447</v>
      </c>
      <c r="AF38" s="24">
        <f t="shared" si="13"/>
        <v>41857</v>
      </c>
    </row>
    <row r="39" spans="1:32" x14ac:dyDescent="0.2">
      <c r="A39" s="24" t="str">
        <f>+'Original ABG Allocation'!A38</f>
        <v>33</v>
      </c>
      <c r="B39" s="24" t="str">
        <f>+'Original ABG Allocation'!B38</f>
        <v>LEHIGH</v>
      </c>
      <c r="C39" s="118">
        <v>11376</v>
      </c>
      <c r="D39" s="123">
        <v>5972</v>
      </c>
      <c r="E39" s="118">
        <f t="shared" ref="E39:E58" si="19">C39+D39</f>
        <v>17348</v>
      </c>
      <c r="F39" s="209">
        <f>+'Original ABG Allocation'!H38</f>
        <v>17348</v>
      </c>
      <c r="G39" s="128"/>
      <c r="H39" s="123">
        <v>9490</v>
      </c>
      <c r="I39" s="116">
        <f t="shared" si="18"/>
        <v>1424</v>
      </c>
      <c r="J39" s="39">
        <f t="shared" si="3"/>
        <v>10914</v>
      </c>
      <c r="K39" s="108">
        <f t="shared" si="4"/>
        <v>20866</v>
      </c>
      <c r="L39" s="108">
        <f t="shared" si="5"/>
        <v>7396</v>
      </c>
      <c r="M39" s="39">
        <f t="shared" si="1"/>
        <v>28262</v>
      </c>
      <c r="N39" s="128"/>
      <c r="O39" s="116">
        <v>0</v>
      </c>
      <c r="P39" s="116">
        <v>251</v>
      </c>
      <c r="Q39" s="116">
        <f t="shared" si="6"/>
        <v>251</v>
      </c>
      <c r="R39" s="123">
        <f t="shared" si="7"/>
        <v>20866</v>
      </c>
      <c r="S39" s="123">
        <f t="shared" si="8"/>
        <v>7647</v>
      </c>
      <c r="T39" s="24">
        <f t="shared" si="9"/>
        <v>28513</v>
      </c>
      <c r="U39" s="126"/>
      <c r="V39" s="24"/>
      <c r="W39" s="75"/>
      <c r="X39" s="117"/>
      <c r="Y39" s="117"/>
      <c r="Z39" s="118"/>
      <c r="AA39" s="225"/>
      <c r="AB39" s="225"/>
      <c r="AC39" s="170">
        <f t="shared" si="10"/>
        <v>0</v>
      </c>
      <c r="AD39" s="225">
        <f t="shared" si="11"/>
        <v>20866</v>
      </c>
      <c r="AE39" s="225">
        <f t="shared" si="12"/>
        <v>7647</v>
      </c>
      <c r="AF39" s="24">
        <f t="shared" si="13"/>
        <v>28513</v>
      </c>
    </row>
    <row r="40" spans="1:32" x14ac:dyDescent="0.2">
      <c r="A40" s="24" t="str">
        <f>+'Original ABG Allocation'!A39</f>
        <v>34</v>
      </c>
      <c r="B40" s="24" t="str">
        <f>+'Original ABG Allocation'!B39</f>
        <v>NORTHAMPTON</v>
      </c>
      <c r="C40" s="118">
        <v>12389</v>
      </c>
      <c r="D40" s="123">
        <v>6927</v>
      </c>
      <c r="E40" s="118">
        <f t="shared" si="19"/>
        <v>19316</v>
      </c>
      <c r="F40" s="209">
        <f>+'Original ABG Allocation'!H39</f>
        <v>19316</v>
      </c>
      <c r="G40" s="128"/>
      <c r="H40" s="123">
        <v>4287</v>
      </c>
      <c r="I40" s="116">
        <f t="shared" si="18"/>
        <v>643</v>
      </c>
      <c r="J40" s="39">
        <f t="shared" si="3"/>
        <v>4930</v>
      </c>
      <c r="K40" s="108">
        <f t="shared" si="4"/>
        <v>16676</v>
      </c>
      <c r="L40" s="108">
        <f t="shared" si="5"/>
        <v>7570</v>
      </c>
      <c r="M40" s="39">
        <f t="shared" si="1"/>
        <v>24246</v>
      </c>
      <c r="N40" s="128"/>
      <c r="O40" s="116">
        <v>0</v>
      </c>
      <c r="P40" s="116">
        <v>114</v>
      </c>
      <c r="Q40" s="116">
        <f t="shared" si="6"/>
        <v>114</v>
      </c>
      <c r="R40" s="123">
        <f t="shared" si="7"/>
        <v>16676</v>
      </c>
      <c r="S40" s="123">
        <f t="shared" si="8"/>
        <v>7684</v>
      </c>
      <c r="T40" s="24">
        <f t="shared" si="9"/>
        <v>24360</v>
      </c>
      <c r="U40" s="126"/>
      <c r="V40" s="24"/>
      <c r="W40" s="75"/>
      <c r="X40" s="117"/>
      <c r="Y40" s="117"/>
      <c r="Z40" s="118"/>
      <c r="AA40" s="225"/>
      <c r="AB40" s="225"/>
      <c r="AC40" s="170">
        <f t="shared" si="10"/>
        <v>0</v>
      </c>
      <c r="AD40" s="225">
        <f t="shared" si="11"/>
        <v>16676</v>
      </c>
      <c r="AE40" s="225">
        <f t="shared" si="12"/>
        <v>7684</v>
      </c>
      <c r="AF40" s="24">
        <f t="shared" si="13"/>
        <v>24360</v>
      </c>
    </row>
    <row r="41" spans="1:32" x14ac:dyDescent="0.2">
      <c r="A41" s="24" t="str">
        <f>+'Original ABG Allocation'!A40</f>
        <v>35</v>
      </c>
      <c r="B41" s="24" t="str">
        <f>+'Original ABG Allocation'!B40</f>
        <v>PIKE</v>
      </c>
      <c r="C41" s="118">
        <v>5789</v>
      </c>
      <c r="D41" s="123">
        <v>2119</v>
      </c>
      <c r="E41" s="118">
        <f t="shared" si="19"/>
        <v>7908</v>
      </c>
      <c r="F41" s="209">
        <f>+'Original ABG Allocation'!H40</f>
        <v>7908</v>
      </c>
      <c r="G41" s="128"/>
      <c r="H41" s="123">
        <v>890</v>
      </c>
      <c r="I41" s="116">
        <f t="shared" si="18"/>
        <v>134</v>
      </c>
      <c r="J41" s="39">
        <f t="shared" si="3"/>
        <v>1024</v>
      </c>
      <c r="K41" s="108">
        <f t="shared" si="4"/>
        <v>6679</v>
      </c>
      <c r="L41" s="108">
        <f t="shared" si="5"/>
        <v>2253</v>
      </c>
      <c r="M41" s="39">
        <f t="shared" si="1"/>
        <v>8932</v>
      </c>
      <c r="N41" s="128"/>
      <c r="O41" s="116">
        <v>0</v>
      </c>
      <c r="P41" s="116">
        <v>24</v>
      </c>
      <c r="Q41" s="116">
        <f t="shared" si="6"/>
        <v>24</v>
      </c>
      <c r="R41" s="123">
        <f t="shared" si="7"/>
        <v>6679</v>
      </c>
      <c r="S41" s="123">
        <f t="shared" si="8"/>
        <v>2277</v>
      </c>
      <c r="T41" s="24">
        <f t="shared" si="9"/>
        <v>8956</v>
      </c>
      <c r="U41" s="126"/>
      <c r="V41" s="24"/>
      <c r="W41" s="75"/>
      <c r="X41" s="117"/>
      <c r="Y41" s="117"/>
      <c r="Z41" s="118"/>
      <c r="AA41" s="225"/>
      <c r="AB41" s="225"/>
      <c r="AC41" s="170">
        <f t="shared" si="10"/>
        <v>0</v>
      </c>
      <c r="AD41" s="225">
        <f t="shared" si="11"/>
        <v>6679</v>
      </c>
      <c r="AE41" s="225">
        <f t="shared" si="12"/>
        <v>2277</v>
      </c>
      <c r="AF41" s="24">
        <f t="shared" si="13"/>
        <v>8956</v>
      </c>
    </row>
    <row r="42" spans="1:32" x14ac:dyDescent="0.2">
      <c r="A42" s="24" t="str">
        <f>+'Original ABG Allocation'!A41</f>
        <v>36</v>
      </c>
      <c r="B42" s="24" t="str">
        <f>+'Original ABG Allocation'!B41</f>
        <v>B/S/S/T</v>
      </c>
      <c r="C42" s="118">
        <v>15771</v>
      </c>
      <c r="D42" s="123">
        <v>8928</v>
      </c>
      <c r="E42" s="118">
        <f t="shared" si="19"/>
        <v>24699</v>
      </c>
      <c r="F42" s="209">
        <f>+'Original ABG Allocation'!H41</f>
        <v>24699</v>
      </c>
      <c r="G42" s="128"/>
      <c r="H42" s="123">
        <v>1704</v>
      </c>
      <c r="I42" s="116">
        <f t="shared" si="18"/>
        <v>256</v>
      </c>
      <c r="J42" s="39">
        <f t="shared" si="3"/>
        <v>1960</v>
      </c>
      <c r="K42" s="108">
        <f t="shared" si="4"/>
        <v>17475</v>
      </c>
      <c r="L42" s="108">
        <f t="shared" si="5"/>
        <v>9184</v>
      </c>
      <c r="M42" s="39">
        <f t="shared" si="1"/>
        <v>26659</v>
      </c>
      <c r="N42" s="128"/>
      <c r="O42" s="116">
        <v>0</v>
      </c>
      <c r="P42" s="116">
        <v>45</v>
      </c>
      <c r="Q42" s="116">
        <f t="shared" si="6"/>
        <v>45</v>
      </c>
      <c r="R42" s="123">
        <f t="shared" si="7"/>
        <v>17475</v>
      </c>
      <c r="S42" s="123">
        <f t="shared" si="8"/>
        <v>9229</v>
      </c>
      <c r="T42" s="24">
        <f t="shared" si="9"/>
        <v>26704</v>
      </c>
      <c r="U42" s="126"/>
      <c r="V42" s="24"/>
      <c r="W42" s="75"/>
      <c r="X42" s="117"/>
      <c r="Y42" s="117"/>
      <c r="Z42" s="118"/>
      <c r="AA42" s="225"/>
      <c r="AB42" s="225"/>
      <c r="AC42" s="170">
        <f t="shared" si="10"/>
        <v>0</v>
      </c>
      <c r="AD42" s="225">
        <f t="shared" si="11"/>
        <v>17475</v>
      </c>
      <c r="AE42" s="225">
        <f t="shared" si="12"/>
        <v>9229</v>
      </c>
      <c r="AF42" s="24">
        <f t="shared" si="13"/>
        <v>26704</v>
      </c>
    </row>
    <row r="43" spans="1:32" x14ac:dyDescent="0.2">
      <c r="A43" s="24" t="str">
        <f>+'Original ABG Allocation'!A42</f>
        <v>37</v>
      </c>
      <c r="B43" s="24" t="str">
        <f>+'Original ABG Allocation'!B42</f>
        <v>LUZERNE/WYOMING</v>
      </c>
      <c r="C43" s="118">
        <v>30703</v>
      </c>
      <c r="D43" s="123">
        <v>23455</v>
      </c>
      <c r="E43" s="118">
        <f t="shared" si="19"/>
        <v>54158</v>
      </c>
      <c r="F43" s="209">
        <f>+'Original ABG Allocation'!H42</f>
        <v>54158</v>
      </c>
      <c r="G43" s="128"/>
      <c r="H43" s="123">
        <v>-6700</v>
      </c>
      <c r="I43" s="116">
        <v>0</v>
      </c>
      <c r="J43" s="39">
        <f t="shared" si="3"/>
        <v>-6700</v>
      </c>
      <c r="K43" s="108">
        <f t="shared" si="4"/>
        <v>24003</v>
      </c>
      <c r="L43" s="108">
        <f t="shared" si="5"/>
        <v>23455</v>
      </c>
      <c r="M43" s="39">
        <f t="shared" si="1"/>
        <v>47458</v>
      </c>
      <c r="N43" s="128"/>
      <c r="O43" s="116">
        <v>0</v>
      </c>
      <c r="P43" s="116">
        <v>0</v>
      </c>
      <c r="Q43" s="116">
        <f t="shared" si="6"/>
        <v>0</v>
      </c>
      <c r="R43" s="123">
        <f t="shared" si="7"/>
        <v>24003</v>
      </c>
      <c r="S43" s="123">
        <f t="shared" si="8"/>
        <v>23455</v>
      </c>
      <c r="T43" s="24">
        <f t="shared" si="9"/>
        <v>47458</v>
      </c>
      <c r="U43" s="126"/>
      <c r="V43" s="24"/>
      <c r="W43" s="75"/>
      <c r="X43" s="117"/>
      <c r="Y43" s="117"/>
      <c r="Z43" s="118"/>
      <c r="AA43" s="225"/>
      <c r="AB43" s="225"/>
      <c r="AC43" s="170">
        <f t="shared" si="10"/>
        <v>0</v>
      </c>
      <c r="AD43" s="225">
        <f t="shared" si="11"/>
        <v>24003</v>
      </c>
      <c r="AE43" s="225">
        <f t="shared" si="12"/>
        <v>23455</v>
      </c>
      <c r="AF43" s="24">
        <f t="shared" si="13"/>
        <v>47458</v>
      </c>
    </row>
    <row r="44" spans="1:32" x14ac:dyDescent="0.2">
      <c r="A44" s="24" t="str">
        <f>+'Original ABG Allocation'!A43</f>
        <v>38</v>
      </c>
      <c r="B44" s="24" t="str">
        <f>+'Original ABG Allocation'!B43</f>
        <v>LACKAWANNA</v>
      </c>
      <c r="C44" s="118">
        <v>21177</v>
      </c>
      <c r="D44" s="123">
        <v>12259</v>
      </c>
      <c r="E44" s="118">
        <f t="shared" si="19"/>
        <v>33436</v>
      </c>
      <c r="F44" s="209">
        <f>+'Original ABG Allocation'!H43</f>
        <v>33436</v>
      </c>
      <c r="G44" s="128"/>
      <c r="H44" s="123">
        <v>-6596</v>
      </c>
      <c r="I44" s="116">
        <v>0</v>
      </c>
      <c r="J44" s="39">
        <f t="shared" si="3"/>
        <v>-6596</v>
      </c>
      <c r="K44" s="108">
        <f t="shared" si="4"/>
        <v>14581</v>
      </c>
      <c r="L44" s="108">
        <f t="shared" si="5"/>
        <v>12259</v>
      </c>
      <c r="M44" s="39">
        <f t="shared" si="1"/>
        <v>26840</v>
      </c>
      <c r="N44" s="128"/>
      <c r="O44" s="116">
        <v>0</v>
      </c>
      <c r="P44" s="116">
        <v>0</v>
      </c>
      <c r="Q44" s="116">
        <f t="shared" si="6"/>
        <v>0</v>
      </c>
      <c r="R44" s="123">
        <f t="shared" si="7"/>
        <v>14581</v>
      </c>
      <c r="S44" s="123">
        <f t="shared" si="8"/>
        <v>12259</v>
      </c>
      <c r="T44" s="24">
        <f t="shared" si="9"/>
        <v>26840</v>
      </c>
      <c r="U44" s="126"/>
      <c r="V44" s="24"/>
      <c r="W44" s="75"/>
      <c r="X44" s="117"/>
      <c r="Y44" s="117"/>
      <c r="Z44" s="118"/>
      <c r="AA44" s="225"/>
      <c r="AB44" s="225"/>
      <c r="AC44" s="170">
        <f t="shared" si="10"/>
        <v>0</v>
      </c>
      <c r="AD44" s="225">
        <f t="shared" si="11"/>
        <v>14581</v>
      </c>
      <c r="AE44" s="225">
        <f t="shared" si="12"/>
        <v>12259</v>
      </c>
      <c r="AF44" s="24">
        <f t="shared" si="13"/>
        <v>26840</v>
      </c>
    </row>
    <row r="45" spans="1:32" x14ac:dyDescent="0.2">
      <c r="A45" s="24" t="str">
        <f>+'Original ABG Allocation'!A44</f>
        <v>39</v>
      </c>
      <c r="B45" s="24" t="str">
        <f>+'Original ABG Allocation'!B44</f>
        <v>CARBON</v>
      </c>
      <c r="C45" s="118">
        <v>5177</v>
      </c>
      <c r="D45" s="123">
        <v>2805</v>
      </c>
      <c r="E45" s="118">
        <f t="shared" si="19"/>
        <v>7982</v>
      </c>
      <c r="F45" s="209">
        <f>+'Original ABG Allocation'!H44</f>
        <v>7982</v>
      </c>
      <c r="G45" s="128"/>
      <c r="H45" s="123">
        <v>918</v>
      </c>
      <c r="I45" s="116">
        <f t="shared" ref="I45" si="20">ROUND(H45*0.15,0)</f>
        <v>138</v>
      </c>
      <c r="J45" s="39">
        <f t="shared" si="3"/>
        <v>1056</v>
      </c>
      <c r="K45" s="108">
        <f t="shared" si="4"/>
        <v>6095</v>
      </c>
      <c r="L45" s="108">
        <f t="shared" si="5"/>
        <v>2943</v>
      </c>
      <c r="M45" s="39">
        <f t="shared" si="1"/>
        <v>9038</v>
      </c>
      <c r="N45" s="128"/>
      <c r="O45" s="116">
        <v>0</v>
      </c>
      <c r="P45" s="116">
        <v>24</v>
      </c>
      <c r="Q45" s="116">
        <f t="shared" si="6"/>
        <v>24</v>
      </c>
      <c r="R45" s="123">
        <f t="shared" si="7"/>
        <v>6095</v>
      </c>
      <c r="S45" s="123">
        <f t="shared" si="8"/>
        <v>2967</v>
      </c>
      <c r="T45" s="24">
        <f t="shared" si="9"/>
        <v>9062</v>
      </c>
      <c r="U45" s="126"/>
      <c r="V45" s="24"/>
      <c r="W45" s="75"/>
      <c r="X45" s="117"/>
      <c r="Y45" s="117"/>
      <c r="Z45" s="118"/>
      <c r="AA45" s="225"/>
      <c r="AB45" s="225"/>
      <c r="AC45" s="170">
        <f t="shared" si="10"/>
        <v>0</v>
      </c>
      <c r="AD45" s="225">
        <f t="shared" si="11"/>
        <v>6095</v>
      </c>
      <c r="AE45" s="225">
        <f t="shared" si="12"/>
        <v>2967</v>
      </c>
      <c r="AF45" s="24">
        <f t="shared" si="13"/>
        <v>9062</v>
      </c>
    </row>
    <row r="46" spans="1:32" x14ac:dyDescent="0.2">
      <c r="A46" s="24" t="str">
        <f>+'Original ABG Allocation'!A45</f>
        <v>40</v>
      </c>
      <c r="B46" s="24" t="str">
        <f>+'Original ABG Allocation'!B45</f>
        <v>SCHUYLKILL</v>
      </c>
      <c r="C46" s="118">
        <v>18827</v>
      </c>
      <c r="D46" s="123">
        <v>10495</v>
      </c>
      <c r="E46" s="118">
        <f t="shared" si="19"/>
        <v>29322</v>
      </c>
      <c r="F46" s="209">
        <f>+'Original ABG Allocation'!H45</f>
        <v>29322</v>
      </c>
      <c r="G46" s="128"/>
      <c r="H46" s="123">
        <v>-5066</v>
      </c>
      <c r="I46" s="116">
        <v>0</v>
      </c>
      <c r="J46" s="39">
        <f t="shared" si="3"/>
        <v>-5066</v>
      </c>
      <c r="K46" s="108">
        <f t="shared" si="4"/>
        <v>13761</v>
      </c>
      <c r="L46" s="108">
        <f t="shared" si="5"/>
        <v>10495</v>
      </c>
      <c r="M46" s="39">
        <f t="shared" si="1"/>
        <v>24256</v>
      </c>
      <c r="N46" s="128"/>
      <c r="O46" s="116">
        <v>8725</v>
      </c>
      <c r="P46" s="116">
        <f t="shared" ref="P46" si="21">ROUNDUP((O46*100)/85*0.15,0)</f>
        <v>1540</v>
      </c>
      <c r="Q46" s="116">
        <f t="shared" si="6"/>
        <v>10265</v>
      </c>
      <c r="R46" s="123">
        <f t="shared" si="7"/>
        <v>22486</v>
      </c>
      <c r="S46" s="123">
        <f t="shared" si="8"/>
        <v>12035</v>
      </c>
      <c r="T46" s="24">
        <f t="shared" si="9"/>
        <v>34521</v>
      </c>
      <c r="U46" s="126"/>
      <c r="V46" s="24"/>
      <c r="W46" s="75"/>
      <c r="X46" s="117"/>
      <c r="Y46" s="117"/>
      <c r="Z46" s="118"/>
      <c r="AA46" s="225"/>
      <c r="AB46" s="225"/>
      <c r="AC46" s="170">
        <f t="shared" si="10"/>
        <v>0</v>
      </c>
      <c r="AD46" s="225">
        <f t="shared" si="11"/>
        <v>22486</v>
      </c>
      <c r="AE46" s="225">
        <f t="shared" si="12"/>
        <v>12035</v>
      </c>
      <c r="AF46" s="24">
        <f t="shared" si="13"/>
        <v>34521</v>
      </c>
    </row>
    <row r="47" spans="1:32" x14ac:dyDescent="0.2">
      <c r="A47" s="24" t="str">
        <f>+'Original ABG Allocation'!A46</f>
        <v>41</v>
      </c>
      <c r="B47" s="24" t="str">
        <f>+'Original ABG Allocation'!B46</f>
        <v>CLEARFIELD</v>
      </c>
      <c r="C47" s="118">
        <v>9415</v>
      </c>
      <c r="D47" s="123">
        <v>4797</v>
      </c>
      <c r="E47" s="118">
        <f t="shared" si="19"/>
        <v>14212</v>
      </c>
      <c r="F47" s="209">
        <f>+'Original ABG Allocation'!H46</f>
        <v>14212</v>
      </c>
      <c r="G47" s="128"/>
      <c r="H47" s="123">
        <v>-558</v>
      </c>
      <c r="I47" s="116">
        <v>0</v>
      </c>
      <c r="J47" s="39">
        <f t="shared" si="3"/>
        <v>-558</v>
      </c>
      <c r="K47" s="108">
        <f t="shared" si="4"/>
        <v>8857</v>
      </c>
      <c r="L47" s="108">
        <f t="shared" si="5"/>
        <v>4797</v>
      </c>
      <c r="M47" s="39">
        <f t="shared" si="1"/>
        <v>13654</v>
      </c>
      <c r="N47" s="128"/>
      <c r="O47" s="116">
        <v>0</v>
      </c>
      <c r="P47" s="116">
        <v>0</v>
      </c>
      <c r="Q47" s="116">
        <f t="shared" si="6"/>
        <v>0</v>
      </c>
      <c r="R47" s="123">
        <f t="shared" si="7"/>
        <v>8857</v>
      </c>
      <c r="S47" s="123">
        <f t="shared" si="8"/>
        <v>4797</v>
      </c>
      <c r="T47" s="24">
        <f t="shared" si="9"/>
        <v>13654</v>
      </c>
      <c r="U47" s="126"/>
      <c r="V47" s="24"/>
      <c r="W47" s="75"/>
      <c r="X47" s="117"/>
      <c r="Y47" s="117"/>
      <c r="Z47" s="118"/>
      <c r="AA47" s="225"/>
      <c r="AB47" s="225"/>
      <c r="AC47" s="170">
        <f t="shared" si="10"/>
        <v>0</v>
      </c>
      <c r="AD47" s="225">
        <f t="shared" si="11"/>
        <v>8857</v>
      </c>
      <c r="AE47" s="225">
        <f t="shared" si="12"/>
        <v>4797</v>
      </c>
      <c r="AF47" s="24">
        <f t="shared" si="13"/>
        <v>13654</v>
      </c>
    </row>
    <row r="48" spans="1:32" x14ac:dyDescent="0.2">
      <c r="A48" s="24" t="str">
        <f>+'Original ABG Allocation'!A47</f>
        <v>42</v>
      </c>
      <c r="B48" s="24" t="str">
        <f>+'Original ABG Allocation'!B47</f>
        <v>JEFFERSON</v>
      </c>
      <c r="C48" s="118">
        <v>5831</v>
      </c>
      <c r="D48" s="123">
        <v>3043</v>
      </c>
      <c r="E48" s="118">
        <f t="shared" si="19"/>
        <v>8874</v>
      </c>
      <c r="F48" s="209">
        <f>+'Original ABG Allocation'!H47</f>
        <v>8874</v>
      </c>
      <c r="G48" s="128"/>
      <c r="H48" s="123">
        <v>-1234</v>
      </c>
      <c r="I48" s="116">
        <v>0</v>
      </c>
      <c r="J48" s="39">
        <f t="shared" si="3"/>
        <v>-1234</v>
      </c>
      <c r="K48" s="108">
        <f t="shared" si="4"/>
        <v>4597</v>
      </c>
      <c r="L48" s="108">
        <f t="shared" si="5"/>
        <v>3043</v>
      </c>
      <c r="M48" s="39">
        <f t="shared" si="1"/>
        <v>7640</v>
      </c>
      <c r="N48" s="128"/>
      <c r="O48" s="116">
        <v>0</v>
      </c>
      <c r="P48" s="116">
        <v>0</v>
      </c>
      <c r="Q48" s="116">
        <f t="shared" si="6"/>
        <v>0</v>
      </c>
      <c r="R48" s="123">
        <f t="shared" si="7"/>
        <v>4597</v>
      </c>
      <c r="S48" s="123">
        <f t="shared" si="8"/>
        <v>3043</v>
      </c>
      <c r="T48" s="24">
        <f t="shared" si="9"/>
        <v>7640</v>
      </c>
      <c r="U48" s="126"/>
      <c r="V48" s="24"/>
      <c r="W48" s="75"/>
      <c r="X48" s="117"/>
      <c r="Y48" s="117"/>
      <c r="Z48" s="118"/>
      <c r="AA48" s="225"/>
      <c r="AB48" s="225"/>
      <c r="AC48" s="170">
        <f t="shared" si="10"/>
        <v>0</v>
      </c>
      <c r="AD48" s="225">
        <f t="shared" si="11"/>
        <v>4597</v>
      </c>
      <c r="AE48" s="225">
        <f t="shared" si="12"/>
        <v>3043</v>
      </c>
      <c r="AF48" s="24">
        <f t="shared" si="13"/>
        <v>7640</v>
      </c>
    </row>
    <row r="49" spans="1:32" x14ac:dyDescent="0.2">
      <c r="A49" s="24" t="str">
        <f>+'Original ABG Allocation'!A48</f>
        <v>43</v>
      </c>
      <c r="B49" s="24" t="str">
        <f>+'Original ABG Allocation'!B48</f>
        <v>FOREST/WARREN</v>
      </c>
      <c r="C49" s="118">
        <v>5151</v>
      </c>
      <c r="D49" s="123">
        <v>2795</v>
      </c>
      <c r="E49" s="118">
        <f t="shared" si="19"/>
        <v>7946</v>
      </c>
      <c r="F49" s="209">
        <f>+'Original ABG Allocation'!H48</f>
        <v>7946</v>
      </c>
      <c r="G49" s="128"/>
      <c r="H49" s="123">
        <v>287</v>
      </c>
      <c r="I49" s="116">
        <f t="shared" ref="I49:I50" si="22">ROUND(H49*0.15,0)</f>
        <v>43</v>
      </c>
      <c r="J49" s="39">
        <f t="shared" si="3"/>
        <v>330</v>
      </c>
      <c r="K49" s="108">
        <f t="shared" si="4"/>
        <v>5438</v>
      </c>
      <c r="L49" s="108">
        <f t="shared" si="5"/>
        <v>2838</v>
      </c>
      <c r="M49" s="39">
        <f t="shared" si="1"/>
        <v>8276</v>
      </c>
      <c r="N49" s="128"/>
      <c r="O49" s="116">
        <v>0</v>
      </c>
      <c r="P49" s="116">
        <v>8</v>
      </c>
      <c r="Q49" s="116">
        <f t="shared" si="6"/>
        <v>8</v>
      </c>
      <c r="R49" s="123">
        <f t="shared" si="7"/>
        <v>5438</v>
      </c>
      <c r="S49" s="123">
        <f t="shared" si="8"/>
        <v>2846</v>
      </c>
      <c r="T49" s="24">
        <f t="shared" si="9"/>
        <v>8284</v>
      </c>
      <c r="U49" s="126"/>
      <c r="V49" s="24"/>
      <c r="W49" s="75"/>
      <c r="X49" s="117"/>
      <c r="Y49" s="117"/>
      <c r="Z49" s="118"/>
      <c r="AA49" s="225"/>
      <c r="AB49" s="225"/>
      <c r="AC49" s="170">
        <f t="shared" si="10"/>
        <v>0</v>
      </c>
      <c r="AD49" s="225">
        <f t="shared" si="11"/>
        <v>5438</v>
      </c>
      <c r="AE49" s="225">
        <f t="shared" si="12"/>
        <v>2846</v>
      </c>
      <c r="AF49" s="24">
        <f t="shared" si="13"/>
        <v>8284</v>
      </c>
    </row>
    <row r="50" spans="1:32" x14ac:dyDescent="0.2">
      <c r="A50" s="24" t="str">
        <f>+'Original ABG Allocation'!A49</f>
        <v>44</v>
      </c>
      <c r="B50" s="24" t="str">
        <f>+'Original ABG Allocation'!B49</f>
        <v>VENANGO</v>
      </c>
      <c r="C50" s="118">
        <v>5607</v>
      </c>
      <c r="D50" s="123">
        <v>2963</v>
      </c>
      <c r="E50" s="118">
        <f t="shared" si="19"/>
        <v>8570</v>
      </c>
      <c r="F50" s="209">
        <f>+'Original ABG Allocation'!H49</f>
        <v>8570</v>
      </c>
      <c r="G50" s="128"/>
      <c r="H50" s="123">
        <v>69</v>
      </c>
      <c r="I50" s="116">
        <f t="shared" si="22"/>
        <v>10</v>
      </c>
      <c r="J50" s="39">
        <f t="shared" si="3"/>
        <v>79</v>
      </c>
      <c r="K50" s="108">
        <f t="shared" si="4"/>
        <v>5676</v>
      </c>
      <c r="L50" s="108">
        <f t="shared" si="5"/>
        <v>2973</v>
      </c>
      <c r="M50" s="39">
        <f t="shared" si="1"/>
        <v>8649</v>
      </c>
      <c r="N50" s="128"/>
      <c r="O50" s="116">
        <v>0</v>
      </c>
      <c r="P50" s="116">
        <v>3</v>
      </c>
      <c r="Q50" s="116">
        <f t="shared" si="6"/>
        <v>3</v>
      </c>
      <c r="R50" s="123">
        <f t="shared" si="7"/>
        <v>5676</v>
      </c>
      <c r="S50" s="123">
        <f t="shared" si="8"/>
        <v>2976</v>
      </c>
      <c r="T50" s="24">
        <f t="shared" si="9"/>
        <v>8652</v>
      </c>
      <c r="U50" s="126"/>
      <c r="V50" s="24"/>
      <c r="W50" s="75"/>
      <c r="X50" s="117"/>
      <c r="Y50" s="117"/>
      <c r="Z50" s="118"/>
      <c r="AA50" s="225"/>
      <c r="AB50" s="225"/>
      <c r="AC50" s="170">
        <f t="shared" si="10"/>
        <v>0</v>
      </c>
      <c r="AD50" s="225">
        <f t="shared" si="11"/>
        <v>5676</v>
      </c>
      <c r="AE50" s="225">
        <f t="shared" si="12"/>
        <v>2976</v>
      </c>
      <c r="AF50" s="24">
        <f t="shared" si="13"/>
        <v>8652</v>
      </c>
    </row>
    <row r="51" spans="1:32" x14ac:dyDescent="0.2">
      <c r="A51" s="24" t="str">
        <f>+'Original ABG Allocation'!A50</f>
        <v>45</v>
      </c>
      <c r="B51" s="24" t="str">
        <f>+'Original ABG Allocation'!B50</f>
        <v>ARMSTRONG</v>
      </c>
      <c r="C51" s="118">
        <v>7877</v>
      </c>
      <c r="D51" s="123">
        <v>4239</v>
      </c>
      <c r="E51" s="118">
        <f t="shared" si="19"/>
        <v>12116</v>
      </c>
      <c r="F51" s="209">
        <f>+'Original ABG Allocation'!H50</f>
        <v>12116</v>
      </c>
      <c r="G51" s="128"/>
      <c r="H51" s="123">
        <v>-126</v>
      </c>
      <c r="I51" s="116">
        <v>0</v>
      </c>
      <c r="J51" s="39">
        <f t="shared" si="3"/>
        <v>-126</v>
      </c>
      <c r="K51" s="108">
        <f t="shared" si="4"/>
        <v>7751</v>
      </c>
      <c r="L51" s="108">
        <f t="shared" si="5"/>
        <v>4239</v>
      </c>
      <c r="M51" s="39">
        <f t="shared" si="1"/>
        <v>11990</v>
      </c>
      <c r="N51" s="128"/>
      <c r="O51" s="116">
        <v>7198</v>
      </c>
      <c r="P51" s="116">
        <f>ROUNDUP((O51*100)/85*0.15,0)</f>
        <v>1271</v>
      </c>
      <c r="Q51" s="116">
        <f t="shared" si="6"/>
        <v>8469</v>
      </c>
      <c r="R51" s="123">
        <f t="shared" si="7"/>
        <v>14949</v>
      </c>
      <c r="S51" s="123">
        <f t="shared" si="8"/>
        <v>5510</v>
      </c>
      <c r="T51" s="24">
        <f t="shared" si="9"/>
        <v>20459</v>
      </c>
      <c r="U51" s="126"/>
      <c r="V51" s="24"/>
      <c r="W51" s="75"/>
      <c r="X51" s="117"/>
      <c r="Y51" s="117"/>
      <c r="Z51" s="118"/>
      <c r="AA51" s="225"/>
      <c r="AB51" s="225"/>
      <c r="AC51" s="170">
        <f t="shared" si="10"/>
        <v>0</v>
      </c>
      <c r="AD51" s="225">
        <f t="shared" si="11"/>
        <v>14949</v>
      </c>
      <c r="AE51" s="225">
        <f t="shared" si="12"/>
        <v>5510</v>
      </c>
      <c r="AF51" s="24">
        <f t="shared" si="13"/>
        <v>20459</v>
      </c>
    </row>
    <row r="52" spans="1:32" x14ac:dyDescent="0.2">
      <c r="A52" s="24" t="str">
        <f>+'Original ABG Allocation'!A51</f>
        <v>46</v>
      </c>
      <c r="B52" s="24" t="str">
        <f>+'Original ABG Allocation'!B51</f>
        <v>LAWRENCE</v>
      </c>
      <c r="C52" s="118">
        <v>8512</v>
      </c>
      <c r="D52" s="123">
        <v>4469</v>
      </c>
      <c r="E52" s="118">
        <f t="shared" si="19"/>
        <v>12981</v>
      </c>
      <c r="F52" s="209">
        <f>+'Original ABG Allocation'!H51</f>
        <v>12981</v>
      </c>
      <c r="G52" s="128"/>
      <c r="H52" s="123">
        <v>-517</v>
      </c>
      <c r="I52" s="116">
        <v>0</v>
      </c>
      <c r="J52" s="39">
        <f t="shared" si="3"/>
        <v>-517</v>
      </c>
      <c r="K52" s="108">
        <f t="shared" si="4"/>
        <v>7995</v>
      </c>
      <c r="L52" s="108">
        <f t="shared" si="5"/>
        <v>4469</v>
      </c>
      <c r="M52" s="39">
        <f t="shared" si="1"/>
        <v>12464</v>
      </c>
      <c r="N52" s="128"/>
      <c r="O52" s="116">
        <v>10642</v>
      </c>
      <c r="P52" s="116">
        <f t="shared" ref="P52:P55" si="23">ROUNDUP((O52*100)/85*0.15,0)</f>
        <v>1878</v>
      </c>
      <c r="Q52" s="116">
        <f t="shared" si="6"/>
        <v>12520</v>
      </c>
      <c r="R52" s="123">
        <f t="shared" si="7"/>
        <v>18637</v>
      </c>
      <c r="S52" s="123">
        <f t="shared" si="8"/>
        <v>6347</v>
      </c>
      <c r="T52" s="24">
        <f t="shared" si="9"/>
        <v>24984</v>
      </c>
      <c r="U52" s="126"/>
      <c r="V52" s="24"/>
      <c r="W52" s="75"/>
      <c r="X52" s="117"/>
      <c r="Y52" s="117"/>
      <c r="Z52" s="118"/>
      <c r="AA52" s="225"/>
      <c r="AB52" s="225"/>
      <c r="AC52" s="170">
        <f t="shared" si="10"/>
        <v>0</v>
      </c>
      <c r="AD52" s="225">
        <f t="shared" si="11"/>
        <v>18637</v>
      </c>
      <c r="AE52" s="225">
        <f t="shared" si="12"/>
        <v>6347</v>
      </c>
      <c r="AF52" s="24">
        <f t="shared" si="13"/>
        <v>24984</v>
      </c>
    </row>
    <row r="53" spans="1:32" x14ac:dyDescent="0.2">
      <c r="A53" s="24" t="str">
        <f>+'Original ABG Allocation'!A52</f>
        <v>47</v>
      </c>
      <c r="B53" s="24" t="str">
        <f>+'Original ABG Allocation'!B52</f>
        <v>MERCER</v>
      </c>
      <c r="C53" s="118">
        <v>9412</v>
      </c>
      <c r="D53" s="123">
        <v>5249</v>
      </c>
      <c r="E53" s="118">
        <f t="shared" si="19"/>
        <v>14661</v>
      </c>
      <c r="F53" s="209">
        <f>+'Original ABG Allocation'!H52</f>
        <v>14661</v>
      </c>
      <c r="G53" s="128"/>
      <c r="H53" s="123">
        <v>528</v>
      </c>
      <c r="I53" s="116">
        <f t="shared" ref="I53:I54" si="24">ROUND(H53*0.15,0)</f>
        <v>79</v>
      </c>
      <c r="J53" s="39">
        <f t="shared" si="3"/>
        <v>607</v>
      </c>
      <c r="K53" s="108">
        <f t="shared" si="4"/>
        <v>9940</v>
      </c>
      <c r="L53" s="108">
        <f t="shared" si="5"/>
        <v>5328</v>
      </c>
      <c r="M53" s="39">
        <f t="shared" si="1"/>
        <v>15268</v>
      </c>
      <c r="N53" s="128"/>
      <c r="O53" s="116">
        <v>9454</v>
      </c>
      <c r="P53" s="116">
        <f>15+ROUNDUP((O53*100)/85*0.15,0)</f>
        <v>1684</v>
      </c>
      <c r="Q53" s="116">
        <f t="shared" si="6"/>
        <v>11138</v>
      </c>
      <c r="R53" s="123">
        <f t="shared" si="7"/>
        <v>19394</v>
      </c>
      <c r="S53" s="123">
        <f t="shared" si="8"/>
        <v>7012</v>
      </c>
      <c r="T53" s="24">
        <f t="shared" si="9"/>
        <v>26406</v>
      </c>
      <c r="U53" s="126"/>
      <c r="V53" s="24"/>
      <c r="W53" s="75"/>
      <c r="X53" s="117"/>
      <c r="Y53" s="117"/>
      <c r="Z53" s="118"/>
      <c r="AA53" s="225"/>
      <c r="AB53" s="225"/>
      <c r="AC53" s="170">
        <f t="shared" si="10"/>
        <v>0</v>
      </c>
      <c r="AD53" s="225">
        <f t="shared" si="11"/>
        <v>19394</v>
      </c>
      <c r="AE53" s="225">
        <f t="shared" si="12"/>
        <v>7012</v>
      </c>
      <c r="AF53" s="24">
        <f t="shared" si="13"/>
        <v>26406</v>
      </c>
    </row>
    <row r="54" spans="1:32" x14ac:dyDescent="0.2">
      <c r="A54" s="24" t="str">
        <f>+'Original ABG Allocation'!A53</f>
        <v>48</v>
      </c>
      <c r="B54" s="24" t="str">
        <f>+'Original ABG Allocation'!B53</f>
        <v>MONROE</v>
      </c>
      <c r="C54" s="118">
        <v>5511</v>
      </c>
      <c r="D54" s="123">
        <v>2925</v>
      </c>
      <c r="E54" s="118">
        <f t="shared" si="19"/>
        <v>8436</v>
      </c>
      <c r="F54" s="209">
        <f>+'Original ABG Allocation'!H53</f>
        <v>8436</v>
      </c>
      <c r="G54" s="128"/>
      <c r="H54" s="123">
        <v>8643</v>
      </c>
      <c r="I54" s="116">
        <f t="shared" si="24"/>
        <v>1296</v>
      </c>
      <c r="J54" s="39">
        <f t="shared" si="3"/>
        <v>9939</v>
      </c>
      <c r="K54" s="108">
        <f t="shared" si="4"/>
        <v>14154</v>
      </c>
      <c r="L54" s="108">
        <f t="shared" si="5"/>
        <v>4221</v>
      </c>
      <c r="M54" s="39">
        <f t="shared" si="1"/>
        <v>18375</v>
      </c>
      <c r="N54" s="128"/>
      <c r="O54" s="116">
        <v>0</v>
      </c>
      <c r="P54" s="116">
        <f>230</f>
        <v>230</v>
      </c>
      <c r="Q54" s="116">
        <f t="shared" si="6"/>
        <v>230</v>
      </c>
      <c r="R54" s="123">
        <f t="shared" si="7"/>
        <v>14154</v>
      </c>
      <c r="S54" s="123">
        <f t="shared" si="8"/>
        <v>4451</v>
      </c>
      <c r="T54" s="24">
        <f t="shared" si="9"/>
        <v>18605</v>
      </c>
      <c r="U54" s="126"/>
      <c r="V54" s="24"/>
      <c r="W54" s="75"/>
      <c r="X54" s="117"/>
      <c r="Y54" s="117"/>
      <c r="Z54" s="118"/>
      <c r="AA54" s="225"/>
      <c r="AB54" s="225"/>
      <c r="AC54" s="170">
        <f t="shared" si="10"/>
        <v>0</v>
      </c>
      <c r="AD54" s="225">
        <f t="shared" si="11"/>
        <v>14154</v>
      </c>
      <c r="AE54" s="225">
        <f t="shared" si="12"/>
        <v>4451</v>
      </c>
      <c r="AF54" s="24">
        <f t="shared" si="13"/>
        <v>18605</v>
      </c>
    </row>
    <row r="55" spans="1:32" x14ac:dyDescent="0.2">
      <c r="A55" s="24" t="str">
        <f>+'Original ABG Allocation'!A54</f>
        <v>49</v>
      </c>
      <c r="B55" s="24" t="str">
        <f>+'Original ABG Allocation'!B54</f>
        <v>CLARION</v>
      </c>
      <c r="C55" s="118">
        <v>5163</v>
      </c>
      <c r="D55" s="123">
        <v>2799</v>
      </c>
      <c r="E55" s="118">
        <f t="shared" si="19"/>
        <v>7962</v>
      </c>
      <c r="F55" s="209">
        <f>+'Original ABG Allocation'!H54</f>
        <v>7962</v>
      </c>
      <c r="G55" s="128"/>
      <c r="H55" s="123">
        <v>-890</v>
      </c>
      <c r="I55" s="116">
        <v>0</v>
      </c>
      <c r="J55" s="39">
        <f t="shared" si="3"/>
        <v>-890</v>
      </c>
      <c r="K55" s="108">
        <f t="shared" si="4"/>
        <v>4273</v>
      </c>
      <c r="L55" s="108">
        <f t="shared" si="5"/>
        <v>2799</v>
      </c>
      <c r="M55" s="39">
        <f t="shared" si="1"/>
        <v>7072</v>
      </c>
      <c r="N55" s="128"/>
      <c r="O55" s="116">
        <v>5473</v>
      </c>
      <c r="P55" s="116">
        <f t="shared" si="23"/>
        <v>966</v>
      </c>
      <c r="Q55" s="116">
        <f t="shared" si="6"/>
        <v>6439</v>
      </c>
      <c r="R55" s="123">
        <f t="shared" si="7"/>
        <v>9746</v>
      </c>
      <c r="S55" s="123">
        <f t="shared" si="8"/>
        <v>3765</v>
      </c>
      <c r="T55" s="24">
        <f t="shared" si="9"/>
        <v>13511</v>
      </c>
      <c r="U55" s="126"/>
      <c r="V55" s="24"/>
      <c r="W55" s="75"/>
      <c r="X55" s="117"/>
      <c r="Y55" s="117"/>
      <c r="Z55" s="118"/>
      <c r="AA55" s="225"/>
      <c r="AB55" s="225"/>
      <c r="AC55" s="170">
        <f t="shared" si="10"/>
        <v>0</v>
      </c>
      <c r="AD55" s="225">
        <f t="shared" si="11"/>
        <v>9746</v>
      </c>
      <c r="AE55" s="225">
        <f t="shared" si="12"/>
        <v>3765</v>
      </c>
      <c r="AF55" s="24">
        <f t="shared" si="13"/>
        <v>13511</v>
      </c>
    </row>
    <row r="56" spans="1:32" x14ac:dyDescent="0.2">
      <c r="A56" s="24" t="str">
        <f>+'Original ABG Allocation'!A55</f>
        <v>50</v>
      </c>
      <c r="B56" s="24" t="str">
        <f>+'Original ABG Allocation'!B55</f>
        <v>BUTLER</v>
      </c>
      <c r="C56" s="118">
        <v>9369</v>
      </c>
      <c r="D56" s="123">
        <v>4781</v>
      </c>
      <c r="E56" s="118">
        <f t="shared" si="19"/>
        <v>14150</v>
      </c>
      <c r="F56" s="209">
        <f>+'Original ABG Allocation'!H55</f>
        <v>14150</v>
      </c>
      <c r="G56" s="128"/>
      <c r="H56" s="123">
        <v>3758</v>
      </c>
      <c r="I56" s="116">
        <f t="shared" ref="I56" si="25">ROUND(H56*0.15,0)</f>
        <v>564</v>
      </c>
      <c r="J56" s="39">
        <f t="shared" si="3"/>
        <v>4322</v>
      </c>
      <c r="K56" s="108">
        <f t="shared" si="4"/>
        <v>13127</v>
      </c>
      <c r="L56" s="108">
        <f t="shared" si="5"/>
        <v>5345</v>
      </c>
      <c r="M56" s="39">
        <f t="shared" si="1"/>
        <v>18472</v>
      </c>
      <c r="N56" s="128"/>
      <c r="O56" s="116">
        <v>0</v>
      </c>
      <c r="P56" s="116">
        <f>100</f>
        <v>100</v>
      </c>
      <c r="Q56" s="116">
        <f t="shared" si="6"/>
        <v>100</v>
      </c>
      <c r="R56" s="123">
        <f t="shared" si="7"/>
        <v>13127</v>
      </c>
      <c r="S56" s="123">
        <f t="shared" si="8"/>
        <v>5445</v>
      </c>
      <c r="T56" s="24">
        <f t="shared" si="9"/>
        <v>18572</v>
      </c>
      <c r="U56" s="126"/>
      <c r="V56" s="24"/>
      <c r="W56" s="75"/>
      <c r="X56" s="117"/>
      <c r="Y56" s="117"/>
      <c r="Z56" s="118"/>
      <c r="AA56" s="225"/>
      <c r="AB56" s="225"/>
      <c r="AC56" s="170">
        <f t="shared" si="10"/>
        <v>0</v>
      </c>
      <c r="AD56" s="225">
        <f t="shared" si="11"/>
        <v>13127</v>
      </c>
      <c r="AE56" s="225">
        <f t="shared" si="12"/>
        <v>5445</v>
      </c>
      <c r="AF56" s="24">
        <f t="shared" si="13"/>
        <v>18572</v>
      </c>
    </row>
    <row r="57" spans="1:32" x14ac:dyDescent="0.2">
      <c r="A57" s="24" t="str">
        <f>+'Original ABG Allocation'!A56</f>
        <v>51</v>
      </c>
      <c r="B57" s="24" t="str">
        <f>+'Original ABG Allocation'!B56</f>
        <v>POTTER</v>
      </c>
      <c r="C57" s="118">
        <v>5121</v>
      </c>
      <c r="D57" s="123">
        <v>2784</v>
      </c>
      <c r="E57" s="118">
        <f t="shared" si="19"/>
        <v>7905</v>
      </c>
      <c r="F57" s="209">
        <f>+'Original ABG Allocation'!H56</f>
        <v>7905</v>
      </c>
      <c r="G57" s="128"/>
      <c r="H57" s="123">
        <v>-3015</v>
      </c>
      <c r="I57" s="116">
        <v>0</v>
      </c>
      <c r="J57" s="39">
        <f t="shared" si="3"/>
        <v>-3015</v>
      </c>
      <c r="K57" s="108">
        <f t="shared" si="4"/>
        <v>2106</v>
      </c>
      <c r="L57" s="108">
        <f t="shared" si="5"/>
        <v>2784</v>
      </c>
      <c r="M57" s="39">
        <f t="shared" si="1"/>
        <v>4890</v>
      </c>
      <c r="N57" s="128"/>
      <c r="O57" s="116">
        <v>0</v>
      </c>
      <c r="P57" s="116">
        <v>0</v>
      </c>
      <c r="Q57" s="116">
        <f t="shared" si="6"/>
        <v>0</v>
      </c>
      <c r="R57" s="123">
        <f t="shared" si="7"/>
        <v>2106</v>
      </c>
      <c r="S57" s="123">
        <f t="shared" si="8"/>
        <v>2784</v>
      </c>
      <c r="T57" s="24">
        <f t="shared" si="9"/>
        <v>4890</v>
      </c>
      <c r="U57" s="126"/>
      <c r="V57" s="24"/>
      <c r="W57" s="75"/>
      <c r="X57" s="117"/>
      <c r="Y57" s="117"/>
      <c r="Z57" s="118"/>
      <c r="AA57" s="225"/>
      <c r="AB57" s="225"/>
      <c r="AC57" s="170">
        <f t="shared" si="10"/>
        <v>0</v>
      </c>
      <c r="AD57" s="225">
        <f t="shared" si="11"/>
        <v>2106</v>
      </c>
      <c r="AE57" s="225">
        <f t="shared" si="12"/>
        <v>2784</v>
      </c>
      <c r="AF57" s="24">
        <f t="shared" si="13"/>
        <v>4890</v>
      </c>
    </row>
    <row r="58" spans="1:32" x14ac:dyDescent="0.2">
      <c r="A58" s="24" t="str">
        <f>+'Original ABG Allocation'!A57</f>
        <v>52</v>
      </c>
      <c r="B58" s="24" t="str">
        <f>+'Original ABG Allocation'!B57</f>
        <v>WAYNE</v>
      </c>
      <c r="C58" s="118">
        <v>5657</v>
      </c>
      <c r="D58" s="127">
        <v>2979</v>
      </c>
      <c r="E58" s="118">
        <f t="shared" si="19"/>
        <v>8636</v>
      </c>
      <c r="F58" s="210">
        <f>+'Original ABG Allocation'!H57</f>
        <v>8636</v>
      </c>
      <c r="G58" s="128"/>
      <c r="H58" s="123">
        <v>632</v>
      </c>
      <c r="I58" s="116">
        <f>ROUND(H58*0.15,0)</f>
        <v>95</v>
      </c>
      <c r="J58" s="39">
        <f t="shared" si="3"/>
        <v>727</v>
      </c>
      <c r="K58" s="108">
        <f t="shared" si="4"/>
        <v>6289</v>
      </c>
      <c r="L58" s="108">
        <f t="shared" si="5"/>
        <v>3074</v>
      </c>
      <c r="M58" s="39">
        <f t="shared" si="1"/>
        <v>9363</v>
      </c>
      <c r="N58" s="128"/>
      <c r="O58" s="116">
        <v>7493</v>
      </c>
      <c r="P58" s="116">
        <f>17+ROUNDUP((O58*100)/85*0.15,0)</f>
        <v>1340</v>
      </c>
      <c r="Q58" s="116">
        <f t="shared" si="6"/>
        <v>8833</v>
      </c>
      <c r="R58" s="123">
        <f t="shared" si="7"/>
        <v>13782</v>
      </c>
      <c r="S58" s="123">
        <f t="shared" si="8"/>
        <v>4414</v>
      </c>
      <c r="T58" s="24">
        <f t="shared" si="9"/>
        <v>18196</v>
      </c>
      <c r="U58" s="126"/>
      <c r="V58" s="24"/>
      <c r="W58" s="76"/>
      <c r="X58" s="117"/>
      <c r="Y58" s="117"/>
      <c r="Z58" s="347"/>
      <c r="AA58" s="225"/>
      <c r="AB58" s="225"/>
      <c r="AC58" s="170">
        <f t="shared" si="10"/>
        <v>0</v>
      </c>
      <c r="AD58" s="225">
        <f t="shared" si="11"/>
        <v>13782</v>
      </c>
      <c r="AE58" s="225">
        <f t="shared" si="12"/>
        <v>4414</v>
      </c>
      <c r="AF58" s="24">
        <f t="shared" si="13"/>
        <v>18196</v>
      </c>
    </row>
    <row r="59" spans="1:32" ht="13.5" thickBot="1" x14ac:dyDescent="0.25">
      <c r="B59" s="25" t="s">
        <v>129</v>
      </c>
      <c r="C59" s="83">
        <f t="shared" ref="C59:AF59" si="26">SUM(C7:C58)</f>
        <v>923908</v>
      </c>
      <c r="D59" s="83">
        <f t="shared" si="26"/>
        <v>488144</v>
      </c>
      <c r="E59" s="83">
        <f t="shared" si="26"/>
        <v>1412052</v>
      </c>
      <c r="F59" s="83">
        <f t="shared" si="26"/>
        <v>1412052</v>
      </c>
      <c r="G59" s="242"/>
      <c r="H59" s="83">
        <f t="shared" si="26"/>
        <v>0</v>
      </c>
      <c r="I59" s="83">
        <f t="shared" si="26"/>
        <v>20231</v>
      </c>
      <c r="J59" s="83">
        <f t="shared" si="26"/>
        <v>20231</v>
      </c>
      <c r="K59" s="83">
        <f t="shared" si="26"/>
        <v>923908</v>
      </c>
      <c r="L59" s="83">
        <f t="shared" si="26"/>
        <v>508375</v>
      </c>
      <c r="M59" s="83">
        <f t="shared" si="26"/>
        <v>1432283</v>
      </c>
      <c r="N59" s="242"/>
      <c r="O59" s="26">
        <f t="shared" si="26"/>
        <v>58985</v>
      </c>
      <c r="P59" s="26">
        <f t="shared" si="26"/>
        <v>13993</v>
      </c>
      <c r="Q59" s="26">
        <f t="shared" si="26"/>
        <v>72978</v>
      </c>
      <c r="R59" s="26">
        <f t="shared" si="26"/>
        <v>982893</v>
      </c>
      <c r="S59" s="26">
        <f t="shared" si="26"/>
        <v>522368</v>
      </c>
      <c r="T59" s="84">
        <f t="shared" si="26"/>
        <v>1505261</v>
      </c>
      <c r="U59" s="88"/>
      <c r="V59" s="88"/>
      <c r="W59" s="88"/>
      <c r="X59" s="88"/>
      <c r="Y59" s="88"/>
      <c r="Z59" s="88"/>
      <c r="AA59" s="84">
        <f t="shared" si="26"/>
        <v>0</v>
      </c>
      <c r="AB59" s="84">
        <f t="shared" si="26"/>
        <v>0</v>
      </c>
      <c r="AC59" s="84">
        <f t="shared" si="26"/>
        <v>0</v>
      </c>
      <c r="AD59" s="84">
        <f t="shared" si="26"/>
        <v>982893</v>
      </c>
      <c r="AE59" s="84">
        <f t="shared" si="26"/>
        <v>522368</v>
      </c>
      <c r="AF59" s="84">
        <f t="shared" si="26"/>
        <v>1505261</v>
      </c>
    </row>
    <row r="60" spans="1:32" ht="13.5" thickTop="1" x14ac:dyDescent="0.2">
      <c r="C60" s="75"/>
      <c r="D60" s="114"/>
      <c r="E60" s="114"/>
      <c r="F60" s="114"/>
      <c r="G60" s="126"/>
      <c r="H60" s="114"/>
      <c r="I60" s="114"/>
      <c r="J60" s="114"/>
      <c r="K60" s="114"/>
      <c r="L60" s="114"/>
      <c r="M60" s="114"/>
      <c r="N60" s="126"/>
      <c r="O60" s="114"/>
      <c r="P60" s="114"/>
      <c r="Q60" s="114"/>
      <c r="R60" s="114"/>
      <c r="S60" s="114"/>
      <c r="T60" s="114"/>
      <c r="U60" s="126"/>
      <c r="V60" s="114"/>
      <c r="W60" s="114"/>
      <c r="X60" s="104"/>
      <c r="Y60" s="104"/>
      <c r="Z60" s="104"/>
      <c r="AA60" s="104"/>
      <c r="AB60" s="104"/>
      <c r="AC60" s="104"/>
      <c r="AD60" s="104"/>
      <c r="AE60" s="104"/>
      <c r="AF60" s="104"/>
    </row>
  </sheetData>
  <sheetProtection algorithmName="SHA-512" hashValue="7XLefFAOXiN1eu+ZUZ2Z6Ab7hdm0q4ifYrjGfD9ZZjfhOX+UxfADUC/HutSPvxH/GnhJxdV9hZ4PS1wNS20gAw==" saltValue="rjimejuZbnjlIBf3DJ7L6w==" spinCount="100000" sheet="1" objects="1" scenarios="1"/>
  <mergeCells count="5">
    <mergeCell ref="C3:F3"/>
    <mergeCell ref="C4:F4"/>
    <mergeCell ref="O3:T3"/>
    <mergeCell ref="H3:M3"/>
    <mergeCell ref="AA3:AF3"/>
  </mergeCells>
  <phoneticPr fontId="6" type="noConversion"/>
  <pageMargins left="0.75" right="0.75" top="0.75" bottom="0.75" header="0" footer="0"/>
  <pageSetup scale="68" orientation="landscape" r:id="rId1"/>
  <headerFooter alignWithMargins="0">
    <oddFooter>&amp;C&amp;A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6817-8ACF-4865-B481-8C06F554AC79}">
  <sheetPr codeName="Sheet14"/>
  <dimension ref="A1:AF59"/>
  <sheetViews>
    <sheetView topLeftCell="A2" workbookViewId="0">
      <pane xSplit="2" ySplit="4" topLeftCell="C6" activePane="bottomRight" state="frozen"/>
      <selection pane="topRight" activeCell="C2" sqref="C2"/>
      <selection pane="bottomLeft" activeCell="A6" sqref="A6"/>
      <selection pane="bottomRight" activeCell="C2" sqref="C2"/>
    </sheetView>
  </sheetViews>
  <sheetFormatPr defaultRowHeight="12.75" x14ac:dyDescent="0.2"/>
  <cols>
    <col min="1" max="1" width="14.42578125" bestFit="1" customWidth="1"/>
    <col min="2" max="2" width="19.42578125" bestFit="1" customWidth="1"/>
    <col min="3" max="4" width="12.42578125" bestFit="1" customWidth="1"/>
    <col min="5" max="5" width="13.42578125" bestFit="1" customWidth="1"/>
    <col min="6" max="6" width="19.5703125" bestFit="1" customWidth="1"/>
    <col min="7" max="7" width="12.42578125" bestFit="1" customWidth="1"/>
    <col min="8" max="8" width="12.42578125" customWidth="1"/>
    <col min="9" max="9" width="14.85546875" customWidth="1"/>
    <col min="10" max="10" width="30.85546875" bestFit="1" customWidth="1"/>
    <col min="11" max="11" width="32.140625" bestFit="1" customWidth="1"/>
    <col min="12" max="12" width="17.85546875" bestFit="1" customWidth="1"/>
    <col min="13" max="13" width="12.85546875" bestFit="1" customWidth="1"/>
    <col min="14" max="14" width="12" bestFit="1" customWidth="1"/>
    <col min="15" max="16" width="11.85546875" bestFit="1" customWidth="1"/>
    <col min="17" max="17" width="10" bestFit="1" customWidth="1"/>
    <col min="18" max="18" width="9.42578125" bestFit="1" customWidth="1"/>
    <col min="19" max="20" width="11.5703125" bestFit="1" customWidth="1"/>
    <col min="21" max="21" width="16.5703125" bestFit="1" customWidth="1"/>
    <col min="22" max="22" width="15.42578125" customWidth="1"/>
    <col min="23" max="23" width="17.5703125" bestFit="1" customWidth="1"/>
    <col min="24" max="24" width="20.5703125" customWidth="1"/>
    <col min="25" max="25" width="21.42578125" bestFit="1" customWidth="1"/>
    <col min="26" max="26" width="15" bestFit="1" customWidth="1"/>
    <col min="27" max="27" width="10.5703125" bestFit="1" customWidth="1"/>
    <col min="28" max="28" width="17.42578125" bestFit="1" customWidth="1"/>
    <col min="29" max="29" width="12.5703125" bestFit="1" customWidth="1"/>
    <col min="30" max="30" width="12" bestFit="1" customWidth="1"/>
    <col min="31" max="31" width="12" customWidth="1"/>
    <col min="32" max="32" width="12" bestFit="1" customWidth="1"/>
  </cols>
  <sheetData>
    <row r="1" spans="1:32" x14ac:dyDescent="0.2">
      <c r="A1" s="1"/>
      <c r="B1" s="1"/>
      <c r="C1" s="1"/>
      <c r="D1" s="1"/>
      <c r="E1" s="1"/>
      <c r="F1" s="1"/>
      <c r="G1" s="1"/>
      <c r="H1" s="1"/>
      <c r="I1" s="1"/>
      <c r="J1" s="1"/>
      <c r="K1" s="1"/>
      <c r="L1" s="1"/>
      <c r="M1" s="246"/>
      <c r="N1" s="246"/>
      <c r="O1" s="246"/>
      <c r="P1" s="260" t="s">
        <v>194</v>
      </c>
      <c r="Q1" s="259" t="s">
        <v>195</v>
      </c>
      <c r="R1" s="259"/>
      <c r="S1" s="259"/>
      <c r="T1" s="259"/>
      <c r="U1" s="259"/>
      <c r="V1" s="259"/>
      <c r="W1" s="259"/>
    </row>
    <row r="2" spans="1:32" ht="127.5" x14ac:dyDescent="0.2">
      <c r="A2" s="1" t="s">
        <v>196</v>
      </c>
      <c r="B2" s="1"/>
      <c r="C2" s="1"/>
      <c r="D2" s="1"/>
      <c r="E2" s="1"/>
      <c r="F2" s="1"/>
      <c r="G2" s="1"/>
      <c r="H2" s="1"/>
      <c r="I2" s="1"/>
      <c r="J2" s="1"/>
      <c r="K2" s="1"/>
      <c r="L2" s="1"/>
      <c r="M2" s="297" t="s">
        <v>197</v>
      </c>
      <c r="N2" s="296"/>
      <c r="O2" s="296"/>
      <c r="P2" s="296"/>
      <c r="Q2" s="259" t="s">
        <v>198</v>
      </c>
      <c r="R2" s="259"/>
      <c r="S2" s="259"/>
      <c r="T2" s="259"/>
      <c r="U2" s="259"/>
      <c r="V2" s="261" t="s">
        <v>199</v>
      </c>
      <c r="W2" s="268" t="s">
        <v>200</v>
      </c>
      <c r="X2" s="299" t="s">
        <v>201</v>
      </c>
      <c r="Y2" s="272" t="s">
        <v>202</v>
      </c>
      <c r="Z2" s="298" t="s">
        <v>203</v>
      </c>
      <c r="AA2" s="278" t="s">
        <v>204</v>
      </c>
      <c r="AB2" s="278"/>
      <c r="AC2" s="278"/>
      <c r="AD2" s="278"/>
      <c r="AE2" s="104" t="s">
        <v>205</v>
      </c>
    </row>
    <row r="3" spans="1:32" x14ac:dyDescent="0.2">
      <c r="A3" s="22" t="str">
        <f>+'Original ABG Allocation'!A3</f>
        <v>FY 2023-24</v>
      </c>
      <c r="B3" s="1"/>
      <c r="C3" s="206" t="s">
        <v>4</v>
      </c>
      <c r="D3" s="206" t="s">
        <v>5</v>
      </c>
      <c r="E3" s="206" t="s">
        <v>6</v>
      </c>
      <c r="F3" s="206" t="s">
        <v>7</v>
      </c>
      <c r="G3" s="206" t="s">
        <v>8</v>
      </c>
      <c r="H3" s="206" t="s">
        <v>9</v>
      </c>
      <c r="I3" s="206" t="s">
        <v>10</v>
      </c>
      <c r="J3" s="206" t="s">
        <v>11</v>
      </c>
      <c r="K3" s="206" t="s">
        <v>139</v>
      </c>
      <c r="L3" s="206" t="s">
        <v>206</v>
      </c>
      <c r="M3" s="253" t="s">
        <v>207</v>
      </c>
      <c r="N3" s="253" t="s">
        <v>208</v>
      </c>
      <c r="O3" s="253" t="s">
        <v>209</v>
      </c>
      <c r="P3" s="253" t="s">
        <v>210</v>
      </c>
      <c r="Q3" s="255" t="s">
        <v>211</v>
      </c>
      <c r="R3" s="255" t="s">
        <v>212</v>
      </c>
      <c r="S3" s="255" t="s">
        <v>213</v>
      </c>
      <c r="T3" s="255" t="s">
        <v>214</v>
      </c>
      <c r="U3" s="255" t="s">
        <v>215</v>
      </c>
      <c r="V3" s="262" t="s">
        <v>216</v>
      </c>
      <c r="W3" s="265" t="s">
        <v>217</v>
      </c>
      <c r="X3" s="269" t="s">
        <v>218</v>
      </c>
      <c r="Y3" s="273" t="s">
        <v>219</v>
      </c>
      <c r="Z3" s="279" t="s">
        <v>220</v>
      </c>
      <c r="AA3" s="276" t="s">
        <v>221</v>
      </c>
      <c r="AB3" s="276" t="s">
        <v>222</v>
      </c>
      <c r="AC3" s="276" t="s">
        <v>223</v>
      </c>
      <c r="AD3" s="276" t="s">
        <v>224</v>
      </c>
      <c r="AE3" s="204" t="s">
        <v>225</v>
      </c>
    </row>
    <row r="4" spans="1:32" ht="15" x14ac:dyDescent="0.25">
      <c r="A4" s="343"/>
      <c r="B4" s="343"/>
      <c r="C4" s="343" t="s">
        <v>226</v>
      </c>
      <c r="D4" s="343" t="s">
        <v>226</v>
      </c>
      <c r="E4" s="343" t="s">
        <v>226</v>
      </c>
      <c r="F4" s="343" t="s">
        <v>226</v>
      </c>
      <c r="G4" s="343" t="s">
        <v>226</v>
      </c>
      <c r="H4" s="343" t="s">
        <v>226</v>
      </c>
      <c r="I4" s="57" t="s">
        <v>21</v>
      </c>
      <c r="J4" s="57" t="s">
        <v>21</v>
      </c>
      <c r="K4" s="57" t="s">
        <v>21</v>
      </c>
      <c r="L4" s="58" t="s">
        <v>21</v>
      </c>
      <c r="M4" s="252" t="s">
        <v>227</v>
      </c>
      <c r="N4" s="252" t="s">
        <v>228</v>
      </c>
      <c r="O4" s="252" t="s">
        <v>145</v>
      </c>
      <c r="P4" s="252" t="s">
        <v>229</v>
      </c>
      <c r="Q4" s="256" t="s">
        <v>230</v>
      </c>
      <c r="R4" s="257" t="s">
        <v>231</v>
      </c>
      <c r="S4" s="256" t="s">
        <v>231</v>
      </c>
      <c r="T4" s="256" t="s">
        <v>231</v>
      </c>
      <c r="U4" s="256" t="s">
        <v>231</v>
      </c>
      <c r="V4" s="263" t="s">
        <v>232</v>
      </c>
      <c r="W4" s="266" t="s">
        <v>233</v>
      </c>
      <c r="X4" s="270" t="s">
        <v>234</v>
      </c>
      <c r="Y4" s="274" t="s">
        <v>235</v>
      </c>
      <c r="Z4" s="280" t="s">
        <v>236</v>
      </c>
      <c r="AA4" s="277" t="s">
        <v>237</v>
      </c>
      <c r="AB4" s="277" t="s">
        <v>238</v>
      </c>
      <c r="AC4" s="277" t="s">
        <v>239</v>
      </c>
      <c r="AD4" s="277" t="s">
        <v>239</v>
      </c>
      <c r="AE4" s="343" t="s">
        <v>146</v>
      </c>
      <c r="AF4" s="343" t="s">
        <v>174</v>
      </c>
    </row>
    <row r="5" spans="1:32" x14ac:dyDescent="0.2">
      <c r="A5" s="341"/>
      <c r="B5" s="341"/>
      <c r="C5" s="341" t="s">
        <v>240</v>
      </c>
      <c r="D5" s="341" t="s">
        <v>241</v>
      </c>
      <c r="E5" s="341" t="s">
        <v>242</v>
      </c>
      <c r="F5" s="341" t="s">
        <v>243</v>
      </c>
      <c r="G5" s="341" t="s">
        <v>244</v>
      </c>
      <c r="H5" s="341" t="s">
        <v>244</v>
      </c>
      <c r="I5" s="341" t="s">
        <v>245</v>
      </c>
      <c r="J5" s="341" t="s">
        <v>246</v>
      </c>
      <c r="K5" s="341" t="s">
        <v>247</v>
      </c>
      <c r="L5" s="341" t="s">
        <v>248</v>
      </c>
      <c r="M5" s="254" t="s">
        <v>152</v>
      </c>
      <c r="N5" s="254" t="s">
        <v>249</v>
      </c>
      <c r="O5" s="254" t="s">
        <v>152</v>
      </c>
      <c r="P5" s="254" t="s">
        <v>250</v>
      </c>
      <c r="Q5" s="258" t="s">
        <v>251</v>
      </c>
      <c r="R5" s="258" t="s">
        <v>252</v>
      </c>
      <c r="S5" s="258" t="s">
        <v>253</v>
      </c>
      <c r="T5" s="258" t="s">
        <v>254</v>
      </c>
      <c r="U5" s="258" t="s">
        <v>255</v>
      </c>
      <c r="V5" s="264" t="s">
        <v>256</v>
      </c>
      <c r="W5" s="267" t="s">
        <v>257</v>
      </c>
      <c r="X5" s="271" t="s">
        <v>258</v>
      </c>
      <c r="Y5" s="275" t="s">
        <v>259</v>
      </c>
      <c r="Z5" s="281" t="s">
        <v>260</v>
      </c>
      <c r="AA5" s="277" t="s">
        <v>261</v>
      </c>
      <c r="AB5" s="277" t="s">
        <v>262</v>
      </c>
      <c r="AC5" s="277" t="s">
        <v>263</v>
      </c>
      <c r="AD5" s="277" t="s">
        <v>264</v>
      </c>
      <c r="AE5" s="343" t="s">
        <v>265</v>
      </c>
      <c r="AF5" s="343" t="s">
        <v>266</v>
      </c>
    </row>
    <row r="6" spans="1:32" x14ac:dyDescent="0.2">
      <c r="A6" s="24" t="str">
        <f>+'Original ABG Allocation'!A6</f>
        <v>01</v>
      </c>
      <c r="B6" s="24" t="str">
        <f>+'Original ABG Allocation'!B6</f>
        <v>ERIE</v>
      </c>
      <c r="C6" s="248"/>
      <c r="D6" s="334"/>
      <c r="E6" s="334"/>
      <c r="F6" s="334"/>
      <c r="G6" s="334"/>
      <c r="H6" s="334"/>
      <c r="I6" s="334">
        <v>0</v>
      </c>
      <c r="J6" s="335">
        <v>0</v>
      </c>
      <c r="K6" s="285"/>
      <c r="L6" s="335">
        <v>0</v>
      </c>
      <c r="M6" s="108">
        <v>391871</v>
      </c>
      <c r="N6" s="105">
        <v>130651</v>
      </c>
      <c r="O6" s="105">
        <v>53997</v>
      </c>
      <c r="P6" s="105">
        <v>97000</v>
      </c>
      <c r="Q6" s="335">
        <v>0</v>
      </c>
      <c r="R6" s="335">
        <v>0</v>
      </c>
      <c r="S6" s="335">
        <v>0</v>
      </c>
      <c r="T6" s="335">
        <v>0</v>
      </c>
      <c r="U6" s="335">
        <v>0</v>
      </c>
      <c r="V6" s="335"/>
      <c r="W6" s="335">
        <v>0</v>
      </c>
      <c r="AF6" s="207">
        <f t="shared" ref="AF6:AF37" si="0">SUM(C6:AE6)</f>
        <v>673519</v>
      </c>
    </row>
    <row r="7" spans="1:32" x14ac:dyDescent="0.2">
      <c r="A7" s="24" t="str">
        <f>+'Original ABG Allocation'!A7</f>
        <v>02</v>
      </c>
      <c r="B7" s="24" t="str">
        <f>+'Original ABG Allocation'!B7</f>
        <v>CRAWFORD</v>
      </c>
      <c r="C7" s="248"/>
      <c r="D7" s="334"/>
      <c r="E7" s="334"/>
      <c r="F7" s="334"/>
      <c r="G7" s="334"/>
      <c r="H7" s="334"/>
      <c r="I7" s="334">
        <v>0</v>
      </c>
      <c r="J7" s="335">
        <v>0</v>
      </c>
      <c r="K7" s="285"/>
      <c r="L7" s="335">
        <v>0</v>
      </c>
      <c r="M7" s="108">
        <v>404088</v>
      </c>
      <c r="N7" s="105">
        <v>209984</v>
      </c>
      <c r="O7" s="105">
        <v>12275</v>
      </c>
      <c r="P7" s="105">
        <v>49208</v>
      </c>
      <c r="Q7" s="335">
        <v>0</v>
      </c>
      <c r="R7" s="335">
        <v>0</v>
      </c>
      <c r="S7" s="335">
        <v>0</v>
      </c>
      <c r="T7" s="335">
        <v>0</v>
      </c>
      <c r="U7" s="335">
        <v>0</v>
      </c>
      <c r="V7" s="335"/>
      <c r="W7" s="335">
        <v>0</v>
      </c>
      <c r="AF7" s="207">
        <f t="shared" si="0"/>
        <v>675555</v>
      </c>
    </row>
    <row r="8" spans="1:32" x14ac:dyDescent="0.2">
      <c r="A8" s="24" t="str">
        <f>+'Original ABG Allocation'!A8</f>
        <v>03</v>
      </c>
      <c r="B8" s="24" t="str">
        <f>+'Original ABG Allocation'!B8</f>
        <v>CAM/ELK/MCKEAN</v>
      </c>
      <c r="C8" s="248"/>
      <c r="D8" s="334"/>
      <c r="E8" s="334"/>
      <c r="F8" s="334"/>
      <c r="G8" s="334"/>
      <c r="H8" s="334"/>
      <c r="I8" s="334">
        <v>0</v>
      </c>
      <c r="J8" s="335">
        <v>0</v>
      </c>
      <c r="K8" s="285"/>
      <c r="L8" s="335">
        <v>0</v>
      </c>
      <c r="M8" s="108">
        <v>563316</v>
      </c>
      <c r="N8" s="105">
        <v>120196</v>
      </c>
      <c r="O8" s="105">
        <v>45622</v>
      </c>
      <c r="P8" s="105">
        <v>56352</v>
      </c>
      <c r="Q8" s="335">
        <v>0</v>
      </c>
      <c r="R8" s="335">
        <v>0</v>
      </c>
      <c r="S8" s="335">
        <v>0</v>
      </c>
      <c r="T8" s="335">
        <v>0</v>
      </c>
      <c r="U8" s="335">
        <v>0</v>
      </c>
      <c r="V8" s="335"/>
      <c r="W8" s="335">
        <v>0</v>
      </c>
      <c r="AF8" s="207">
        <f t="shared" si="0"/>
        <v>785486</v>
      </c>
    </row>
    <row r="9" spans="1:32" x14ac:dyDescent="0.2">
      <c r="A9" s="24" t="str">
        <f>+'Original ABG Allocation'!A9</f>
        <v>04</v>
      </c>
      <c r="B9" s="24" t="str">
        <f>+'Original ABG Allocation'!B9</f>
        <v>BEAVER</v>
      </c>
      <c r="C9" s="248"/>
      <c r="D9" s="334"/>
      <c r="E9" s="334"/>
      <c r="F9" s="334"/>
      <c r="G9" s="334"/>
      <c r="H9" s="334"/>
      <c r="I9" s="334">
        <v>0</v>
      </c>
      <c r="J9" s="335">
        <v>0</v>
      </c>
      <c r="K9" s="285"/>
      <c r="L9" s="335">
        <v>0</v>
      </c>
      <c r="M9" s="108">
        <v>418134</v>
      </c>
      <c r="N9" s="105">
        <v>69534</v>
      </c>
      <c r="O9" s="105">
        <v>54194</v>
      </c>
      <c r="P9" s="105">
        <v>50000</v>
      </c>
      <c r="Q9" s="335">
        <v>0</v>
      </c>
      <c r="R9" s="335">
        <v>0</v>
      </c>
      <c r="S9" s="335">
        <v>0</v>
      </c>
      <c r="T9" s="335">
        <v>0</v>
      </c>
      <c r="U9" s="335">
        <v>0</v>
      </c>
      <c r="V9" s="335"/>
      <c r="W9" s="335">
        <v>0</v>
      </c>
      <c r="AF9" s="207">
        <f t="shared" si="0"/>
        <v>591862</v>
      </c>
    </row>
    <row r="10" spans="1:32" x14ac:dyDescent="0.2">
      <c r="A10" s="24" t="str">
        <f>+'Original ABG Allocation'!A10</f>
        <v>05</v>
      </c>
      <c r="B10" s="118" t="str">
        <f>+'Original ABG Allocation'!B10</f>
        <v>INDIANA</v>
      </c>
      <c r="C10" s="248"/>
      <c r="D10" s="334"/>
      <c r="E10" s="334"/>
      <c r="F10" s="334"/>
      <c r="G10" s="334"/>
      <c r="H10" s="334"/>
      <c r="I10" s="334">
        <v>0</v>
      </c>
      <c r="J10" s="335">
        <v>0</v>
      </c>
      <c r="K10" s="285"/>
      <c r="L10" s="335">
        <v>0</v>
      </c>
      <c r="M10" s="108">
        <v>438640</v>
      </c>
      <c r="N10" s="105">
        <v>44394</v>
      </c>
      <c r="O10" s="105">
        <v>31195</v>
      </c>
      <c r="P10" s="105">
        <v>0</v>
      </c>
      <c r="Q10" s="335">
        <v>0</v>
      </c>
      <c r="R10" s="335">
        <v>0</v>
      </c>
      <c r="S10" s="335">
        <v>0</v>
      </c>
      <c r="T10" s="335">
        <v>0</v>
      </c>
      <c r="U10" s="335">
        <v>0</v>
      </c>
      <c r="V10" s="335"/>
      <c r="W10" s="335">
        <v>0</v>
      </c>
      <c r="AF10" s="207">
        <f t="shared" si="0"/>
        <v>514229</v>
      </c>
    </row>
    <row r="11" spans="1:32" x14ac:dyDescent="0.2">
      <c r="A11" s="24" t="str">
        <f>+'Original ABG Allocation'!A11</f>
        <v>06</v>
      </c>
      <c r="B11" s="24" t="str">
        <f>+'Original ABG Allocation'!B11</f>
        <v>ALLEGHENY</v>
      </c>
      <c r="C11" s="251" t="s">
        <v>267</v>
      </c>
      <c r="D11" s="249"/>
      <c r="E11" s="334"/>
      <c r="F11" s="334"/>
      <c r="G11" s="334"/>
      <c r="H11" s="334"/>
      <c r="I11" s="248"/>
      <c r="J11" s="250"/>
      <c r="K11" s="285"/>
      <c r="L11" s="335">
        <v>0</v>
      </c>
      <c r="M11" s="108">
        <v>1865999</v>
      </c>
      <c r="N11" s="105">
        <v>1056396</v>
      </c>
      <c r="O11" s="105">
        <v>46330</v>
      </c>
      <c r="P11" s="105">
        <v>80000</v>
      </c>
      <c r="Q11" s="335">
        <v>0</v>
      </c>
      <c r="R11" s="335">
        <v>0</v>
      </c>
      <c r="S11" s="335">
        <v>0</v>
      </c>
      <c r="T11" s="335">
        <v>0</v>
      </c>
      <c r="U11" s="335">
        <v>0</v>
      </c>
      <c r="V11" s="335"/>
      <c r="W11" s="335">
        <v>0</v>
      </c>
      <c r="AF11" s="207">
        <f t="shared" si="0"/>
        <v>3048725</v>
      </c>
    </row>
    <row r="12" spans="1:32" ht="15.75" x14ac:dyDescent="0.25">
      <c r="A12" s="24" t="str">
        <f>+'Original ABG Allocation'!A12</f>
        <v>07</v>
      </c>
      <c r="B12" s="24" t="str">
        <f>+'Original ABG Allocation'!B12</f>
        <v>WESTMORELAND</v>
      </c>
      <c r="C12" s="248"/>
      <c r="D12" s="334"/>
      <c r="E12" s="334"/>
      <c r="F12" s="334"/>
      <c r="G12" s="334"/>
      <c r="H12" s="334"/>
      <c r="I12" s="251" t="s">
        <v>268</v>
      </c>
      <c r="J12" s="336">
        <v>0</v>
      </c>
      <c r="K12" s="285"/>
      <c r="L12" s="335">
        <v>0</v>
      </c>
      <c r="M12" s="108">
        <v>754596</v>
      </c>
      <c r="N12" s="105">
        <v>160209</v>
      </c>
      <c r="O12" s="105">
        <v>54194</v>
      </c>
      <c r="P12" s="105">
        <v>58688</v>
      </c>
      <c r="Q12" s="335">
        <v>0</v>
      </c>
      <c r="R12" s="335">
        <v>0</v>
      </c>
      <c r="S12" s="335">
        <v>0</v>
      </c>
      <c r="T12" s="335">
        <v>0</v>
      </c>
      <c r="U12" s="335">
        <v>0</v>
      </c>
      <c r="V12" s="335"/>
      <c r="W12" s="335">
        <v>0</v>
      </c>
      <c r="X12" s="247" t="s">
        <v>269</v>
      </c>
      <c r="Y12" s="247" t="s">
        <v>269</v>
      </c>
      <c r="AA12" s="1" t="s">
        <v>204</v>
      </c>
      <c r="AE12" s="1" t="s">
        <v>270</v>
      </c>
      <c r="AF12" s="207">
        <f t="shared" si="0"/>
        <v>1027687</v>
      </c>
    </row>
    <row r="13" spans="1:32" x14ac:dyDescent="0.2">
      <c r="A13" s="24" t="str">
        <f>+'Original ABG Allocation'!A13</f>
        <v>08</v>
      </c>
      <c r="B13" s="24" t="str">
        <f>+'Original ABG Allocation'!B13</f>
        <v>WASH/FAY/GREENE</v>
      </c>
      <c r="C13" s="248"/>
      <c r="D13" s="334"/>
      <c r="E13" s="334"/>
      <c r="F13" s="334"/>
      <c r="G13" s="334"/>
      <c r="H13" s="334"/>
      <c r="I13" s="334">
        <v>0</v>
      </c>
      <c r="J13" s="335">
        <v>0</v>
      </c>
      <c r="K13" s="285"/>
      <c r="L13" s="335">
        <v>52000</v>
      </c>
      <c r="M13" s="108">
        <v>601984</v>
      </c>
      <c r="N13" s="105">
        <v>254904</v>
      </c>
      <c r="O13" s="105">
        <v>54194</v>
      </c>
      <c r="P13" s="105">
        <v>100000</v>
      </c>
      <c r="Q13" s="335">
        <v>0</v>
      </c>
      <c r="R13" s="335">
        <v>0</v>
      </c>
      <c r="S13" s="335">
        <v>0</v>
      </c>
      <c r="T13" s="335">
        <v>0</v>
      </c>
      <c r="U13" s="335">
        <v>0</v>
      </c>
      <c r="V13" s="335"/>
      <c r="W13" s="335">
        <v>0</v>
      </c>
      <c r="AF13" s="207">
        <f t="shared" si="0"/>
        <v>1063082</v>
      </c>
    </row>
    <row r="14" spans="1:32" x14ac:dyDescent="0.2">
      <c r="A14" s="24" t="str">
        <f>+'Original ABG Allocation'!A14</f>
        <v>09</v>
      </c>
      <c r="B14" s="24" t="str">
        <f>+'Original ABG Allocation'!B14</f>
        <v>SOMERSET</v>
      </c>
      <c r="C14" s="248"/>
      <c r="D14" s="334"/>
      <c r="E14" s="334"/>
      <c r="F14" s="334"/>
      <c r="G14" s="334"/>
      <c r="H14" s="334"/>
      <c r="I14" s="334">
        <v>0</v>
      </c>
      <c r="J14" s="335">
        <v>0</v>
      </c>
      <c r="K14" s="285"/>
      <c r="L14" s="335">
        <v>0</v>
      </c>
      <c r="M14" s="108">
        <v>1418724</v>
      </c>
      <c r="N14" s="105">
        <v>48104</v>
      </c>
      <c r="O14" s="105">
        <v>54194</v>
      </c>
      <c r="P14" s="105">
        <v>0</v>
      </c>
      <c r="Q14" s="335">
        <v>0</v>
      </c>
      <c r="R14" s="335">
        <v>0</v>
      </c>
      <c r="S14" s="335">
        <v>0</v>
      </c>
      <c r="T14" s="335">
        <v>0</v>
      </c>
      <c r="U14" s="335">
        <v>0</v>
      </c>
      <c r="V14" s="335"/>
      <c r="W14" s="335">
        <v>0</v>
      </c>
      <c r="AF14" s="207">
        <f t="shared" si="0"/>
        <v>1521022</v>
      </c>
    </row>
    <row r="15" spans="1:32" x14ac:dyDescent="0.2">
      <c r="A15" s="24" t="str">
        <f>+'Original ABG Allocation'!A15</f>
        <v>10</v>
      </c>
      <c r="B15" s="24" t="str">
        <f>+'Original ABG Allocation'!B15</f>
        <v>CAMBRIA</v>
      </c>
      <c r="C15" s="248"/>
      <c r="D15" s="334"/>
      <c r="E15" s="334"/>
      <c r="F15" s="334"/>
      <c r="G15" s="334"/>
      <c r="H15" s="334"/>
      <c r="I15" s="334">
        <v>0</v>
      </c>
      <c r="J15" s="335">
        <v>0</v>
      </c>
      <c r="K15" s="285"/>
      <c r="L15" s="335">
        <v>0</v>
      </c>
      <c r="M15" s="108">
        <v>358494</v>
      </c>
      <c r="N15" s="105">
        <v>177039</v>
      </c>
      <c r="O15" s="105">
        <v>54194</v>
      </c>
      <c r="P15" s="105">
        <v>0</v>
      </c>
      <c r="Q15" s="335">
        <v>0</v>
      </c>
      <c r="R15" s="335">
        <v>0</v>
      </c>
      <c r="S15" s="335">
        <v>0</v>
      </c>
      <c r="T15" s="335">
        <v>0</v>
      </c>
      <c r="U15" s="335">
        <v>0</v>
      </c>
      <c r="V15" s="335"/>
      <c r="W15" s="335">
        <v>0</v>
      </c>
      <c r="AF15" s="207">
        <f t="shared" si="0"/>
        <v>589727</v>
      </c>
    </row>
    <row r="16" spans="1:32" x14ac:dyDescent="0.2">
      <c r="A16" s="24" t="str">
        <f>+'Original ABG Allocation'!A16</f>
        <v>11</v>
      </c>
      <c r="B16" s="24" t="str">
        <f>+'Original ABG Allocation'!B16</f>
        <v>BLAIR</v>
      </c>
      <c r="C16" s="248"/>
      <c r="D16" s="334"/>
      <c r="E16" s="334"/>
      <c r="F16" s="334"/>
      <c r="G16" s="334"/>
      <c r="H16" s="334"/>
      <c r="I16" s="334">
        <v>94688</v>
      </c>
      <c r="J16" s="335">
        <v>200000</v>
      </c>
      <c r="K16" s="285"/>
      <c r="L16" s="335">
        <v>0</v>
      </c>
      <c r="M16" s="108">
        <v>216064</v>
      </c>
      <c r="N16" s="105">
        <v>105395</v>
      </c>
      <c r="O16" s="105">
        <v>54194</v>
      </c>
      <c r="P16" s="105">
        <v>0</v>
      </c>
      <c r="Q16" s="335">
        <v>0</v>
      </c>
      <c r="R16" s="335">
        <v>0</v>
      </c>
      <c r="S16" s="335">
        <v>0</v>
      </c>
      <c r="T16" s="335">
        <v>0</v>
      </c>
      <c r="U16" s="335">
        <v>0</v>
      </c>
      <c r="V16" s="335"/>
      <c r="W16" s="335">
        <v>0</v>
      </c>
      <c r="AF16" s="207">
        <f t="shared" si="0"/>
        <v>670341</v>
      </c>
    </row>
    <row r="17" spans="1:32" x14ac:dyDescent="0.2">
      <c r="A17" s="24" t="str">
        <f>+'Original ABG Allocation'!A17</f>
        <v>12</v>
      </c>
      <c r="B17" s="24" t="str">
        <f>+'Original ABG Allocation'!B17</f>
        <v>BED/FULT/HUNT</v>
      </c>
      <c r="C17" s="248"/>
      <c r="D17" s="334"/>
      <c r="E17" s="334"/>
      <c r="F17" s="334"/>
      <c r="G17" s="334"/>
      <c r="H17" s="334"/>
      <c r="I17" s="334">
        <v>0</v>
      </c>
      <c r="J17" s="335">
        <v>0</v>
      </c>
      <c r="K17" s="285"/>
      <c r="L17" s="335">
        <v>0</v>
      </c>
      <c r="M17" s="108">
        <v>485156</v>
      </c>
      <c r="N17" s="105">
        <v>60084</v>
      </c>
      <c r="O17" s="105">
        <v>54194</v>
      </c>
      <c r="P17" s="105">
        <v>0</v>
      </c>
      <c r="Q17" s="335">
        <v>0</v>
      </c>
      <c r="R17" s="335">
        <v>0</v>
      </c>
      <c r="S17" s="335">
        <v>0</v>
      </c>
      <c r="T17" s="335">
        <v>0</v>
      </c>
      <c r="U17" s="335">
        <v>0</v>
      </c>
      <c r="V17" s="335"/>
      <c r="W17" s="335">
        <v>0</v>
      </c>
      <c r="AF17" s="207">
        <f t="shared" si="0"/>
        <v>599434</v>
      </c>
    </row>
    <row r="18" spans="1:32" x14ac:dyDescent="0.2">
      <c r="A18" s="24" t="str">
        <f>+'Original ABG Allocation'!A18</f>
        <v>13</v>
      </c>
      <c r="B18" s="24" t="str">
        <f>+'Original ABG Allocation'!B18</f>
        <v>CENTRE</v>
      </c>
      <c r="C18" s="248"/>
      <c r="D18" s="334"/>
      <c r="E18" s="334"/>
      <c r="F18" s="334"/>
      <c r="G18" s="334"/>
      <c r="H18" s="334"/>
      <c r="I18" s="334">
        <v>0</v>
      </c>
      <c r="J18" s="335">
        <v>0</v>
      </c>
      <c r="K18" s="285"/>
      <c r="L18" s="335">
        <v>0</v>
      </c>
      <c r="M18" s="108">
        <v>385387</v>
      </c>
      <c r="N18" s="105">
        <v>277973</v>
      </c>
      <c r="O18" s="105">
        <v>23800</v>
      </c>
      <c r="P18" s="105">
        <v>65000</v>
      </c>
      <c r="Q18" s="335">
        <v>0</v>
      </c>
      <c r="R18" s="335">
        <v>0</v>
      </c>
      <c r="S18" s="335">
        <v>0</v>
      </c>
      <c r="T18" s="335">
        <v>0</v>
      </c>
      <c r="U18" s="335">
        <v>0</v>
      </c>
      <c r="V18" s="335"/>
      <c r="W18" s="335">
        <v>0</v>
      </c>
      <c r="AF18" s="207">
        <f t="shared" si="0"/>
        <v>752160</v>
      </c>
    </row>
    <row r="19" spans="1:32" x14ac:dyDescent="0.2">
      <c r="A19" s="24" t="str">
        <f>+'Original ABG Allocation'!A19</f>
        <v>14</v>
      </c>
      <c r="B19" s="24" t="str">
        <f>+'Original ABG Allocation'!B19</f>
        <v>LYCOM/CLINTON</v>
      </c>
      <c r="C19" s="248"/>
      <c r="D19" s="334"/>
      <c r="E19" s="334"/>
      <c r="F19" s="334"/>
      <c r="G19" s="334"/>
      <c r="H19" s="334"/>
      <c r="I19" s="334">
        <v>0</v>
      </c>
      <c r="J19" s="335">
        <v>0</v>
      </c>
      <c r="K19" s="285"/>
      <c r="L19" s="335">
        <v>0</v>
      </c>
      <c r="M19" s="108">
        <v>444398</v>
      </c>
      <c r="N19" s="105">
        <v>61641</v>
      </c>
      <c r="O19" s="105">
        <v>40000</v>
      </c>
      <c r="P19" s="105">
        <v>5365</v>
      </c>
      <c r="Q19" s="335">
        <v>0</v>
      </c>
      <c r="R19" s="335">
        <v>0</v>
      </c>
      <c r="S19" s="335">
        <v>0</v>
      </c>
      <c r="T19" s="335">
        <v>0</v>
      </c>
      <c r="U19" s="335">
        <v>0</v>
      </c>
      <c r="V19" s="335"/>
      <c r="W19" s="335">
        <v>0</v>
      </c>
      <c r="AF19" s="207">
        <f t="shared" si="0"/>
        <v>551404</v>
      </c>
    </row>
    <row r="20" spans="1:32" x14ac:dyDescent="0.2">
      <c r="A20" s="24" t="str">
        <f>+'Original ABG Allocation'!A20</f>
        <v>15</v>
      </c>
      <c r="B20" s="24" t="str">
        <f>+'Original ABG Allocation'!B20</f>
        <v>COLUM/MONT</v>
      </c>
      <c r="C20" s="248"/>
      <c r="D20" s="334"/>
      <c r="E20" s="334"/>
      <c r="F20" s="334"/>
      <c r="G20" s="334"/>
      <c r="H20" s="334"/>
      <c r="I20" s="334">
        <v>0</v>
      </c>
      <c r="J20" s="335">
        <v>0</v>
      </c>
      <c r="K20" s="285"/>
      <c r="L20" s="335">
        <v>0</v>
      </c>
      <c r="M20" s="108">
        <v>549018</v>
      </c>
      <c r="N20" s="105">
        <v>133815</v>
      </c>
      <c r="O20" s="105">
        <v>54194</v>
      </c>
      <c r="P20" s="105">
        <v>99918</v>
      </c>
      <c r="Q20" s="335">
        <v>0</v>
      </c>
      <c r="R20" s="335">
        <v>0</v>
      </c>
      <c r="S20" s="335">
        <v>0</v>
      </c>
      <c r="T20" s="335">
        <v>0</v>
      </c>
      <c r="U20" s="335">
        <v>0</v>
      </c>
      <c r="V20" s="335"/>
      <c r="W20" s="335">
        <v>0</v>
      </c>
      <c r="AF20" s="207">
        <f t="shared" si="0"/>
        <v>836945</v>
      </c>
    </row>
    <row r="21" spans="1:32" x14ac:dyDescent="0.2">
      <c r="A21" s="24" t="str">
        <f>+'Original ABG Allocation'!A21</f>
        <v>16</v>
      </c>
      <c r="B21" s="24" t="str">
        <f>+'Original ABG Allocation'!B21</f>
        <v>NORTHUMBERLND</v>
      </c>
      <c r="C21" s="248"/>
      <c r="D21" s="334"/>
      <c r="E21" s="334"/>
      <c r="F21" s="334"/>
      <c r="G21" s="334"/>
      <c r="H21" s="334"/>
      <c r="I21" s="334">
        <v>0</v>
      </c>
      <c r="J21" s="335">
        <v>0</v>
      </c>
      <c r="K21" s="285"/>
      <c r="L21" s="335">
        <v>0</v>
      </c>
      <c r="M21" s="108">
        <v>261510</v>
      </c>
      <c r="N21" s="105">
        <v>343445</v>
      </c>
      <c r="O21" s="105">
        <v>21000</v>
      </c>
      <c r="P21" s="105">
        <v>55000</v>
      </c>
      <c r="Q21" s="335">
        <v>0</v>
      </c>
      <c r="R21" s="335">
        <v>0</v>
      </c>
      <c r="S21" s="335">
        <v>0</v>
      </c>
      <c r="T21" s="335">
        <v>0</v>
      </c>
      <c r="U21" s="335">
        <v>0</v>
      </c>
      <c r="V21" s="335"/>
      <c r="W21" s="335">
        <v>0</v>
      </c>
      <c r="AF21" s="207">
        <f t="shared" si="0"/>
        <v>680955</v>
      </c>
    </row>
    <row r="22" spans="1:32" x14ac:dyDescent="0.2">
      <c r="A22" s="24" t="str">
        <f>+'Original ABG Allocation'!A22</f>
        <v>17</v>
      </c>
      <c r="B22" s="24" t="str">
        <f>+'Original ABG Allocation'!B22</f>
        <v>UNION/SNYDER</v>
      </c>
      <c r="C22" s="248"/>
      <c r="D22" s="334"/>
      <c r="E22" s="334"/>
      <c r="F22" s="334"/>
      <c r="G22" s="334"/>
      <c r="H22" s="334"/>
      <c r="I22" s="334">
        <v>0</v>
      </c>
      <c r="J22" s="335">
        <v>0</v>
      </c>
      <c r="K22" s="285"/>
      <c r="L22" s="335">
        <v>0</v>
      </c>
      <c r="M22" s="108">
        <v>506055</v>
      </c>
      <c r="N22" s="105">
        <v>56337</v>
      </c>
      <c r="O22" s="105">
        <v>50737</v>
      </c>
      <c r="P22" s="105">
        <v>0</v>
      </c>
      <c r="Q22" s="335">
        <v>0</v>
      </c>
      <c r="R22" s="335">
        <v>0</v>
      </c>
      <c r="S22" s="335">
        <v>0</v>
      </c>
      <c r="T22" s="335">
        <v>0</v>
      </c>
      <c r="U22" s="335">
        <v>0</v>
      </c>
      <c r="V22" s="335"/>
      <c r="W22" s="335">
        <v>0</v>
      </c>
      <c r="AF22" s="207">
        <f t="shared" si="0"/>
        <v>613129</v>
      </c>
    </row>
    <row r="23" spans="1:32" x14ac:dyDescent="0.2">
      <c r="A23" s="24" t="str">
        <f>+'Original ABG Allocation'!A23</f>
        <v>18</v>
      </c>
      <c r="B23" s="24" t="str">
        <f>+'Original ABG Allocation'!B23</f>
        <v>MIFF/JUNIATA</v>
      </c>
      <c r="C23" s="248"/>
      <c r="D23" s="334"/>
      <c r="E23" s="334"/>
      <c r="F23" s="334"/>
      <c r="G23" s="334"/>
      <c r="H23" s="334"/>
      <c r="I23" s="334">
        <v>0</v>
      </c>
      <c r="J23" s="335">
        <v>0</v>
      </c>
      <c r="K23" s="285"/>
      <c r="L23" s="335">
        <v>0</v>
      </c>
      <c r="M23" s="108">
        <v>522632</v>
      </c>
      <c r="N23" s="105">
        <v>44241</v>
      </c>
      <c r="O23" s="105">
        <v>47116</v>
      </c>
      <c r="P23" s="105">
        <v>55036</v>
      </c>
      <c r="Q23" s="335">
        <v>0</v>
      </c>
      <c r="R23" s="335">
        <v>0</v>
      </c>
      <c r="S23" s="335">
        <v>0</v>
      </c>
      <c r="T23" s="335">
        <v>0</v>
      </c>
      <c r="U23" s="335">
        <v>0</v>
      </c>
      <c r="V23" s="335"/>
      <c r="W23" s="335">
        <v>0</v>
      </c>
      <c r="AF23" s="207">
        <f t="shared" si="0"/>
        <v>669025</v>
      </c>
    </row>
    <row r="24" spans="1:32" x14ac:dyDescent="0.2">
      <c r="A24" s="24" t="str">
        <f>+'Original ABG Allocation'!A24</f>
        <v>19</v>
      </c>
      <c r="B24" s="24" t="str">
        <f>+'Original ABG Allocation'!B24</f>
        <v>FRANKLIN</v>
      </c>
      <c r="C24" s="248"/>
      <c r="D24" s="334"/>
      <c r="E24" s="334"/>
      <c r="F24" s="334"/>
      <c r="G24" s="334"/>
      <c r="H24" s="334"/>
      <c r="I24" s="334">
        <v>0</v>
      </c>
      <c r="J24" s="335">
        <v>0</v>
      </c>
      <c r="K24" s="285"/>
      <c r="L24" s="335">
        <v>0</v>
      </c>
      <c r="M24" s="108">
        <v>406922</v>
      </c>
      <c r="N24" s="105">
        <v>415149</v>
      </c>
      <c r="O24" s="105">
        <v>54194</v>
      </c>
      <c r="P24" s="105">
        <v>55283</v>
      </c>
      <c r="Q24" s="335">
        <v>0</v>
      </c>
      <c r="R24" s="335">
        <v>0</v>
      </c>
      <c r="S24" s="335">
        <v>0</v>
      </c>
      <c r="T24" s="335">
        <v>0</v>
      </c>
      <c r="U24" s="335">
        <v>0</v>
      </c>
      <c r="V24" s="335"/>
      <c r="W24" s="335">
        <v>0</v>
      </c>
      <c r="AF24" s="207">
        <f t="shared" si="0"/>
        <v>931548</v>
      </c>
    </row>
    <row r="25" spans="1:32" x14ac:dyDescent="0.2">
      <c r="A25" s="24" t="str">
        <f>+'Original ABG Allocation'!A25</f>
        <v>20</v>
      </c>
      <c r="B25" s="24" t="str">
        <f>+'Original ABG Allocation'!B25</f>
        <v>ADAMS</v>
      </c>
      <c r="C25" s="248"/>
      <c r="D25" s="334"/>
      <c r="E25" s="334"/>
      <c r="F25" s="334"/>
      <c r="G25" s="334"/>
      <c r="H25" s="334"/>
      <c r="I25" s="334">
        <v>0</v>
      </c>
      <c r="J25" s="335">
        <v>0</v>
      </c>
      <c r="K25" s="285"/>
      <c r="L25" s="335">
        <v>0</v>
      </c>
      <c r="M25" s="108">
        <v>479230</v>
      </c>
      <c r="N25" s="105">
        <v>27356</v>
      </c>
      <c r="O25" s="105">
        <v>40000</v>
      </c>
      <c r="P25" s="105">
        <v>0</v>
      </c>
      <c r="Q25" s="335">
        <v>0</v>
      </c>
      <c r="R25" s="335">
        <v>0</v>
      </c>
      <c r="S25" s="335">
        <v>0</v>
      </c>
      <c r="T25" s="335">
        <v>0</v>
      </c>
      <c r="U25" s="335">
        <v>0</v>
      </c>
      <c r="V25" s="335"/>
      <c r="W25" s="335">
        <v>0</v>
      </c>
      <c r="AF25" s="207">
        <f t="shared" si="0"/>
        <v>546586</v>
      </c>
    </row>
    <row r="26" spans="1:32" x14ac:dyDescent="0.2">
      <c r="A26" s="24" t="str">
        <f>+'Original ABG Allocation'!A26</f>
        <v>21</v>
      </c>
      <c r="B26" s="24" t="str">
        <f>+'Original ABG Allocation'!B26</f>
        <v>CUMBERLAND</v>
      </c>
      <c r="C26" s="248"/>
      <c r="D26" s="334"/>
      <c r="E26" s="334"/>
      <c r="F26" s="334"/>
      <c r="G26" s="334"/>
      <c r="H26" s="334"/>
      <c r="I26" s="334">
        <v>0</v>
      </c>
      <c r="J26" s="335">
        <v>0</v>
      </c>
      <c r="K26" s="285"/>
      <c r="L26" s="335">
        <v>0</v>
      </c>
      <c r="M26" s="108">
        <v>545706</v>
      </c>
      <c r="N26" s="105">
        <v>47197</v>
      </c>
      <c r="O26" s="105">
        <v>38000</v>
      </c>
      <c r="P26" s="105">
        <v>0</v>
      </c>
      <c r="Q26" s="335">
        <v>0</v>
      </c>
      <c r="R26" s="335">
        <v>0</v>
      </c>
      <c r="S26" s="335">
        <v>0</v>
      </c>
      <c r="T26" s="335">
        <v>0</v>
      </c>
      <c r="U26" s="335">
        <v>0</v>
      </c>
      <c r="V26" s="335"/>
      <c r="W26" s="335">
        <v>0</v>
      </c>
      <c r="AF26" s="207">
        <f t="shared" si="0"/>
        <v>630903</v>
      </c>
    </row>
    <row r="27" spans="1:32" x14ac:dyDescent="0.2">
      <c r="A27" s="24" t="str">
        <f>+'Original ABG Allocation'!A27</f>
        <v>22</v>
      </c>
      <c r="B27" s="24" t="str">
        <f>+'Original ABG Allocation'!B27</f>
        <v>PERRY</v>
      </c>
      <c r="C27" s="248"/>
      <c r="D27" s="334"/>
      <c r="E27" s="334"/>
      <c r="F27" s="334"/>
      <c r="G27" s="334"/>
      <c r="H27" s="334"/>
      <c r="I27" s="334">
        <v>0</v>
      </c>
      <c r="J27" s="335">
        <v>0</v>
      </c>
      <c r="K27" s="285"/>
      <c r="L27" s="335">
        <v>0</v>
      </c>
      <c r="M27" s="108">
        <v>265744</v>
      </c>
      <c r="N27" s="105">
        <v>186126</v>
      </c>
      <c r="O27" s="105">
        <v>49702</v>
      </c>
      <c r="P27" s="105">
        <v>1500</v>
      </c>
      <c r="Q27" s="335">
        <v>0</v>
      </c>
      <c r="R27" s="335">
        <v>0</v>
      </c>
      <c r="S27" s="335">
        <v>0</v>
      </c>
      <c r="T27" s="335">
        <v>0</v>
      </c>
      <c r="U27" s="335">
        <v>0</v>
      </c>
      <c r="V27" s="335"/>
      <c r="W27" s="335">
        <v>0</v>
      </c>
      <c r="AF27" s="207">
        <f t="shared" si="0"/>
        <v>503072</v>
      </c>
    </row>
    <row r="28" spans="1:32" x14ac:dyDescent="0.2">
      <c r="A28" s="24" t="str">
        <f>+'Original ABG Allocation'!A28</f>
        <v>23</v>
      </c>
      <c r="B28" s="24" t="str">
        <f>+'Original ABG Allocation'!B28</f>
        <v>DAUPHIN</v>
      </c>
      <c r="C28" s="248"/>
      <c r="D28" s="334"/>
      <c r="E28" s="334"/>
      <c r="F28" s="334"/>
      <c r="G28" s="334"/>
      <c r="H28" s="334"/>
      <c r="I28" s="334">
        <v>0</v>
      </c>
      <c r="J28" s="335">
        <v>0</v>
      </c>
      <c r="K28" s="285"/>
      <c r="L28" s="335">
        <v>0</v>
      </c>
      <c r="M28" s="108">
        <v>129041</v>
      </c>
      <c r="N28" s="105">
        <v>94315</v>
      </c>
      <c r="O28" s="105">
        <v>0</v>
      </c>
      <c r="P28" s="105">
        <v>70000</v>
      </c>
      <c r="Q28" s="335">
        <v>0</v>
      </c>
      <c r="R28" s="335">
        <v>0</v>
      </c>
      <c r="S28" s="335">
        <v>0</v>
      </c>
      <c r="T28" s="335">
        <v>0</v>
      </c>
      <c r="U28" s="335">
        <v>0</v>
      </c>
      <c r="V28" s="335"/>
      <c r="W28" s="335">
        <v>0</v>
      </c>
      <c r="AF28" s="207">
        <f t="shared" si="0"/>
        <v>293356</v>
      </c>
    </row>
    <row r="29" spans="1:32" x14ac:dyDescent="0.2">
      <c r="A29" s="24" t="str">
        <f>+'Original ABG Allocation'!A29</f>
        <v>24</v>
      </c>
      <c r="B29" s="24" t="str">
        <f>+'Original ABG Allocation'!B29</f>
        <v>LEBANON</v>
      </c>
      <c r="C29" s="248"/>
      <c r="D29" s="334"/>
      <c r="E29" s="334"/>
      <c r="F29" s="334"/>
      <c r="G29" s="334"/>
      <c r="H29" s="334"/>
      <c r="I29" s="334">
        <v>0</v>
      </c>
      <c r="J29" s="335">
        <v>0</v>
      </c>
      <c r="K29" s="285"/>
      <c r="L29" s="335">
        <v>0</v>
      </c>
      <c r="M29" s="108">
        <v>714652</v>
      </c>
      <c r="N29" s="105">
        <v>38885</v>
      </c>
      <c r="O29" s="105">
        <v>48886</v>
      </c>
      <c r="P29" s="105">
        <v>0</v>
      </c>
      <c r="Q29" s="335">
        <v>0</v>
      </c>
      <c r="R29" s="335">
        <v>0</v>
      </c>
      <c r="S29" s="335">
        <v>0</v>
      </c>
      <c r="T29" s="335">
        <v>0</v>
      </c>
      <c r="U29" s="335">
        <v>0</v>
      </c>
      <c r="V29" s="335"/>
      <c r="W29" s="335">
        <v>0</v>
      </c>
      <c r="AF29" s="207">
        <f t="shared" si="0"/>
        <v>802423</v>
      </c>
    </row>
    <row r="30" spans="1:32" x14ac:dyDescent="0.2">
      <c r="A30" s="24" t="str">
        <f>+'Original ABG Allocation'!A30</f>
        <v>25</v>
      </c>
      <c r="B30" s="24" t="str">
        <f>+'Original ABG Allocation'!B30</f>
        <v>YORK</v>
      </c>
      <c r="C30" s="248"/>
      <c r="D30" s="334"/>
      <c r="E30" s="334"/>
      <c r="F30" s="334"/>
      <c r="G30" s="334"/>
      <c r="H30" s="334"/>
      <c r="I30" s="334">
        <v>0</v>
      </c>
      <c r="J30" s="335">
        <v>0</v>
      </c>
      <c r="K30" s="285"/>
      <c r="L30" s="335">
        <v>0</v>
      </c>
      <c r="M30" s="108">
        <v>1980012</v>
      </c>
      <c r="N30" s="105">
        <v>108682</v>
      </c>
      <c r="O30" s="105">
        <v>47116</v>
      </c>
      <c r="P30" s="105">
        <v>100000</v>
      </c>
      <c r="Q30" s="335">
        <v>0</v>
      </c>
      <c r="R30" s="335">
        <v>0</v>
      </c>
      <c r="S30" s="335">
        <v>0</v>
      </c>
      <c r="T30" s="335">
        <v>0</v>
      </c>
      <c r="U30" s="335">
        <v>0</v>
      </c>
      <c r="V30" s="335"/>
      <c r="W30" s="335">
        <v>0</v>
      </c>
      <c r="AF30" s="207">
        <f t="shared" si="0"/>
        <v>2235810</v>
      </c>
    </row>
    <row r="31" spans="1:32" x14ac:dyDescent="0.2">
      <c r="A31" s="24" t="str">
        <f>+'Original ABG Allocation'!A31</f>
        <v>26</v>
      </c>
      <c r="B31" s="24" t="str">
        <f>+'Original ABG Allocation'!B31</f>
        <v>LANCASTER</v>
      </c>
      <c r="C31" s="248"/>
      <c r="D31" s="334"/>
      <c r="E31" s="334"/>
      <c r="F31" s="334"/>
      <c r="G31" s="334"/>
      <c r="H31" s="334"/>
      <c r="I31" s="334">
        <v>0</v>
      </c>
      <c r="J31" s="335">
        <v>0</v>
      </c>
      <c r="K31" s="285"/>
      <c r="L31" s="335">
        <v>0</v>
      </c>
      <c r="M31" s="108">
        <v>1876617</v>
      </c>
      <c r="N31" s="105">
        <v>270544</v>
      </c>
      <c r="O31" s="105">
        <v>54194</v>
      </c>
      <c r="P31" s="105">
        <v>100000</v>
      </c>
      <c r="Q31" s="335">
        <v>0</v>
      </c>
      <c r="R31" s="335">
        <v>0</v>
      </c>
      <c r="S31" s="335">
        <v>0</v>
      </c>
      <c r="T31" s="335">
        <v>0</v>
      </c>
      <c r="U31" s="335">
        <v>0</v>
      </c>
      <c r="V31" s="335"/>
      <c r="W31" s="335">
        <v>0</v>
      </c>
      <c r="Z31" s="104" t="s">
        <v>271</v>
      </c>
      <c r="AF31" s="207">
        <f t="shared" si="0"/>
        <v>2301355</v>
      </c>
    </row>
    <row r="32" spans="1:32" x14ac:dyDescent="0.2">
      <c r="A32" s="24" t="str">
        <f>+'Original ABG Allocation'!A32</f>
        <v>27</v>
      </c>
      <c r="B32" s="24" t="str">
        <f>+'Original ABG Allocation'!B32</f>
        <v>CHESTER</v>
      </c>
      <c r="C32" s="248"/>
      <c r="D32" s="334"/>
      <c r="E32" s="334"/>
      <c r="F32" s="334"/>
      <c r="G32" s="334"/>
      <c r="H32" s="334"/>
      <c r="I32" s="334">
        <v>0</v>
      </c>
      <c r="J32" s="335">
        <v>0</v>
      </c>
      <c r="K32" s="285"/>
      <c r="L32" s="335">
        <v>0</v>
      </c>
      <c r="M32" s="108">
        <v>684864</v>
      </c>
      <c r="N32" s="105">
        <v>70176</v>
      </c>
      <c r="O32" s="105">
        <v>54194</v>
      </c>
      <c r="P32" s="105">
        <v>65000</v>
      </c>
      <c r="Q32" s="335">
        <v>0</v>
      </c>
      <c r="R32" s="335">
        <v>0</v>
      </c>
      <c r="S32" s="335">
        <v>0</v>
      </c>
      <c r="T32" s="335">
        <v>0</v>
      </c>
      <c r="U32" s="335">
        <v>0</v>
      </c>
      <c r="V32" s="335"/>
      <c r="W32" s="335">
        <v>0</v>
      </c>
      <c r="AF32" s="207">
        <f t="shared" si="0"/>
        <v>874234</v>
      </c>
    </row>
    <row r="33" spans="1:32" x14ac:dyDescent="0.2">
      <c r="A33" s="24" t="str">
        <f>+'Original ABG Allocation'!A33</f>
        <v>28</v>
      </c>
      <c r="B33" s="24" t="str">
        <f>+'Original ABG Allocation'!B33</f>
        <v>MONTGOMERY</v>
      </c>
      <c r="C33" s="248"/>
      <c r="D33" s="334"/>
      <c r="E33" s="334"/>
      <c r="F33" s="334"/>
      <c r="G33" s="334"/>
      <c r="H33" s="334"/>
      <c r="I33" s="334">
        <v>0</v>
      </c>
      <c r="J33" s="335">
        <v>0</v>
      </c>
      <c r="K33" s="285"/>
      <c r="L33" s="335">
        <v>0</v>
      </c>
      <c r="M33" s="108">
        <v>1974940</v>
      </c>
      <c r="N33" s="105">
        <v>426935</v>
      </c>
      <c r="O33" s="105">
        <v>54036</v>
      </c>
      <c r="P33" s="105">
        <v>73392</v>
      </c>
      <c r="Q33" s="335">
        <v>0</v>
      </c>
      <c r="R33" s="335">
        <v>0</v>
      </c>
      <c r="S33" s="335">
        <v>0</v>
      </c>
      <c r="T33" s="335">
        <v>0</v>
      </c>
      <c r="U33" s="335">
        <v>0</v>
      </c>
      <c r="V33" s="335"/>
      <c r="W33" s="335">
        <v>0</v>
      </c>
      <c r="AF33" s="207">
        <f t="shared" si="0"/>
        <v>2529303</v>
      </c>
    </row>
    <row r="34" spans="1:32" x14ac:dyDescent="0.2">
      <c r="A34" s="24" t="str">
        <f>+'Original ABG Allocation'!A34</f>
        <v>29</v>
      </c>
      <c r="B34" s="24" t="str">
        <f>+'Original ABG Allocation'!B34</f>
        <v>BUCKS</v>
      </c>
      <c r="C34" s="248"/>
      <c r="D34" s="334"/>
      <c r="E34" s="334"/>
      <c r="F34" s="334"/>
      <c r="G34" s="334"/>
      <c r="H34" s="334"/>
      <c r="I34" s="334">
        <v>0</v>
      </c>
      <c r="J34" s="335">
        <v>0</v>
      </c>
      <c r="K34" s="285"/>
      <c r="L34" s="335">
        <v>0</v>
      </c>
      <c r="M34" s="108">
        <v>982342</v>
      </c>
      <c r="N34" s="105">
        <v>106902</v>
      </c>
      <c r="O34" s="105">
        <v>54194</v>
      </c>
      <c r="P34" s="105">
        <v>0</v>
      </c>
      <c r="Q34" s="335">
        <v>0</v>
      </c>
      <c r="R34" s="335">
        <v>0</v>
      </c>
      <c r="S34" s="335">
        <v>0</v>
      </c>
      <c r="T34" s="335">
        <v>0</v>
      </c>
      <c r="U34" s="335">
        <v>0</v>
      </c>
      <c r="V34" s="335"/>
      <c r="W34" s="335">
        <v>0</v>
      </c>
      <c r="AF34" s="207">
        <f t="shared" si="0"/>
        <v>1143438</v>
      </c>
    </row>
    <row r="35" spans="1:32" x14ac:dyDescent="0.2">
      <c r="A35" s="24" t="str">
        <f>+'Original ABG Allocation'!A35</f>
        <v>30</v>
      </c>
      <c r="B35" s="24" t="str">
        <f>+'Original ABG Allocation'!B35</f>
        <v>DELAWARE</v>
      </c>
      <c r="C35" s="248"/>
      <c r="D35" s="334"/>
      <c r="E35" s="334"/>
      <c r="F35" s="334"/>
      <c r="G35" s="334"/>
      <c r="H35" s="334"/>
      <c r="I35" s="334">
        <v>0</v>
      </c>
      <c r="J35" s="335">
        <v>0</v>
      </c>
      <c r="K35" s="285"/>
      <c r="L35" s="335">
        <v>0</v>
      </c>
      <c r="M35" s="108">
        <v>1162566</v>
      </c>
      <c r="N35" s="105">
        <v>172328</v>
      </c>
      <c r="O35" s="105">
        <v>50655</v>
      </c>
      <c r="P35" s="105">
        <v>48000</v>
      </c>
      <c r="Q35" s="335">
        <v>0</v>
      </c>
      <c r="R35" s="335">
        <v>0</v>
      </c>
      <c r="S35" s="335">
        <v>0</v>
      </c>
      <c r="T35" s="335">
        <v>0</v>
      </c>
      <c r="U35" s="335">
        <v>0</v>
      </c>
      <c r="V35" s="335"/>
      <c r="W35" s="335">
        <v>0</v>
      </c>
      <c r="AF35" s="207">
        <f t="shared" si="0"/>
        <v>1433549</v>
      </c>
    </row>
    <row r="36" spans="1:32" x14ac:dyDescent="0.2">
      <c r="A36" s="24" t="str">
        <f>+'Original ABG Allocation'!A36</f>
        <v>31</v>
      </c>
      <c r="B36" s="24" t="str">
        <f>+'Original ABG Allocation'!B36</f>
        <v>PHILADELPHIA</v>
      </c>
      <c r="C36" s="248"/>
      <c r="D36" s="334"/>
      <c r="E36" s="334"/>
      <c r="F36" s="334"/>
      <c r="G36" s="334"/>
      <c r="H36" s="334"/>
      <c r="I36" s="334">
        <v>0</v>
      </c>
      <c r="J36" s="335">
        <v>0</v>
      </c>
      <c r="K36" s="285"/>
      <c r="L36" s="335">
        <v>0</v>
      </c>
      <c r="M36" s="108">
        <v>1946696</v>
      </c>
      <c r="N36" s="105">
        <v>1594614</v>
      </c>
      <c r="O36" s="105">
        <v>54194</v>
      </c>
      <c r="P36" s="105">
        <v>100000</v>
      </c>
      <c r="Q36" s="335">
        <v>0</v>
      </c>
      <c r="R36" s="335">
        <v>0</v>
      </c>
      <c r="S36" s="335">
        <v>0</v>
      </c>
      <c r="T36" s="335">
        <v>0</v>
      </c>
      <c r="U36" s="335">
        <v>0</v>
      </c>
      <c r="V36" s="335"/>
      <c r="W36" s="335">
        <v>0</v>
      </c>
      <c r="AF36" s="207">
        <f t="shared" si="0"/>
        <v>3695504</v>
      </c>
    </row>
    <row r="37" spans="1:32" x14ac:dyDescent="0.2">
      <c r="A37" s="24" t="str">
        <f>+'Original ABG Allocation'!A37</f>
        <v>32</v>
      </c>
      <c r="B37" s="24" t="str">
        <f>+'Original ABG Allocation'!B37</f>
        <v>BERKS</v>
      </c>
      <c r="C37" s="248"/>
      <c r="D37" s="334"/>
      <c r="E37" s="334"/>
      <c r="F37" s="334"/>
      <c r="G37" s="334"/>
      <c r="H37" s="334"/>
      <c r="I37" s="334">
        <v>0</v>
      </c>
      <c r="J37" s="335">
        <v>0</v>
      </c>
      <c r="K37" s="285"/>
      <c r="L37" s="335">
        <v>0</v>
      </c>
      <c r="M37" s="108">
        <v>805815</v>
      </c>
      <c r="N37" s="105">
        <v>122665</v>
      </c>
      <c r="O37" s="105">
        <v>54194</v>
      </c>
      <c r="P37" s="105">
        <v>89993</v>
      </c>
      <c r="Q37" s="335">
        <v>0</v>
      </c>
      <c r="R37" s="335">
        <v>0</v>
      </c>
      <c r="S37" s="335">
        <v>0</v>
      </c>
      <c r="T37" s="335">
        <v>0</v>
      </c>
      <c r="U37" s="335">
        <v>0</v>
      </c>
      <c r="V37" s="335"/>
      <c r="W37" s="335">
        <v>0</v>
      </c>
      <c r="AF37" s="207">
        <f t="shared" si="0"/>
        <v>1072667</v>
      </c>
    </row>
    <row r="38" spans="1:32" x14ac:dyDescent="0.2">
      <c r="A38" s="24" t="str">
        <f>+'Original ABG Allocation'!A38</f>
        <v>33</v>
      </c>
      <c r="B38" s="24" t="str">
        <f>+'Original ABG Allocation'!B38</f>
        <v>LEHIGH</v>
      </c>
      <c r="C38" s="248"/>
      <c r="D38" s="334"/>
      <c r="E38" s="334"/>
      <c r="F38" s="334"/>
      <c r="G38" s="334"/>
      <c r="H38" s="334"/>
      <c r="I38" s="334">
        <v>0</v>
      </c>
      <c r="J38" s="335">
        <v>0</v>
      </c>
      <c r="K38" s="285"/>
      <c r="L38" s="335">
        <v>0</v>
      </c>
      <c r="M38" s="108">
        <v>631748</v>
      </c>
      <c r="N38" s="105">
        <v>86694</v>
      </c>
      <c r="O38" s="105">
        <v>54194</v>
      </c>
      <c r="P38" s="105">
        <v>96256</v>
      </c>
      <c r="Q38" s="335">
        <v>0</v>
      </c>
      <c r="R38" s="335">
        <v>0</v>
      </c>
      <c r="S38" s="335">
        <v>0</v>
      </c>
      <c r="T38" s="335">
        <v>0</v>
      </c>
      <c r="U38" s="335">
        <v>0</v>
      </c>
      <c r="V38" s="335"/>
      <c r="W38" s="335">
        <v>0</v>
      </c>
      <c r="AF38" s="207">
        <f t="shared" ref="AF38:AF57" si="1">SUM(C38:AE38)</f>
        <v>868892</v>
      </c>
    </row>
    <row r="39" spans="1:32" x14ac:dyDescent="0.2">
      <c r="A39" s="24" t="str">
        <f>+'Original ABG Allocation'!A39</f>
        <v>34</v>
      </c>
      <c r="B39" s="24" t="str">
        <f>+'Original ABG Allocation'!B39</f>
        <v>NORTHAMPTON</v>
      </c>
      <c r="C39" s="248"/>
      <c r="D39" s="334"/>
      <c r="E39" s="334"/>
      <c r="F39" s="334"/>
      <c r="G39" s="334"/>
      <c r="H39" s="334"/>
      <c r="I39" s="334">
        <v>0</v>
      </c>
      <c r="J39" s="335">
        <v>0</v>
      </c>
      <c r="K39" s="285"/>
      <c r="L39" s="335">
        <v>0</v>
      </c>
      <c r="M39" s="108">
        <v>745346</v>
      </c>
      <c r="N39" s="105">
        <v>381074</v>
      </c>
      <c r="O39" s="105">
        <v>0</v>
      </c>
      <c r="P39" s="105">
        <v>100000</v>
      </c>
      <c r="Q39" s="335">
        <v>0</v>
      </c>
      <c r="R39" s="335">
        <v>0</v>
      </c>
      <c r="S39" s="335">
        <v>0</v>
      </c>
      <c r="T39" s="335">
        <v>0</v>
      </c>
      <c r="U39" s="335">
        <v>0</v>
      </c>
      <c r="V39" s="335"/>
      <c r="W39" s="335">
        <v>0</v>
      </c>
      <c r="AF39" s="207">
        <f t="shared" si="1"/>
        <v>1226420</v>
      </c>
    </row>
    <row r="40" spans="1:32" x14ac:dyDescent="0.2">
      <c r="A40" s="24" t="str">
        <f>+'Original ABG Allocation'!A40</f>
        <v>35</v>
      </c>
      <c r="B40" s="24" t="str">
        <f>+'Original ABG Allocation'!B40</f>
        <v>PIKE</v>
      </c>
      <c r="C40" s="248"/>
      <c r="D40" s="334"/>
      <c r="E40" s="334"/>
      <c r="F40" s="334"/>
      <c r="G40" s="334"/>
      <c r="H40" s="334"/>
      <c r="I40" s="334">
        <v>0</v>
      </c>
      <c r="J40" s="335">
        <v>0</v>
      </c>
      <c r="K40" s="285"/>
      <c r="L40" s="335">
        <v>0</v>
      </c>
      <c r="M40" s="108">
        <v>234730</v>
      </c>
      <c r="N40" s="105">
        <v>55038</v>
      </c>
      <c r="O40" s="105">
        <v>27606</v>
      </c>
      <c r="P40" s="105">
        <v>6300</v>
      </c>
      <c r="Q40" s="335">
        <v>0</v>
      </c>
      <c r="R40" s="335">
        <v>0</v>
      </c>
      <c r="S40" s="335">
        <v>0</v>
      </c>
      <c r="T40" s="335">
        <v>0</v>
      </c>
      <c r="U40" s="335">
        <v>0</v>
      </c>
      <c r="V40" s="335"/>
      <c r="W40" s="335">
        <v>0</v>
      </c>
      <c r="AF40" s="207">
        <f t="shared" si="1"/>
        <v>323674</v>
      </c>
    </row>
    <row r="41" spans="1:32" x14ac:dyDescent="0.2">
      <c r="A41" s="24" t="str">
        <f>+'Original ABG Allocation'!A41</f>
        <v>36</v>
      </c>
      <c r="B41" s="24" t="str">
        <f>+'Original ABG Allocation'!B41</f>
        <v>B/S/S/T</v>
      </c>
      <c r="C41" s="248"/>
      <c r="D41" s="334"/>
      <c r="E41" s="334"/>
      <c r="F41" s="334"/>
      <c r="G41" s="334"/>
      <c r="H41" s="334"/>
      <c r="I41" s="334">
        <v>0</v>
      </c>
      <c r="J41" s="335">
        <v>0</v>
      </c>
      <c r="K41" s="285"/>
      <c r="L41" s="335">
        <v>0</v>
      </c>
      <c r="M41" s="108">
        <v>790021</v>
      </c>
      <c r="N41" s="105">
        <v>82094</v>
      </c>
      <c r="O41" s="105">
        <v>43263</v>
      </c>
      <c r="P41" s="105">
        <v>51500</v>
      </c>
      <c r="Q41" s="335">
        <v>0</v>
      </c>
      <c r="R41" s="335">
        <v>0</v>
      </c>
      <c r="S41" s="335">
        <v>0</v>
      </c>
      <c r="T41" s="335">
        <v>0</v>
      </c>
      <c r="U41" s="335">
        <v>0</v>
      </c>
      <c r="V41" s="335"/>
      <c r="W41" s="335">
        <v>0</v>
      </c>
      <c r="AF41" s="207">
        <f t="shared" si="1"/>
        <v>966878</v>
      </c>
    </row>
    <row r="42" spans="1:32" x14ac:dyDescent="0.2">
      <c r="A42" s="24" t="str">
        <f>+'Original ABG Allocation'!A42</f>
        <v>37</v>
      </c>
      <c r="B42" s="24" t="str">
        <f>+'Original ABG Allocation'!B42</f>
        <v>LUZERNE/WYOMING</v>
      </c>
      <c r="C42" s="248"/>
      <c r="D42" s="334"/>
      <c r="E42" s="334"/>
      <c r="F42" s="334"/>
      <c r="G42" s="334"/>
      <c r="H42" s="334"/>
      <c r="I42" s="334">
        <v>0</v>
      </c>
      <c r="J42" s="335">
        <v>0</v>
      </c>
      <c r="K42" s="285"/>
      <c r="L42" s="335">
        <v>0</v>
      </c>
      <c r="M42" s="108">
        <v>191216</v>
      </c>
      <c r="N42" s="105">
        <v>183179</v>
      </c>
      <c r="O42" s="105">
        <v>54194</v>
      </c>
      <c r="P42" s="105">
        <v>60000</v>
      </c>
      <c r="Q42" s="335">
        <v>0</v>
      </c>
      <c r="R42" s="335">
        <v>0</v>
      </c>
      <c r="S42" s="335">
        <v>0</v>
      </c>
      <c r="T42" s="335">
        <v>0</v>
      </c>
      <c r="U42" s="335">
        <v>0</v>
      </c>
      <c r="V42" s="335"/>
      <c r="W42" s="335">
        <v>0</v>
      </c>
      <c r="AF42" s="207">
        <f t="shared" si="1"/>
        <v>488589</v>
      </c>
    </row>
    <row r="43" spans="1:32" x14ac:dyDescent="0.2">
      <c r="A43" s="24" t="str">
        <f>+'Original ABG Allocation'!A43</f>
        <v>38</v>
      </c>
      <c r="B43" s="24" t="str">
        <f>+'Original ABG Allocation'!B43</f>
        <v>LACKAWANNA</v>
      </c>
      <c r="C43" s="248"/>
      <c r="D43" s="334"/>
      <c r="E43" s="334"/>
      <c r="F43" s="334"/>
      <c r="G43" s="334"/>
      <c r="H43" s="334"/>
      <c r="I43" s="334">
        <v>0</v>
      </c>
      <c r="J43" s="335">
        <v>0</v>
      </c>
      <c r="K43" s="285"/>
      <c r="L43" s="335">
        <v>0</v>
      </c>
      <c r="M43" s="108">
        <v>491125</v>
      </c>
      <c r="N43" s="105">
        <v>728282</v>
      </c>
      <c r="O43" s="105">
        <v>54194</v>
      </c>
      <c r="P43" s="105">
        <v>57783</v>
      </c>
      <c r="Q43" s="335">
        <v>0</v>
      </c>
      <c r="R43" s="335">
        <v>0</v>
      </c>
      <c r="S43" s="335">
        <v>0</v>
      </c>
      <c r="T43" s="335">
        <v>0</v>
      </c>
      <c r="U43" s="335">
        <v>0</v>
      </c>
      <c r="V43" s="335"/>
      <c r="W43" s="335">
        <v>0</v>
      </c>
      <c r="AF43" s="207">
        <f t="shared" si="1"/>
        <v>1331384</v>
      </c>
    </row>
    <row r="44" spans="1:32" x14ac:dyDescent="0.2">
      <c r="A44" s="24" t="str">
        <f>+'Original ABG Allocation'!A44</f>
        <v>39</v>
      </c>
      <c r="B44" s="24" t="str">
        <f>+'Original ABG Allocation'!B44</f>
        <v>CARBON</v>
      </c>
      <c r="C44" s="248"/>
      <c r="D44" s="334"/>
      <c r="E44" s="334"/>
      <c r="F44" s="334"/>
      <c r="G44" s="334"/>
      <c r="H44" s="334"/>
      <c r="I44" s="334">
        <v>0</v>
      </c>
      <c r="J44" s="335">
        <v>0</v>
      </c>
      <c r="K44" s="285"/>
      <c r="L44" s="335">
        <v>0</v>
      </c>
      <c r="M44" s="108">
        <v>301607</v>
      </c>
      <c r="N44" s="105">
        <v>91576</v>
      </c>
      <c r="O44" s="105">
        <v>43853</v>
      </c>
      <c r="P44" s="105">
        <v>32194</v>
      </c>
      <c r="Q44" s="335">
        <v>0</v>
      </c>
      <c r="R44" s="335">
        <v>0</v>
      </c>
      <c r="S44" s="335">
        <v>0</v>
      </c>
      <c r="T44" s="335">
        <v>0</v>
      </c>
      <c r="U44" s="335">
        <v>0</v>
      </c>
      <c r="V44" s="335"/>
      <c r="W44" s="335">
        <v>0</v>
      </c>
      <c r="AF44" s="207">
        <f t="shared" si="1"/>
        <v>469230</v>
      </c>
    </row>
    <row r="45" spans="1:32" x14ac:dyDescent="0.2">
      <c r="A45" s="24" t="str">
        <f>+'Original ABG Allocation'!A45</f>
        <v>40</v>
      </c>
      <c r="B45" s="24" t="str">
        <f>+'Original ABG Allocation'!B45</f>
        <v>SCHUYLKILL</v>
      </c>
      <c r="C45" s="248"/>
      <c r="D45" s="334"/>
      <c r="E45" s="334"/>
      <c r="F45" s="334"/>
      <c r="G45" s="334"/>
      <c r="H45" s="334"/>
      <c r="I45" s="334">
        <v>197392</v>
      </c>
      <c r="J45" s="335">
        <v>0</v>
      </c>
      <c r="K45" s="285"/>
      <c r="L45" s="335">
        <v>0</v>
      </c>
      <c r="M45" s="108">
        <v>103461</v>
      </c>
      <c r="N45" s="105">
        <v>99112</v>
      </c>
      <c r="O45" s="105">
        <v>40708</v>
      </c>
      <c r="P45" s="105">
        <v>47614</v>
      </c>
      <c r="Q45" s="335">
        <v>0</v>
      </c>
      <c r="R45" s="335">
        <v>0</v>
      </c>
      <c r="S45" s="335">
        <v>0</v>
      </c>
      <c r="T45" s="335">
        <v>0</v>
      </c>
      <c r="U45" s="335">
        <v>0</v>
      </c>
      <c r="V45" s="335"/>
      <c r="W45" s="335">
        <v>0</v>
      </c>
      <c r="AF45" s="207">
        <f t="shared" si="1"/>
        <v>488287</v>
      </c>
    </row>
    <row r="46" spans="1:32" x14ac:dyDescent="0.2">
      <c r="A46" s="24" t="str">
        <f>+'Original ABG Allocation'!A46</f>
        <v>41</v>
      </c>
      <c r="B46" s="24" t="str">
        <f>+'Original ABG Allocation'!B46</f>
        <v>CLEARFIELD</v>
      </c>
      <c r="C46" s="248"/>
      <c r="D46" s="334"/>
      <c r="E46" s="334"/>
      <c r="F46" s="334"/>
      <c r="G46" s="334"/>
      <c r="H46" s="334"/>
      <c r="I46" s="334">
        <v>0</v>
      </c>
      <c r="J46" s="335">
        <v>0</v>
      </c>
      <c r="K46" s="285"/>
      <c r="L46" s="335">
        <v>0</v>
      </c>
      <c r="M46" s="108">
        <v>948982</v>
      </c>
      <c r="N46" s="105">
        <v>45918</v>
      </c>
      <c r="O46" s="105">
        <v>49043</v>
      </c>
      <c r="P46" s="105">
        <v>45000</v>
      </c>
      <c r="Q46" s="335">
        <v>0</v>
      </c>
      <c r="R46" s="335">
        <v>0</v>
      </c>
      <c r="S46" s="335">
        <v>0</v>
      </c>
      <c r="T46" s="335">
        <v>0</v>
      </c>
      <c r="U46" s="335">
        <v>0</v>
      </c>
      <c r="V46" s="335"/>
      <c r="W46" s="335">
        <v>0</v>
      </c>
      <c r="AF46" s="207">
        <f t="shared" si="1"/>
        <v>1088943</v>
      </c>
    </row>
    <row r="47" spans="1:32" x14ac:dyDescent="0.2">
      <c r="A47" s="24" t="str">
        <f>+'Original ABG Allocation'!A47</f>
        <v>42</v>
      </c>
      <c r="B47" s="24" t="str">
        <f>+'Original ABG Allocation'!B47</f>
        <v>JEFFERSON</v>
      </c>
      <c r="C47" s="248"/>
      <c r="D47" s="334"/>
      <c r="E47" s="334"/>
      <c r="F47" s="334"/>
      <c r="G47" s="334"/>
      <c r="H47" s="334"/>
      <c r="I47" s="334">
        <v>0</v>
      </c>
      <c r="J47" s="335">
        <v>0</v>
      </c>
      <c r="K47" s="285"/>
      <c r="L47" s="335">
        <v>0</v>
      </c>
      <c r="M47" s="108">
        <v>177812</v>
      </c>
      <c r="N47" s="105">
        <v>73872</v>
      </c>
      <c r="O47" s="105">
        <v>35000</v>
      </c>
      <c r="P47" s="105">
        <v>0</v>
      </c>
      <c r="Q47" s="335">
        <v>0</v>
      </c>
      <c r="R47" s="335">
        <v>0</v>
      </c>
      <c r="S47" s="335">
        <v>0</v>
      </c>
      <c r="T47" s="335">
        <v>0</v>
      </c>
      <c r="U47" s="335">
        <v>0</v>
      </c>
      <c r="V47" s="335"/>
      <c r="W47" s="335">
        <v>0</v>
      </c>
      <c r="AF47" s="207">
        <f t="shared" si="1"/>
        <v>286684</v>
      </c>
    </row>
    <row r="48" spans="1:32" x14ac:dyDescent="0.2">
      <c r="A48" s="24" t="str">
        <f>+'Original ABG Allocation'!A48</f>
        <v>43</v>
      </c>
      <c r="B48" s="24" t="str">
        <f>+'Original ABG Allocation'!B48</f>
        <v>FOREST/WARREN</v>
      </c>
      <c r="C48" s="248"/>
      <c r="D48" s="334"/>
      <c r="E48" s="334"/>
      <c r="F48" s="334"/>
      <c r="G48" s="334"/>
      <c r="H48" s="334"/>
      <c r="I48" s="334">
        <v>0</v>
      </c>
      <c r="J48" s="335">
        <v>0</v>
      </c>
      <c r="K48" s="285"/>
      <c r="L48" s="335">
        <v>0</v>
      </c>
      <c r="M48" s="108">
        <v>226721</v>
      </c>
      <c r="N48" s="105">
        <v>126618</v>
      </c>
      <c r="O48" s="105">
        <v>41769</v>
      </c>
      <c r="P48" s="105">
        <v>12809</v>
      </c>
      <c r="Q48" s="335">
        <v>0</v>
      </c>
      <c r="R48" s="335">
        <v>0</v>
      </c>
      <c r="S48" s="335">
        <v>0</v>
      </c>
      <c r="T48" s="335">
        <v>0</v>
      </c>
      <c r="U48" s="335">
        <v>0</v>
      </c>
      <c r="V48" s="335"/>
      <c r="W48" s="335">
        <v>0</v>
      </c>
      <c r="AF48" s="207">
        <f t="shared" si="1"/>
        <v>407917</v>
      </c>
    </row>
    <row r="49" spans="1:32" x14ac:dyDescent="0.2">
      <c r="A49" s="24" t="str">
        <f>+'Original ABG Allocation'!A49</f>
        <v>44</v>
      </c>
      <c r="B49" s="24" t="str">
        <f>+'Original ABG Allocation'!B49</f>
        <v>VENANGO</v>
      </c>
      <c r="C49" s="248"/>
      <c r="D49" s="334"/>
      <c r="E49" s="334"/>
      <c r="F49" s="334"/>
      <c r="G49" s="334"/>
      <c r="H49" s="334"/>
      <c r="I49" s="334">
        <v>0</v>
      </c>
      <c r="J49" s="335">
        <v>0</v>
      </c>
      <c r="K49" s="285"/>
      <c r="L49" s="335">
        <v>0</v>
      </c>
      <c r="M49" s="108">
        <v>293954</v>
      </c>
      <c r="N49" s="105">
        <v>116505</v>
      </c>
      <c r="O49" s="105">
        <v>0</v>
      </c>
      <c r="P49" s="105">
        <v>52000</v>
      </c>
      <c r="Q49" s="335">
        <v>0</v>
      </c>
      <c r="R49" s="335">
        <v>0</v>
      </c>
      <c r="S49" s="335">
        <v>0</v>
      </c>
      <c r="T49" s="335">
        <v>0</v>
      </c>
      <c r="U49" s="335">
        <v>0</v>
      </c>
      <c r="V49" s="335"/>
      <c r="W49" s="335">
        <v>0</v>
      </c>
      <c r="AF49" s="207">
        <f t="shared" si="1"/>
        <v>462459</v>
      </c>
    </row>
    <row r="50" spans="1:32" x14ac:dyDescent="0.2">
      <c r="A50" s="24" t="str">
        <f>+'Original ABG Allocation'!A50</f>
        <v>45</v>
      </c>
      <c r="B50" s="24" t="str">
        <f>+'Original ABG Allocation'!B50</f>
        <v>ARMSTRONG</v>
      </c>
      <c r="C50" s="248"/>
      <c r="D50" s="334"/>
      <c r="E50" s="334"/>
      <c r="F50" s="334"/>
      <c r="G50" s="334"/>
      <c r="H50" s="334"/>
      <c r="I50" s="334">
        <v>0</v>
      </c>
      <c r="J50" s="335">
        <v>0</v>
      </c>
      <c r="K50" s="285"/>
      <c r="L50" s="335">
        <v>0</v>
      </c>
      <c r="M50" s="108">
        <v>323584</v>
      </c>
      <c r="N50" s="105">
        <v>38732</v>
      </c>
      <c r="O50" s="105">
        <v>50655</v>
      </c>
      <c r="P50" s="105">
        <v>0</v>
      </c>
      <c r="Q50" s="335">
        <v>0</v>
      </c>
      <c r="R50" s="335">
        <v>0</v>
      </c>
      <c r="S50" s="335">
        <v>0</v>
      </c>
      <c r="T50" s="335">
        <v>0</v>
      </c>
      <c r="U50" s="335">
        <v>0</v>
      </c>
      <c r="V50" s="335"/>
      <c r="W50" s="335">
        <v>0</v>
      </c>
      <c r="AF50" s="207">
        <f t="shared" si="1"/>
        <v>412971</v>
      </c>
    </row>
    <row r="51" spans="1:32" x14ac:dyDescent="0.2">
      <c r="A51" s="24" t="str">
        <f>+'Original ABG Allocation'!A51</f>
        <v>46</v>
      </c>
      <c r="B51" s="24" t="str">
        <f>+'Original ABG Allocation'!B51</f>
        <v>LAWRENCE</v>
      </c>
      <c r="C51" s="248"/>
      <c r="D51" s="334"/>
      <c r="E51" s="334"/>
      <c r="F51" s="334"/>
      <c r="G51" s="334"/>
      <c r="H51" s="334"/>
      <c r="I51" s="334">
        <v>0</v>
      </c>
      <c r="J51" s="335">
        <v>0</v>
      </c>
      <c r="K51" s="285"/>
      <c r="L51" s="335">
        <v>0</v>
      </c>
      <c r="M51" s="108">
        <v>299612</v>
      </c>
      <c r="N51" s="105">
        <v>40053</v>
      </c>
      <c r="O51" s="105">
        <v>54194</v>
      </c>
      <c r="P51" s="105">
        <v>0</v>
      </c>
      <c r="Q51" s="335">
        <v>0</v>
      </c>
      <c r="R51" s="335">
        <v>0</v>
      </c>
      <c r="S51" s="335">
        <v>0</v>
      </c>
      <c r="T51" s="335">
        <v>0</v>
      </c>
      <c r="U51" s="335">
        <v>0</v>
      </c>
      <c r="V51" s="335"/>
      <c r="W51" s="335">
        <v>0</v>
      </c>
      <c r="AF51" s="207">
        <f t="shared" si="1"/>
        <v>393859</v>
      </c>
    </row>
    <row r="52" spans="1:32" x14ac:dyDescent="0.2">
      <c r="A52" s="24" t="str">
        <f>+'Original ABG Allocation'!A52</f>
        <v>47</v>
      </c>
      <c r="B52" s="24" t="str">
        <f>+'Original ABG Allocation'!B52</f>
        <v>MERCER</v>
      </c>
      <c r="C52" s="248"/>
      <c r="D52" s="334"/>
      <c r="E52" s="334"/>
      <c r="F52" s="334"/>
      <c r="G52" s="334"/>
      <c r="H52" s="334"/>
      <c r="I52" s="334">
        <v>0</v>
      </c>
      <c r="J52" s="335">
        <v>0</v>
      </c>
      <c r="K52" s="285"/>
      <c r="L52" s="335">
        <v>0</v>
      </c>
      <c r="M52" s="108">
        <v>415856</v>
      </c>
      <c r="N52" s="105">
        <v>45255</v>
      </c>
      <c r="O52" s="105">
        <v>40000</v>
      </c>
      <c r="P52" s="105">
        <v>7500</v>
      </c>
      <c r="Q52" s="335">
        <v>0</v>
      </c>
      <c r="R52" s="335">
        <v>0</v>
      </c>
      <c r="S52" s="335">
        <v>0</v>
      </c>
      <c r="T52" s="335">
        <v>0</v>
      </c>
      <c r="U52" s="335">
        <v>0</v>
      </c>
      <c r="V52" s="335"/>
      <c r="W52" s="335">
        <v>0</v>
      </c>
      <c r="AF52" s="207">
        <f t="shared" si="1"/>
        <v>508611</v>
      </c>
    </row>
    <row r="53" spans="1:32" x14ac:dyDescent="0.2">
      <c r="A53" s="24" t="str">
        <f>+'Original ABG Allocation'!A53</f>
        <v>48</v>
      </c>
      <c r="B53" s="24" t="str">
        <f>+'Original ABG Allocation'!B53</f>
        <v>MONROE</v>
      </c>
      <c r="C53" s="248"/>
      <c r="D53" s="334"/>
      <c r="E53" s="334"/>
      <c r="F53" s="334"/>
      <c r="G53" s="334"/>
      <c r="H53" s="334"/>
      <c r="I53" s="334">
        <v>0</v>
      </c>
      <c r="J53" s="335">
        <v>0</v>
      </c>
      <c r="K53" s="285"/>
      <c r="L53" s="335">
        <v>0</v>
      </c>
      <c r="M53" s="108">
        <v>643819</v>
      </c>
      <c r="N53" s="105">
        <v>122404</v>
      </c>
      <c r="O53" s="105">
        <v>21000</v>
      </c>
      <c r="P53" s="105">
        <v>43900</v>
      </c>
      <c r="Q53" s="335">
        <v>0</v>
      </c>
      <c r="R53" s="335">
        <v>0</v>
      </c>
      <c r="S53" s="335">
        <v>0</v>
      </c>
      <c r="T53" s="335">
        <v>0</v>
      </c>
      <c r="U53" s="335">
        <v>0</v>
      </c>
      <c r="V53" s="335"/>
      <c r="W53" s="335">
        <v>0</v>
      </c>
      <c r="AF53" s="207">
        <f t="shared" si="1"/>
        <v>831123</v>
      </c>
    </row>
    <row r="54" spans="1:32" x14ac:dyDescent="0.2">
      <c r="A54" s="24" t="str">
        <f>+'Original ABG Allocation'!A54</f>
        <v>49</v>
      </c>
      <c r="B54" s="24" t="str">
        <f>+'Original ABG Allocation'!B54</f>
        <v>CLARION</v>
      </c>
      <c r="C54" s="248"/>
      <c r="D54" s="334"/>
      <c r="E54" s="334"/>
      <c r="F54" s="334"/>
      <c r="G54" s="334"/>
      <c r="H54" s="334"/>
      <c r="I54" s="334">
        <v>0</v>
      </c>
      <c r="J54" s="335">
        <v>0</v>
      </c>
      <c r="K54" s="285"/>
      <c r="L54" s="335">
        <v>0</v>
      </c>
      <c r="M54" s="108">
        <v>228178</v>
      </c>
      <c r="N54" s="105">
        <v>18039</v>
      </c>
      <c r="O54" s="105">
        <v>4950</v>
      </c>
      <c r="P54" s="105">
        <v>0</v>
      </c>
      <c r="Q54" s="335">
        <v>0</v>
      </c>
      <c r="R54" s="335">
        <v>0</v>
      </c>
      <c r="S54" s="335">
        <v>0</v>
      </c>
      <c r="T54" s="335">
        <v>0</v>
      </c>
      <c r="U54" s="335">
        <v>0</v>
      </c>
      <c r="V54" s="335"/>
      <c r="W54" s="335">
        <v>0</v>
      </c>
      <c r="AF54" s="207">
        <f t="shared" si="1"/>
        <v>251167</v>
      </c>
    </row>
    <row r="55" spans="1:32" x14ac:dyDescent="0.2">
      <c r="A55" s="24" t="str">
        <f>+'Original ABG Allocation'!A55</f>
        <v>50</v>
      </c>
      <c r="B55" s="24" t="str">
        <f>+'Original ABG Allocation'!B55</f>
        <v>BUTLER</v>
      </c>
      <c r="C55" s="248"/>
      <c r="D55" s="334"/>
      <c r="E55" s="334"/>
      <c r="F55" s="334"/>
      <c r="G55" s="334"/>
      <c r="H55" s="334"/>
      <c r="I55" s="334">
        <v>0</v>
      </c>
      <c r="J55" s="335">
        <v>0</v>
      </c>
      <c r="K55" s="285"/>
      <c r="L55" s="335">
        <v>0</v>
      </c>
      <c r="M55" s="108">
        <v>543340</v>
      </c>
      <c r="N55" s="105">
        <v>47636</v>
      </c>
      <c r="O55" s="105">
        <v>54194</v>
      </c>
      <c r="P55" s="105">
        <v>100000</v>
      </c>
      <c r="Q55" s="335">
        <v>0</v>
      </c>
      <c r="R55" s="335">
        <v>0</v>
      </c>
      <c r="S55" s="335">
        <v>0</v>
      </c>
      <c r="T55" s="335">
        <v>0</v>
      </c>
      <c r="U55" s="335">
        <v>0</v>
      </c>
      <c r="V55" s="335"/>
      <c r="W55" s="335">
        <v>0</v>
      </c>
      <c r="AF55" s="207">
        <f t="shared" si="1"/>
        <v>745170</v>
      </c>
    </row>
    <row r="56" spans="1:32" x14ac:dyDescent="0.2">
      <c r="A56" s="24" t="str">
        <f>+'Original ABG Allocation'!A56</f>
        <v>51</v>
      </c>
      <c r="B56" s="24" t="str">
        <f>+'Original ABG Allocation'!B56</f>
        <v>POTTER</v>
      </c>
      <c r="C56" s="248"/>
      <c r="D56" s="334"/>
      <c r="E56" s="334"/>
      <c r="F56" s="334"/>
      <c r="G56" s="334"/>
      <c r="H56" s="334"/>
      <c r="I56" s="334">
        <v>0</v>
      </c>
      <c r="J56" s="335">
        <v>0</v>
      </c>
      <c r="K56" s="285"/>
      <c r="L56" s="335">
        <v>0</v>
      </c>
      <c r="M56" s="108">
        <v>110025</v>
      </c>
      <c r="N56" s="105">
        <v>35946</v>
      </c>
      <c r="O56" s="105">
        <v>0</v>
      </c>
      <c r="P56" s="105">
        <v>0</v>
      </c>
      <c r="Q56" s="335">
        <v>0</v>
      </c>
      <c r="R56" s="335">
        <v>0</v>
      </c>
      <c r="S56" s="335">
        <v>0</v>
      </c>
      <c r="T56" s="335">
        <v>0</v>
      </c>
      <c r="U56" s="335">
        <v>0</v>
      </c>
      <c r="V56" s="335"/>
      <c r="W56" s="335">
        <v>0</v>
      </c>
      <c r="AF56" s="207">
        <f t="shared" si="1"/>
        <v>145971</v>
      </c>
    </row>
    <row r="57" spans="1:32" x14ac:dyDescent="0.2">
      <c r="A57" s="24" t="str">
        <f>+'Original ABG Allocation'!A57</f>
        <v>52</v>
      </c>
      <c r="B57" s="24" t="str">
        <f>+'Original ABG Allocation'!B57</f>
        <v>WAYNE</v>
      </c>
      <c r="C57" s="337"/>
      <c r="D57" s="338"/>
      <c r="E57" s="338"/>
      <c r="F57" s="338"/>
      <c r="G57" s="338"/>
      <c r="H57" s="338"/>
      <c r="I57" s="338">
        <v>0</v>
      </c>
      <c r="J57" s="338">
        <v>0</v>
      </c>
      <c r="K57" s="285"/>
      <c r="L57" s="338">
        <v>0</v>
      </c>
      <c r="M57" s="338">
        <v>778466</v>
      </c>
      <c r="N57" s="338">
        <v>174479</v>
      </c>
      <c r="O57" s="338">
        <v>40000</v>
      </c>
      <c r="P57" s="338">
        <v>0</v>
      </c>
      <c r="Q57" s="338">
        <v>0</v>
      </c>
      <c r="R57" s="338">
        <v>0</v>
      </c>
      <c r="S57" s="338">
        <v>0</v>
      </c>
      <c r="T57" s="338">
        <v>0</v>
      </c>
      <c r="U57" s="338">
        <v>0</v>
      </c>
      <c r="V57" s="338"/>
      <c r="W57" s="338">
        <v>0</v>
      </c>
      <c r="AF57" s="207">
        <f t="shared" si="1"/>
        <v>992945</v>
      </c>
    </row>
    <row r="58" spans="1:32" ht="13.5" thickBot="1" x14ac:dyDescent="0.25">
      <c r="A58" s="1"/>
      <c r="B58" s="25" t="s">
        <v>129</v>
      </c>
      <c r="C58" s="68">
        <f>SUM(C6:C57)</f>
        <v>0</v>
      </c>
      <c r="D58" s="69">
        <f>SUM(D6:D57)</f>
        <v>0</v>
      </c>
      <c r="E58" s="69"/>
      <c r="F58" s="69"/>
      <c r="G58" s="69"/>
      <c r="H58" s="69"/>
      <c r="I58" s="69">
        <f t="shared" ref="I58:U58" si="2">SUM(I6:I57)</f>
        <v>292080</v>
      </c>
      <c r="J58" s="69">
        <f t="shared" si="2"/>
        <v>200000</v>
      </c>
      <c r="K58" s="69">
        <f t="shared" si="2"/>
        <v>0</v>
      </c>
      <c r="L58" s="69">
        <f t="shared" si="2"/>
        <v>52000</v>
      </c>
      <c r="M58" s="69">
        <f t="shared" si="2"/>
        <v>33020816</v>
      </c>
      <c r="N58" s="69">
        <f t="shared" si="2"/>
        <v>9628722</v>
      </c>
      <c r="O58" s="69">
        <f t="shared" si="2"/>
        <v>2168000</v>
      </c>
      <c r="P58" s="69">
        <f t="shared" si="2"/>
        <v>2187591</v>
      </c>
      <c r="Q58" s="69">
        <f t="shared" si="2"/>
        <v>0</v>
      </c>
      <c r="R58" s="69">
        <f t="shared" si="2"/>
        <v>0</v>
      </c>
      <c r="S58" s="69">
        <f t="shared" si="2"/>
        <v>0</v>
      </c>
      <c r="T58" s="69">
        <f t="shared" si="2"/>
        <v>0</v>
      </c>
      <c r="U58" s="69">
        <f t="shared" si="2"/>
        <v>0</v>
      </c>
      <c r="V58" s="69"/>
      <c r="W58" s="69"/>
      <c r="X58" s="68"/>
      <c r="Y58" s="68"/>
      <c r="Z58" s="68"/>
      <c r="AA58" s="68"/>
      <c r="AB58" s="68"/>
      <c r="AC58" s="68"/>
      <c r="AD58" s="68"/>
      <c r="AE58" s="68"/>
      <c r="AF58" s="68"/>
    </row>
    <row r="59" spans="1:32" ht="13.5" thickTop="1" x14ac:dyDescent="0.2"/>
  </sheetData>
  <conditionalFormatting sqref="N6:P56">
    <cfRule type="cellIs" dxfId="28" priority="3" stopIfTrue="1" operator="lessThan">
      <formula>0</formula>
    </cfRule>
  </conditionalFormatting>
  <conditionalFormatting sqref="M6:M56">
    <cfRule type="cellIs" dxfId="27" priority="2" stopIfTrue="1" operator="lessThan">
      <formula>0</formula>
    </cfRule>
  </conditionalFormatting>
  <pageMargins left="0.7" right="0.7" top="0.75" bottom="0.75" header="0.3" footer="0.3"/>
  <pageSetup orientation="portrait" horizontalDpi="1200" verticalDpi="1200"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DF44-7937-4DB1-AE28-CB876239325C}">
  <sheetPr codeName="Sheet18"/>
  <dimension ref="A1:AG71"/>
  <sheetViews>
    <sheetView workbookViewId="0">
      <pane xSplit="2" ySplit="5" topLeftCell="AC6" activePane="bottomRight" state="frozen"/>
      <selection activeCell="B16" sqref="B16"/>
      <selection pane="topRight" activeCell="B16" sqref="B16"/>
      <selection pane="bottomLeft" activeCell="B16" sqref="B16"/>
      <selection pane="bottomRight" activeCell="AF5" sqref="AF5"/>
    </sheetView>
  </sheetViews>
  <sheetFormatPr defaultRowHeight="12.75" x14ac:dyDescent="0.2"/>
  <cols>
    <col min="1" max="1" width="14.42578125" bestFit="1" customWidth="1"/>
    <col min="2" max="2" width="19.42578125" bestFit="1" customWidth="1"/>
    <col min="3" max="4" width="12.42578125" customWidth="1"/>
    <col min="5" max="5" width="19.5703125" customWidth="1"/>
    <col min="6" max="6" width="12.42578125" customWidth="1"/>
    <col min="7" max="7" width="9.85546875" customWidth="1"/>
    <col min="8" max="8" width="12.140625" customWidth="1"/>
    <col min="9" max="10" width="8.5703125" customWidth="1"/>
    <col min="11" max="11" width="9.42578125" customWidth="1"/>
    <col min="12" max="12" width="12" customWidth="1"/>
    <col min="13" max="14" width="10.140625" customWidth="1"/>
    <col min="15" max="15" width="10" customWidth="1"/>
    <col min="16" max="16" width="10.140625" customWidth="1"/>
    <col min="17" max="18" width="11.5703125" customWidth="1"/>
    <col min="19" max="19" width="16.5703125" customWidth="1"/>
    <col min="20" max="20" width="17.5703125" customWidth="1"/>
    <col min="21" max="21" width="12.42578125" customWidth="1"/>
    <col min="22" max="22" width="21.42578125" customWidth="1"/>
    <col min="23" max="23" width="12.42578125" customWidth="1"/>
    <col min="24" max="24" width="17.42578125" bestFit="1" customWidth="1"/>
    <col min="25" max="25" width="12.5703125" bestFit="1" customWidth="1"/>
    <col min="26" max="26" width="12" bestFit="1" customWidth="1"/>
    <col min="27" max="29" width="12" customWidth="1"/>
    <col min="30" max="30" width="17.85546875" bestFit="1" customWidth="1"/>
    <col min="31" max="31" width="17.85546875" customWidth="1"/>
    <col min="32" max="32" width="24.85546875" customWidth="1"/>
    <col min="33" max="33" width="10.42578125" bestFit="1" customWidth="1"/>
  </cols>
  <sheetData>
    <row r="1" spans="1:33" x14ac:dyDescent="0.2">
      <c r="A1" s="1"/>
      <c r="B1" s="1"/>
      <c r="C1" s="1"/>
      <c r="D1" s="1"/>
      <c r="E1" s="1"/>
      <c r="F1" s="1"/>
      <c r="G1" s="1"/>
      <c r="H1" s="1"/>
      <c r="I1" s="1"/>
      <c r="J1" s="1"/>
      <c r="K1" s="1"/>
      <c r="L1" s="1"/>
      <c r="M1" s="1"/>
      <c r="N1" s="1"/>
      <c r="O1" s="1"/>
      <c r="P1" s="1"/>
      <c r="Q1" s="1"/>
      <c r="R1" s="1"/>
      <c r="S1" s="1"/>
      <c r="T1" s="1"/>
    </row>
    <row r="2" spans="1:33" x14ac:dyDescent="0.2">
      <c r="A2" s="1" t="s">
        <v>196</v>
      </c>
      <c r="B2" s="1"/>
      <c r="C2" s="1"/>
      <c r="D2" s="1"/>
      <c r="E2" s="1"/>
      <c r="F2" s="1"/>
      <c r="G2" s="1"/>
      <c r="H2" s="1"/>
      <c r="I2" s="1"/>
      <c r="J2" s="1"/>
      <c r="K2" s="1"/>
      <c r="L2" s="1"/>
      <c r="M2" s="1"/>
      <c r="N2" s="1"/>
      <c r="O2" s="1"/>
      <c r="P2" s="1"/>
      <c r="Q2" s="1"/>
      <c r="R2" s="1"/>
      <c r="S2" s="1"/>
      <c r="T2" s="1"/>
      <c r="Y2" s="374" t="s">
        <v>272</v>
      </c>
      <c r="Z2" s="374"/>
      <c r="AA2" s="289"/>
      <c r="AB2" s="289"/>
      <c r="AC2" s="289"/>
      <c r="AD2" s="289"/>
      <c r="AE2" s="289"/>
      <c r="AF2" s="289"/>
    </row>
    <row r="3" spans="1:33" x14ac:dyDescent="0.2">
      <c r="A3" s="22" t="str">
        <f>+'Original ABG Allocation'!A3</f>
        <v>FY 2023-24</v>
      </c>
      <c r="B3" s="1"/>
      <c r="C3" s="206">
        <v>1</v>
      </c>
      <c r="D3" s="206">
        <v>2</v>
      </c>
      <c r="E3" s="206">
        <v>3</v>
      </c>
      <c r="F3" s="206">
        <v>4</v>
      </c>
      <c r="G3" s="206">
        <v>5</v>
      </c>
      <c r="H3" s="206">
        <v>6</v>
      </c>
      <c r="I3" s="206">
        <v>7</v>
      </c>
      <c r="J3" s="206">
        <v>8</v>
      </c>
      <c r="K3" s="206">
        <v>9</v>
      </c>
      <c r="L3" s="206">
        <v>10</v>
      </c>
      <c r="M3" s="206">
        <v>11</v>
      </c>
      <c r="N3" s="206">
        <v>12</v>
      </c>
      <c r="O3" s="206">
        <v>13</v>
      </c>
      <c r="P3" s="206">
        <v>14</v>
      </c>
      <c r="Q3" s="206">
        <v>15</v>
      </c>
      <c r="R3" s="206">
        <v>16</v>
      </c>
      <c r="S3" s="206">
        <v>17</v>
      </c>
      <c r="T3" s="206">
        <v>18</v>
      </c>
      <c r="U3" s="206">
        <v>19</v>
      </c>
      <c r="V3" s="206">
        <v>20</v>
      </c>
      <c r="W3" s="206">
        <v>21</v>
      </c>
      <c r="X3" s="206">
        <v>22</v>
      </c>
      <c r="Y3" s="206">
        <v>23</v>
      </c>
      <c r="Z3" s="206">
        <v>24</v>
      </c>
      <c r="AA3" s="206">
        <v>25</v>
      </c>
      <c r="AB3" s="206">
        <v>26</v>
      </c>
      <c r="AC3" s="206">
        <v>27</v>
      </c>
      <c r="AD3" s="206">
        <v>28</v>
      </c>
      <c r="AE3" s="206">
        <v>29</v>
      </c>
      <c r="AF3" s="206">
        <v>30</v>
      </c>
    </row>
    <row r="4" spans="1:33" ht="26.25" x14ac:dyDescent="0.25">
      <c r="A4" s="343"/>
      <c r="B4" s="343"/>
      <c r="C4" s="343" t="s">
        <v>226</v>
      </c>
      <c r="D4" s="343" t="s">
        <v>226</v>
      </c>
      <c r="E4" s="343" t="s">
        <v>226</v>
      </c>
      <c r="F4" s="343" t="s">
        <v>226</v>
      </c>
      <c r="G4" s="57" t="s">
        <v>21</v>
      </c>
      <c r="H4" s="57" t="s">
        <v>21</v>
      </c>
      <c r="I4" s="57" t="s">
        <v>21</v>
      </c>
      <c r="J4" s="58" t="s">
        <v>21</v>
      </c>
      <c r="K4" s="47" t="s">
        <v>227</v>
      </c>
      <c r="L4" s="47" t="s">
        <v>228</v>
      </c>
      <c r="M4" s="47" t="s">
        <v>145</v>
      </c>
      <c r="N4" s="47" t="s">
        <v>229</v>
      </c>
      <c r="O4" s="47" t="s">
        <v>230</v>
      </c>
      <c r="P4" s="131" t="s">
        <v>231</v>
      </c>
      <c r="Q4" s="47" t="s">
        <v>231</v>
      </c>
      <c r="R4" s="47" t="s">
        <v>231</v>
      </c>
      <c r="S4" s="47" t="s">
        <v>231</v>
      </c>
      <c r="T4" s="343" t="s">
        <v>369</v>
      </c>
      <c r="U4" s="343" t="s">
        <v>234</v>
      </c>
      <c r="V4" s="343" t="s">
        <v>235</v>
      </c>
      <c r="W4" s="343" t="s">
        <v>367</v>
      </c>
      <c r="X4" s="343" t="s">
        <v>368</v>
      </c>
      <c r="Y4" s="343" t="s">
        <v>239</v>
      </c>
      <c r="Z4" s="343" t="s">
        <v>239</v>
      </c>
      <c r="AA4" s="343" t="s">
        <v>273</v>
      </c>
      <c r="AB4" s="343" t="s">
        <v>274</v>
      </c>
      <c r="AC4" s="343" t="s">
        <v>275</v>
      </c>
      <c r="AD4" s="345" t="s">
        <v>359</v>
      </c>
      <c r="AE4" s="346" t="s">
        <v>370</v>
      </c>
      <c r="AF4" s="351" t="s">
        <v>365</v>
      </c>
      <c r="AG4" s="343" t="s">
        <v>174</v>
      </c>
    </row>
    <row r="5" spans="1:33" x14ac:dyDescent="0.2">
      <c r="A5" s="341"/>
      <c r="B5" s="341"/>
      <c r="C5" s="341" t="s">
        <v>240</v>
      </c>
      <c r="D5" s="341" t="s">
        <v>241</v>
      </c>
      <c r="E5" s="341" t="s">
        <v>243</v>
      </c>
      <c r="F5" s="341" t="s">
        <v>244</v>
      </c>
      <c r="G5" s="341" t="s">
        <v>245</v>
      </c>
      <c r="H5" s="341" t="s">
        <v>276</v>
      </c>
      <c r="I5" s="341" t="s">
        <v>277</v>
      </c>
      <c r="J5" s="341" t="s">
        <v>264</v>
      </c>
      <c r="K5" s="341" t="s">
        <v>152</v>
      </c>
      <c r="L5" s="341" t="s">
        <v>249</v>
      </c>
      <c r="M5" s="341" t="s">
        <v>152</v>
      </c>
      <c r="N5" s="341" t="s">
        <v>250</v>
      </c>
      <c r="O5" s="341" t="s">
        <v>251</v>
      </c>
      <c r="P5" s="341" t="s">
        <v>252</v>
      </c>
      <c r="Q5" s="341" t="s">
        <v>253</v>
      </c>
      <c r="R5" s="341" t="s">
        <v>254</v>
      </c>
      <c r="S5" s="341" t="s">
        <v>255</v>
      </c>
      <c r="T5" s="341"/>
      <c r="U5" s="341" t="s">
        <v>258</v>
      </c>
      <c r="V5" s="341" t="s">
        <v>259</v>
      </c>
      <c r="W5" s="343" t="s">
        <v>261</v>
      </c>
      <c r="X5" s="343" t="s">
        <v>262</v>
      </c>
      <c r="Y5" s="343" t="s">
        <v>263</v>
      </c>
      <c r="Z5" s="343" t="s">
        <v>264</v>
      </c>
      <c r="AA5" s="343" t="s">
        <v>278</v>
      </c>
      <c r="AB5" s="343" t="s">
        <v>279</v>
      </c>
      <c r="AC5" s="343" t="s">
        <v>256</v>
      </c>
      <c r="AD5" s="345" t="s">
        <v>360</v>
      </c>
      <c r="AE5" s="346" t="s">
        <v>371</v>
      </c>
      <c r="AF5" s="351" t="s">
        <v>366</v>
      </c>
      <c r="AG5" s="343" t="s">
        <v>266</v>
      </c>
    </row>
    <row r="6" spans="1:33" x14ac:dyDescent="0.2">
      <c r="A6" s="24" t="str">
        <f>+'Original ABG Allocation'!A6</f>
        <v>01</v>
      </c>
      <c r="B6" s="24" t="str">
        <f>+'Original ABG Allocation'!B6</f>
        <v>ERIE</v>
      </c>
      <c r="C6" s="248">
        <v>0</v>
      </c>
      <c r="D6" s="334">
        <v>0</v>
      </c>
      <c r="E6" s="334">
        <v>0</v>
      </c>
      <c r="F6" s="334">
        <v>0</v>
      </c>
      <c r="G6" s="334">
        <v>0</v>
      </c>
      <c r="H6" s="335">
        <v>0</v>
      </c>
      <c r="I6" s="335">
        <v>0</v>
      </c>
      <c r="J6" s="335">
        <v>0</v>
      </c>
      <c r="K6" s="335">
        <v>0</v>
      </c>
      <c r="L6" s="335">
        <v>0</v>
      </c>
      <c r="M6" s="335">
        <v>0</v>
      </c>
      <c r="N6" s="335">
        <v>0</v>
      </c>
      <c r="O6" s="335">
        <v>0</v>
      </c>
      <c r="P6" s="335">
        <v>0</v>
      </c>
      <c r="Q6" s="335">
        <v>0</v>
      </c>
      <c r="R6" s="335">
        <v>0</v>
      </c>
      <c r="S6" s="335">
        <v>0</v>
      </c>
      <c r="T6" s="335">
        <v>0</v>
      </c>
      <c r="AG6" s="207">
        <f t="shared" ref="AG6:AG37" si="0">ROUND(SUM(C6:Z6),0)</f>
        <v>0</v>
      </c>
    </row>
    <row r="7" spans="1:33" x14ac:dyDescent="0.2">
      <c r="A7" s="24" t="str">
        <f>+'Original ABG Allocation'!A7</f>
        <v>02</v>
      </c>
      <c r="B7" s="24" t="str">
        <f>+'Original ABG Allocation'!B7</f>
        <v>CRAWFORD</v>
      </c>
      <c r="C7" s="248">
        <v>0</v>
      </c>
      <c r="D7" s="334">
        <v>0</v>
      </c>
      <c r="E7" s="334">
        <v>0</v>
      </c>
      <c r="F7" s="334">
        <v>0</v>
      </c>
      <c r="G7" s="334">
        <v>0</v>
      </c>
      <c r="H7" s="335">
        <v>0</v>
      </c>
      <c r="I7" s="335">
        <v>0</v>
      </c>
      <c r="J7" s="335">
        <v>0</v>
      </c>
      <c r="K7" s="335">
        <v>0</v>
      </c>
      <c r="L7" s="335">
        <v>0</v>
      </c>
      <c r="M7" s="335">
        <v>0</v>
      </c>
      <c r="N7" s="335">
        <v>0</v>
      </c>
      <c r="O7" s="335">
        <v>0</v>
      </c>
      <c r="P7" s="335">
        <v>0</v>
      </c>
      <c r="Q7" s="335">
        <v>0</v>
      </c>
      <c r="R7" s="335">
        <v>0</v>
      </c>
      <c r="S7" s="335">
        <v>0</v>
      </c>
      <c r="T7" s="335">
        <v>0</v>
      </c>
      <c r="AG7" s="207">
        <f t="shared" si="0"/>
        <v>0</v>
      </c>
    </row>
    <row r="8" spans="1:33" x14ac:dyDescent="0.2">
      <c r="A8" s="24" t="str">
        <f>+'Original ABG Allocation'!A8</f>
        <v>03</v>
      </c>
      <c r="B8" s="24" t="str">
        <f>+'Original ABG Allocation'!B8</f>
        <v>CAM/ELK/MCKEAN</v>
      </c>
      <c r="C8" s="248">
        <v>0</v>
      </c>
      <c r="D8" s="334">
        <v>0</v>
      </c>
      <c r="E8" s="334">
        <v>0</v>
      </c>
      <c r="F8" s="334">
        <v>0</v>
      </c>
      <c r="G8" s="334">
        <v>0</v>
      </c>
      <c r="H8" s="335">
        <v>0</v>
      </c>
      <c r="I8" s="335">
        <v>0</v>
      </c>
      <c r="J8" s="335">
        <v>0</v>
      </c>
      <c r="K8" s="335">
        <v>0</v>
      </c>
      <c r="L8" s="335">
        <v>0</v>
      </c>
      <c r="M8" s="335">
        <v>0</v>
      </c>
      <c r="N8" s="335">
        <v>0</v>
      </c>
      <c r="O8" s="335">
        <v>0</v>
      </c>
      <c r="P8" s="335">
        <v>0</v>
      </c>
      <c r="Q8" s="335">
        <v>0</v>
      </c>
      <c r="R8" s="335">
        <v>0</v>
      </c>
      <c r="S8" s="335">
        <v>0</v>
      </c>
      <c r="T8" s="335">
        <v>0</v>
      </c>
      <c r="AG8" s="207">
        <f t="shared" si="0"/>
        <v>0</v>
      </c>
    </row>
    <row r="9" spans="1:33" x14ac:dyDescent="0.2">
      <c r="A9" s="24" t="str">
        <f>+'Original ABG Allocation'!A9</f>
        <v>04</v>
      </c>
      <c r="B9" s="24" t="str">
        <f>+'Original ABG Allocation'!B9</f>
        <v>BEAVER</v>
      </c>
      <c r="C9" s="248">
        <v>0</v>
      </c>
      <c r="D9" s="334">
        <v>0</v>
      </c>
      <c r="E9" s="334">
        <v>0</v>
      </c>
      <c r="F9" s="334">
        <v>0</v>
      </c>
      <c r="G9" s="334">
        <v>0</v>
      </c>
      <c r="H9" s="335">
        <v>0</v>
      </c>
      <c r="I9" s="335">
        <v>0</v>
      </c>
      <c r="J9" s="335">
        <v>0</v>
      </c>
      <c r="K9" s="335">
        <v>0</v>
      </c>
      <c r="L9" s="335">
        <v>0</v>
      </c>
      <c r="M9" s="335">
        <v>0</v>
      </c>
      <c r="N9" s="335">
        <v>0</v>
      </c>
      <c r="O9" s="335">
        <v>0</v>
      </c>
      <c r="P9" s="335">
        <v>0</v>
      </c>
      <c r="Q9" s="335">
        <v>0</v>
      </c>
      <c r="R9" s="335">
        <v>0</v>
      </c>
      <c r="S9" s="335">
        <v>0</v>
      </c>
      <c r="T9" s="335">
        <v>0</v>
      </c>
      <c r="AG9" s="207">
        <f t="shared" si="0"/>
        <v>0</v>
      </c>
    </row>
    <row r="10" spans="1:33" x14ac:dyDescent="0.2">
      <c r="A10" s="24" t="str">
        <f>+'Original ABG Allocation'!A10</f>
        <v>05</v>
      </c>
      <c r="B10" s="24" t="str">
        <f>+'Original ABG Allocation'!B10</f>
        <v>INDIANA</v>
      </c>
      <c r="C10" s="248">
        <v>0</v>
      </c>
      <c r="D10" s="334">
        <v>0</v>
      </c>
      <c r="E10" s="334">
        <v>0</v>
      </c>
      <c r="F10" s="334">
        <v>0</v>
      </c>
      <c r="G10" s="334">
        <v>0</v>
      </c>
      <c r="H10" s="335">
        <v>0</v>
      </c>
      <c r="I10" s="335">
        <v>0</v>
      </c>
      <c r="J10" s="335">
        <v>0</v>
      </c>
      <c r="K10" s="335">
        <v>0</v>
      </c>
      <c r="L10" s="335">
        <v>0</v>
      </c>
      <c r="M10" s="335">
        <v>0</v>
      </c>
      <c r="N10" s="335">
        <v>0</v>
      </c>
      <c r="O10" s="335">
        <v>0</v>
      </c>
      <c r="P10" s="335">
        <v>0</v>
      </c>
      <c r="Q10" s="335">
        <v>0</v>
      </c>
      <c r="R10" s="335">
        <v>0</v>
      </c>
      <c r="S10" s="335">
        <v>0</v>
      </c>
      <c r="T10" s="335">
        <v>0</v>
      </c>
      <c r="AG10" s="207">
        <f t="shared" si="0"/>
        <v>0</v>
      </c>
    </row>
    <row r="11" spans="1:33" x14ac:dyDescent="0.2">
      <c r="A11" s="24" t="str">
        <f>+'Original ABG Allocation'!A11</f>
        <v>06</v>
      </c>
      <c r="B11" s="24" t="str">
        <f>+'Original ABG Allocation'!B11</f>
        <v>ALLEGHENY</v>
      </c>
      <c r="C11" s="248">
        <v>0</v>
      </c>
      <c r="D11" s="334">
        <v>0</v>
      </c>
      <c r="E11" s="334">
        <v>0</v>
      </c>
      <c r="F11" s="334">
        <v>0</v>
      </c>
      <c r="G11" s="334">
        <v>0</v>
      </c>
      <c r="H11" s="335">
        <v>0</v>
      </c>
      <c r="I11" s="335">
        <v>0</v>
      </c>
      <c r="J11" s="335">
        <v>0</v>
      </c>
      <c r="K11" s="335">
        <v>0</v>
      </c>
      <c r="L11" s="335">
        <v>0</v>
      </c>
      <c r="M11" s="335">
        <v>0</v>
      </c>
      <c r="N11" s="335">
        <v>0</v>
      </c>
      <c r="O11" s="335">
        <v>0</v>
      </c>
      <c r="P11" s="335">
        <v>0</v>
      </c>
      <c r="Q11" s="335">
        <v>0</v>
      </c>
      <c r="R11" s="335">
        <v>0</v>
      </c>
      <c r="S11" s="335">
        <v>0</v>
      </c>
      <c r="T11" s="335">
        <v>0</v>
      </c>
      <c r="AG11" s="207">
        <f t="shared" si="0"/>
        <v>0</v>
      </c>
    </row>
    <row r="12" spans="1:33" x14ac:dyDescent="0.2">
      <c r="A12" s="24" t="str">
        <f>+'Original ABG Allocation'!A12</f>
        <v>07</v>
      </c>
      <c r="B12" s="24" t="str">
        <f>+'Original ABG Allocation'!B12</f>
        <v>WESTMORELAND</v>
      </c>
      <c r="C12" s="248">
        <v>0</v>
      </c>
      <c r="D12" s="334">
        <v>0</v>
      </c>
      <c r="E12" s="334">
        <v>0</v>
      </c>
      <c r="F12" s="334">
        <v>0</v>
      </c>
      <c r="G12" s="334">
        <v>0</v>
      </c>
      <c r="H12" s="335">
        <v>0</v>
      </c>
      <c r="I12" s="335">
        <v>0</v>
      </c>
      <c r="J12" s="335">
        <v>0</v>
      </c>
      <c r="K12" s="335">
        <v>0</v>
      </c>
      <c r="L12" s="335">
        <v>0</v>
      </c>
      <c r="M12" s="335">
        <v>0</v>
      </c>
      <c r="N12" s="335">
        <v>0</v>
      </c>
      <c r="O12" s="335">
        <v>0</v>
      </c>
      <c r="P12" s="335">
        <v>0</v>
      </c>
      <c r="Q12" s="335">
        <v>0</v>
      </c>
      <c r="R12" s="335">
        <v>0</v>
      </c>
      <c r="S12" s="335">
        <v>0</v>
      </c>
      <c r="T12" s="335">
        <v>0</v>
      </c>
      <c r="AG12" s="207">
        <f t="shared" si="0"/>
        <v>0</v>
      </c>
    </row>
    <row r="13" spans="1:33" x14ac:dyDescent="0.2">
      <c r="A13" s="24" t="str">
        <f>+'Original ABG Allocation'!A13</f>
        <v>08</v>
      </c>
      <c r="B13" s="24" t="str">
        <f>+'Original ABG Allocation'!B13</f>
        <v>WASH/FAY/GREENE</v>
      </c>
      <c r="C13" s="248">
        <v>0</v>
      </c>
      <c r="D13" s="334">
        <v>0</v>
      </c>
      <c r="E13" s="334">
        <v>0</v>
      </c>
      <c r="F13" s="334">
        <v>0</v>
      </c>
      <c r="G13" s="334">
        <v>0</v>
      </c>
      <c r="H13" s="335">
        <v>0</v>
      </c>
      <c r="I13" s="335">
        <v>0</v>
      </c>
      <c r="J13" s="335">
        <v>0</v>
      </c>
      <c r="K13" s="335">
        <v>0</v>
      </c>
      <c r="L13" s="335">
        <v>0</v>
      </c>
      <c r="M13" s="335">
        <v>0</v>
      </c>
      <c r="N13" s="335">
        <v>0</v>
      </c>
      <c r="O13" s="335">
        <v>0</v>
      </c>
      <c r="P13" s="335">
        <v>0</v>
      </c>
      <c r="Q13" s="335">
        <v>0</v>
      </c>
      <c r="R13" s="335">
        <v>0</v>
      </c>
      <c r="S13" s="335">
        <v>0</v>
      </c>
      <c r="T13" s="335">
        <v>0</v>
      </c>
      <c r="AG13" s="207">
        <f t="shared" si="0"/>
        <v>0</v>
      </c>
    </row>
    <row r="14" spans="1:33" x14ac:dyDescent="0.2">
      <c r="A14" s="24" t="str">
        <f>+'Original ABG Allocation'!A14</f>
        <v>09</v>
      </c>
      <c r="B14" s="24" t="str">
        <f>+'Original ABG Allocation'!B14</f>
        <v>SOMERSET</v>
      </c>
      <c r="C14" s="248">
        <v>0</v>
      </c>
      <c r="D14" s="334">
        <v>0</v>
      </c>
      <c r="E14" s="334">
        <v>0</v>
      </c>
      <c r="F14" s="334">
        <v>0</v>
      </c>
      <c r="G14" s="334">
        <v>0</v>
      </c>
      <c r="H14" s="335">
        <v>0</v>
      </c>
      <c r="I14" s="335">
        <v>0</v>
      </c>
      <c r="J14" s="335">
        <v>0</v>
      </c>
      <c r="K14" s="335">
        <v>0</v>
      </c>
      <c r="L14" s="335">
        <v>0</v>
      </c>
      <c r="M14" s="335">
        <v>0</v>
      </c>
      <c r="N14" s="335">
        <v>0</v>
      </c>
      <c r="O14" s="335">
        <v>0</v>
      </c>
      <c r="P14" s="335">
        <v>0</v>
      </c>
      <c r="Q14" s="335">
        <v>0</v>
      </c>
      <c r="R14" s="335">
        <v>0</v>
      </c>
      <c r="S14" s="335">
        <v>0</v>
      </c>
      <c r="T14" s="335">
        <v>0</v>
      </c>
      <c r="AG14" s="207">
        <f t="shared" si="0"/>
        <v>0</v>
      </c>
    </row>
    <row r="15" spans="1:33" x14ac:dyDescent="0.2">
      <c r="A15" s="24" t="str">
        <f>+'Original ABG Allocation'!A15</f>
        <v>10</v>
      </c>
      <c r="B15" s="24" t="str">
        <f>+'Original ABG Allocation'!B15</f>
        <v>CAMBRIA</v>
      </c>
      <c r="C15" s="248">
        <v>0</v>
      </c>
      <c r="D15" s="334">
        <v>0</v>
      </c>
      <c r="E15" s="334">
        <v>0</v>
      </c>
      <c r="F15" s="334">
        <v>0</v>
      </c>
      <c r="G15" s="334">
        <v>0</v>
      </c>
      <c r="H15" s="335">
        <v>0</v>
      </c>
      <c r="I15" s="335">
        <v>0</v>
      </c>
      <c r="J15" s="335">
        <v>0</v>
      </c>
      <c r="K15" s="335">
        <v>0</v>
      </c>
      <c r="L15" s="335">
        <v>0</v>
      </c>
      <c r="M15" s="335">
        <v>0</v>
      </c>
      <c r="N15" s="335">
        <v>0</v>
      </c>
      <c r="O15" s="335">
        <v>0</v>
      </c>
      <c r="P15" s="335">
        <v>0</v>
      </c>
      <c r="Q15" s="335">
        <v>0</v>
      </c>
      <c r="R15" s="335">
        <v>0</v>
      </c>
      <c r="S15" s="335">
        <v>0</v>
      </c>
      <c r="T15" s="335">
        <v>0</v>
      </c>
      <c r="AG15" s="207">
        <f t="shared" si="0"/>
        <v>0</v>
      </c>
    </row>
    <row r="16" spans="1:33" x14ac:dyDescent="0.2">
      <c r="A16" s="24" t="str">
        <f>+'Original ABG Allocation'!A16</f>
        <v>11</v>
      </c>
      <c r="B16" s="24" t="str">
        <f>+'Original ABG Allocation'!B16</f>
        <v>BLAIR</v>
      </c>
      <c r="C16" s="248">
        <v>0</v>
      </c>
      <c r="D16" s="334">
        <v>0</v>
      </c>
      <c r="E16" s="334">
        <v>0</v>
      </c>
      <c r="F16" s="334">
        <v>0</v>
      </c>
      <c r="G16" s="334">
        <v>0</v>
      </c>
      <c r="H16" s="335">
        <v>0</v>
      </c>
      <c r="I16" s="335">
        <v>0</v>
      </c>
      <c r="J16" s="335">
        <v>0</v>
      </c>
      <c r="K16" s="335">
        <v>0</v>
      </c>
      <c r="L16" s="335">
        <v>0</v>
      </c>
      <c r="M16" s="335">
        <v>0</v>
      </c>
      <c r="N16" s="335">
        <v>0</v>
      </c>
      <c r="O16" s="335">
        <v>0</v>
      </c>
      <c r="P16" s="335">
        <v>0</v>
      </c>
      <c r="Q16" s="335">
        <v>0</v>
      </c>
      <c r="R16" s="335">
        <v>0</v>
      </c>
      <c r="S16" s="335">
        <v>0</v>
      </c>
      <c r="T16" s="335">
        <v>0</v>
      </c>
      <c r="AG16" s="207">
        <f t="shared" si="0"/>
        <v>0</v>
      </c>
    </row>
    <row r="17" spans="1:33" x14ac:dyDescent="0.2">
      <c r="A17" s="24" t="str">
        <f>+'Original ABG Allocation'!A17</f>
        <v>12</v>
      </c>
      <c r="B17" s="24" t="str">
        <f>+'Original ABG Allocation'!B17</f>
        <v>BED/FULT/HUNT</v>
      </c>
      <c r="C17" s="248">
        <v>0</v>
      </c>
      <c r="D17" s="334">
        <v>0</v>
      </c>
      <c r="E17" s="334">
        <v>0</v>
      </c>
      <c r="F17" s="334">
        <v>0</v>
      </c>
      <c r="G17" s="334">
        <v>0</v>
      </c>
      <c r="H17" s="335">
        <v>0</v>
      </c>
      <c r="I17" s="335">
        <v>0</v>
      </c>
      <c r="J17" s="335">
        <v>0</v>
      </c>
      <c r="K17" s="335">
        <v>0</v>
      </c>
      <c r="L17" s="335">
        <v>0</v>
      </c>
      <c r="M17" s="335">
        <v>0</v>
      </c>
      <c r="N17" s="335">
        <v>0</v>
      </c>
      <c r="O17" s="335">
        <v>0</v>
      </c>
      <c r="P17" s="335">
        <v>0</v>
      </c>
      <c r="Q17" s="335">
        <v>0</v>
      </c>
      <c r="R17" s="335">
        <v>0</v>
      </c>
      <c r="S17" s="335">
        <v>0</v>
      </c>
      <c r="T17" s="335">
        <v>0</v>
      </c>
      <c r="AG17" s="207">
        <f t="shared" si="0"/>
        <v>0</v>
      </c>
    </row>
    <row r="18" spans="1:33" x14ac:dyDescent="0.2">
      <c r="A18" s="24" t="str">
        <f>+'Original ABG Allocation'!A18</f>
        <v>13</v>
      </c>
      <c r="B18" s="24" t="str">
        <f>+'Original ABG Allocation'!B18</f>
        <v>CENTRE</v>
      </c>
      <c r="C18" s="248">
        <v>0</v>
      </c>
      <c r="D18" s="334">
        <v>0</v>
      </c>
      <c r="E18" s="334">
        <v>0</v>
      </c>
      <c r="F18" s="334">
        <v>0</v>
      </c>
      <c r="G18" s="334">
        <v>0</v>
      </c>
      <c r="H18" s="335">
        <v>0</v>
      </c>
      <c r="I18" s="335">
        <v>0</v>
      </c>
      <c r="J18" s="335">
        <v>0</v>
      </c>
      <c r="K18" s="335">
        <v>0</v>
      </c>
      <c r="L18" s="335">
        <v>0</v>
      </c>
      <c r="M18" s="335">
        <v>0</v>
      </c>
      <c r="N18" s="335">
        <v>0</v>
      </c>
      <c r="O18" s="335">
        <v>0</v>
      </c>
      <c r="P18" s="335">
        <v>0</v>
      </c>
      <c r="Q18" s="335">
        <v>0</v>
      </c>
      <c r="R18" s="335">
        <v>0</v>
      </c>
      <c r="S18" s="335">
        <v>0</v>
      </c>
      <c r="T18" s="335">
        <v>0</v>
      </c>
      <c r="AG18" s="207">
        <f t="shared" si="0"/>
        <v>0</v>
      </c>
    </row>
    <row r="19" spans="1:33" x14ac:dyDescent="0.2">
      <c r="A19" s="24" t="str">
        <f>+'Original ABG Allocation'!A19</f>
        <v>14</v>
      </c>
      <c r="B19" s="24" t="str">
        <f>+'Original ABG Allocation'!B19</f>
        <v>LYCOM/CLINTON</v>
      </c>
      <c r="C19" s="248">
        <v>0</v>
      </c>
      <c r="D19" s="334">
        <v>0</v>
      </c>
      <c r="E19" s="334">
        <v>0</v>
      </c>
      <c r="F19" s="334">
        <v>0</v>
      </c>
      <c r="G19" s="334">
        <v>0</v>
      </c>
      <c r="H19" s="335">
        <v>0</v>
      </c>
      <c r="I19" s="335">
        <v>0</v>
      </c>
      <c r="J19" s="335">
        <v>0</v>
      </c>
      <c r="K19" s="335">
        <v>0</v>
      </c>
      <c r="L19" s="335">
        <v>0</v>
      </c>
      <c r="M19" s="335">
        <v>0</v>
      </c>
      <c r="N19" s="335">
        <v>0</v>
      </c>
      <c r="O19" s="335">
        <v>0</v>
      </c>
      <c r="P19" s="335">
        <v>0</v>
      </c>
      <c r="Q19" s="335">
        <v>0</v>
      </c>
      <c r="R19" s="335">
        <v>0</v>
      </c>
      <c r="S19" s="335">
        <v>0</v>
      </c>
      <c r="T19" s="335">
        <v>0</v>
      </c>
      <c r="AG19" s="207">
        <f t="shared" si="0"/>
        <v>0</v>
      </c>
    </row>
    <row r="20" spans="1:33" x14ac:dyDescent="0.2">
      <c r="A20" s="24" t="str">
        <f>+'Original ABG Allocation'!A20</f>
        <v>15</v>
      </c>
      <c r="B20" s="24" t="str">
        <f>+'Original ABG Allocation'!B20</f>
        <v>COLUM/MONT</v>
      </c>
      <c r="C20" s="248">
        <v>0</v>
      </c>
      <c r="D20" s="334">
        <v>0</v>
      </c>
      <c r="E20" s="334">
        <v>0</v>
      </c>
      <c r="F20" s="334">
        <v>0</v>
      </c>
      <c r="G20" s="334">
        <v>0</v>
      </c>
      <c r="H20" s="335">
        <v>0</v>
      </c>
      <c r="I20" s="335">
        <v>0</v>
      </c>
      <c r="J20" s="335">
        <v>0</v>
      </c>
      <c r="K20" s="335">
        <v>0</v>
      </c>
      <c r="L20" s="335">
        <v>0</v>
      </c>
      <c r="M20" s="335">
        <v>0</v>
      </c>
      <c r="N20" s="335">
        <v>0</v>
      </c>
      <c r="O20" s="335">
        <v>0</v>
      </c>
      <c r="P20" s="335">
        <v>0</v>
      </c>
      <c r="Q20" s="335">
        <v>0</v>
      </c>
      <c r="R20" s="335">
        <v>0</v>
      </c>
      <c r="S20" s="335">
        <v>0</v>
      </c>
      <c r="T20" s="335">
        <v>0</v>
      </c>
      <c r="AG20" s="207">
        <f t="shared" si="0"/>
        <v>0</v>
      </c>
    </row>
    <row r="21" spans="1:33" x14ac:dyDescent="0.2">
      <c r="A21" s="24" t="str">
        <f>+'Original ABG Allocation'!A21</f>
        <v>16</v>
      </c>
      <c r="B21" s="24" t="str">
        <f>+'Original ABG Allocation'!B21</f>
        <v>NORTHUMBERLND</v>
      </c>
      <c r="C21" s="248">
        <v>0</v>
      </c>
      <c r="D21" s="334">
        <v>0</v>
      </c>
      <c r="E21" s="334">
        <v>0</v>
      </c>
      <c r="F21" s="334">
        <v>0</v>
      </c>
      <c r="G21" s="334">
        <v>0</v>
      </c>
      <c r="H21" s="335">
        <v>0</v>
      </c>
      <c r="I21" s="335">
        <v>0</v>
      </c>
      <c r="J21" s="335">
        <v>0</v>
      </c>
      <c r="K21" s="335">
        <v>0</v>
      </c>
      <c r="L21" s="335">
        <v>0</v>
      </c>
      <c r="M21" s="335">
        <v>0</v>
      </c>
      <c r="N21" s="335">
        <v>0</v>
      </c>
      <c r="O21" s="335">
        <v>0</v>
      </c>
      <c r="P21" s="335">
        <v>0</v>
      </c>
      <c r="Q21" s="335">
        <v>0</v>
      </c>
      <c r="R21" s="335">
        <v>0</v>
      </c>
      <c r="S21" s="335">
        <v>0</v>
      </c>
      <c r="T21" s="335">
        <v>0</v>
      </c>
      <c r="AG21" s="207">
        <f t="shared" si="0"/>
        <v>0</v>
      </c>
    </row>
    <row r="22" spans="1:33" x14ac:dyDescent="0.2">
      <c r="A22" s="24" t="str">
        <f>+'Original ABG Allocation'!A22</f>
        <v>17</v>
      </c>
      <c r="B22" s="24" t="str">
        <f>+'Original ABG Allocation'!B22</f>
        <v>UNION/SNYDER</v>
      </c>
      <c r="C22" s="248">
        <v>0</v>
      </c>
      <c r="D22" s="334">
        <v>0</v>
      </c>
      <c r="E22" s="334">
        <v>0</v>
      </c>
      <c r="F22" s="334">
        <v>0</v>
      </c>
      <c r="G22" s="334">
        <v>0</v>
      </c>
      <c r="H22" s="335">
        <v>0</v>
      </c>
      <c r="I22" s="335">
        <v>0</v>
      </c>
      <c r="J22" s="335">
        <v>0</v>
      </c>
      <c r="K22" s="335">
        <v>0</v>
      </c>
      <c r="L22" s="335">
        <v>0</v>
      </c>
      <c r="M22" s="335">
        <v>0</v>
      </c>
      <c r="N22" s="335">
        <v>0</v>
      </c>
      <c r="O22" s="335">
        <v>0</v>
      </c>
      <c r="P22" s="335">
        <v>0</v>
      </c>
      <c r="Q22" s="335">
        <v>0</v>
      </c>
      <c r="R22" s="335">
        <v>0</v>
      </c>
      <c r="S22" s="335">
        <v>0</v>
      </c>
      <c r="T22" s="335">
        <v>0</v>
      </c>
      <c r="AG22" s="207">
        <f t="shared" si="0"/>
        <v>0</v>
      </c>
    </row>
    <row r="23" spans="1:33" x14ac:dyDescent="0.2">
      <c r="A23" s="24" t="str">
        <f>+'Original ABG Allocation'!A23</f>
        <v>18</v>
      </c>
      <c r="B23" s="24" t="str">
        <f>+'Original ABG Allocation'!B23</f>
        <v>MIFF/JUNIATA</v>
      </c>
      <c r="C23" s="248">
        <v>0</v>
      </c>
      <c r="D23" s="334">
        <v>0</v>
      </c>
      <c r="E23" s="334">
        <v>0</v>
      </c>
      <c r="F23" s="334">
        <v>0</v>
      </c>
      <c r="G23" s="334">
        <v>0</v>
      </c>
      <c r="H23" s="335">
        <v>0</v>
      </c>
      <c r="I23" s="335">
        <v>0</v>
      </c>
      <c r="J23" s="335">
        <v>0</v>
      </c>
      <c r="K23" s="335">
        <v>0</v>
      </c>
      <c r="L23" s="335">
        <v>0</v>
      </c>
      <c r="M23" s="335">
        <v>0</v>
      </c>
      <c r="N23" s="335">
        <v>0</v>
      </c>
      <c r="O23" s="335">
        <v>0</v>
      </c>
      <c r="P23" s="335">
        <v>0</v>
      </c>
      <c r="Q23" s="335">
        <v>0</v>
      </c>
      <c r="R23" s="335">
        <v>0</v>
      </c>
      <c r="S23" s="335">
        <v>0</v>
      </c>
      <c r="T23" s="335">
        <v>0</v>
      </c>
      <c r="AG23" s="207">
        <f t="shared" si="0"/>
        <v>0</v>
      </c>
    </row>
    <row r="24" spans="1:33" x14ac:dyDescent="0.2">
      <c r="A24" s="24" t="str">
        <f>+'Original ABG Allocation'!A24</f>
        <v>19</v>
      </c>
      <c r="B24" s="24" t="str">
        <f>+'Original ABG Allocation'!B24</f>
        <v>FRANKLIN</v>
      </c>
      <c r="C24" s="248">
        <v>0</v>
      </c>
      <c r="D24" s="334">
        <v>0</v>
      </c>
      <c r="E24" s="334">
        <v>0</v>
      </c>
      <c r="F24" s="334">
        <v>0</v>
      </c>
      <c r="G24" s="334">
        <v>0</v>
      </c>
      <c r="H24" s="335">
        <v>0</v>
      </c>
      <c r="I24" s="335">
        <v>0</v>
      </c>
      <c r="J24" s="335">
        <v>0</v>
      </c>
      <c r="K24" s="335">
        <v>0</v>
      </c>
      <c r="L24" s="335">
        <v>0</v>
      </c>
      <c r="M24" s="335">
        <v>0</v>
      </c>
      <c r="N24" s="335">
        <v>0</v>
      </c>
      <c r="O24" s="335">
        <v>0</v>
      </c>
      <c r="P24" s="335">
        <v>0</v>
      </c>
      <c r="Q24" s="335">
        <v>0</v>
      </c>
      <c r="R24" s="335">
        <v>0</v>
      </c>
      <c r="S24" s="335">
        <v>0</v>
      </c>
      <c r="T24" s="335">
        <v>0</v>
      </c>
      <c r="AG24" s="207">
        <f t="shared" si="0"/>
        <v>0</v>
      </c>
    </row>
    <row r="25" spans="1:33" x14ac:dyDescent="0.2">
      <c r="A25" s="24" t="str">
        <f>+'Original ABG Allocation'!A25</f>
        <v>20</v>
      </c>
      <c r="B25" s="24" t="str">
        <f>+'Original ABG Allocation'!B25</f>
        <v>ADAMS</v>
      </c>
      <c r="C25" s="248">
        <v>0</v>
      </c>
      <c r="D25" s="334">
        <v>0</v>
      </c>
      <c r="E25" s="334">
        <v>0</v>
      </c>
      <c r="F25" s="334">
        <v>0</v>
      </c>
      <c r="G25" s="334">
        <v>0</v>
      </c>
      <c r="H25" s="335">
        <v>0</v>
      </c>
      <c r="I25" s="335">
        <v>0</v>
      </c>
      <c r="J25" s="335">
        <v>0</v>
      </c>
      <c r="K25" s="335">
        <v>0</v>
      </c>
      <c r="L25" s="335">
        <v>0</v>
      </c>
      <c r="M25" s="335">
        <v>0</v>
      </c>
      <c r="N25" s="335">
        <v>0</v>
      </c>
      <c r="O25" s="335">
        <v>0</v>
      </c>
      <c r="P25" s="335">
        <v>0</v>
      </c>
      <c r="Q25" s="335">
        <v>0</v>
      </c>
      <c r="R25" s="335">
        <v>0</v>
      </c>
      <c r="S25" s="335">
        <v>0</v>
      </c>
      <c r="T25" s="335">
        <v>0</v>
      </c>
      <c r="AG25" s="207">
        <f t="shared" si="0"/>
        <v>0</v>
      </c>
    </row>
    <row r="26" spans="1:33" x14ac:dyDescent="0.2">
      <c r="A26" s="24" t="str">
        <f>+'Original ABG Allocation'!A26</f>
        <v>21</v>
      </c>
      <c r="B26" s="24" t="str">
        <f>+'Original ABG Allocation'!B26</f>
        <v>CUMBERLAND</v>
      </c>
      <c r="C26" s="248">
        <v>0</v>
      </c>
      <c r="D26" s="334">
        <v>0</v>
      </c>
      <c r="E26" s="334">
        <v>0</v>
      </c>
      <c r="F26" s="334">
        <v>0</v>
      </c>
      <c r="G26" s="334">
        <v>0</v>
      </c>
      <c r="H26" s="335">
        <v>0</v>
      </c>
      <c r="I26" s="335">
        <v>0</v>
      </c>
      <c r="J26" s="335">
        <v>0</v>
      </c>
      <c r="K26" s="335">
        <v>0</v>
      </c>
      <c r="L26" s="335">
        <v>0</v>
      </c>
      <c r="M26" s="335">
        <v>0</v>
      </c>
      <c r="N26" s="335">
        <v>0</v>
      </c>
      <c r="O26" s="335">
        <v>0</v>
      </c>
      <c r="P26" s="335">
        <v>0</v>
      </c>
      <c r="Q26" s="335">
        <v>0</v>
      </c>
      <c r="R26" s="335">
        <v>0</v>
      </c>
      <c r="S26" s="335">
        <v>0</v>
      </c>
      <c r="T26" s="335">
        <v>0</v>
      </c>
      <c r="AG26" s="207">
        <f t="shared" si="0"/>
        <v>0</v>
      </c>
    </row>
    <row r="27" spans="1:33" x14ac:dyDescent="0.2">
      <c r="A27" s="24" t="str">
        <f>+'Original ABG Allocation'!A27</f>
        <v>22</v>
      </c>
      <c r="B27" s="24" t="str">
        <f>+'Original ABG Allocation'!B27</f>
        <v>PERRY</v>
      </c>
      <c r="C27" s="248">
        <v>0</v>
      </c>
      <c r="D27" s="334">
        <v>0</v>
      </c>
      <c r="E27" s="334">
        <v>0</v>
      </c>
      <c r="F27" s="334">
        <v>0</v>
      </c>
      <c r="G27" s="334">
        <v>0</v>
      </c>
      <c r="H27" s="335">
        <v>0</v>
      </c>
      <c r="I27" s="335">
        <v>0</v>
      </c>
      <c r="J27" s="335">
        <v>0</v>
      </c>
      <c r="K27" s="335">
        <v>0</v>
      </c>
      <c r="L27" s="335">
        <v>0</v>
      </c>
      <c r="M27" s="335">
        <v>0</v>
      </c>
      <c r="N27" s="335">
        <v>0</v>
      </c>
      <c r="O27" s="335">
        <v>0</v>
      </c>
      <c r="P27" s="335">
        <v>0</v>
      </c>
      <c r="Q27" s="335">
        <v>0</v>
      </c>
      <c r="R27" s="335">
        <v>0</v>
      </c>
      <c r="S27" s="335">
        <v>0</v>
      </c>
      <c r="T27" s="335">
        <v>0</v>
      </c>
      <c r="AG27" s="207">
        <f t="shared" si="0"/>
        <v>0</v>
      </c>
    </row>
    <row r="28" spans="1:33" x14ac:dyDescent="0.2">
      <c r="A28" s="24" t="str">
        <f>+'Original ABG Allocation'!A28</f>
        <v>23</v>
      </c>
      <c r="B28" s="24" t="str">
        <f>+'Original ABG Allocation'!B28</f>
        <v>DAUPHIN</v>
      </c>
      <c r="C28" s="248">
        <v>0</v>
      </c>
      <c r="D28" s="334">
        <v>0</v>
      </c>
      <c r="E28" s="334">
        <v>0</v>
      </c>
      <c r="F28" s="334">
        <v>0</v>
      </c>
      <c r="G28" s="334">
        <v>0</v>
      </c>
      <c r="H28" s="335">
        <v>0</v>
      </c>
      <c r="I28" s="335">
        <v>0</v>
      </c>
      <c r="J28" s="335">
        <v>0</v>
      </c>
      <c r="K28" s="335">
        <v>0</v>
      </c>
      <c r="L28" s="335">
        <v>0</v>
      </c>
      <c r="M28" s="335">
        <v>0</v>
      </c>
      <c r="N28" s="335">
        <v>0</v>
      </c>
      <c r="O28" s="335">
        <v>0</v>
      </c>
      <c r="P28" s="335">
        <v>0</v>
      </c>
      <c r="Q28" s="335">
        <v>0</v>
      </c>
      <c r="R28" s="335">
        <v>0</v>
      </c>
      <c r="S28" s="335">
        <v>0</v>
      </c>
      <c r="T28" s="335">
        <v>0</v>
      </c>
      <c r="AG28" s="207">
        <f t="shared" si="0"/>
        <v>0</v>
      </c>
    </row>
    <row r="29" spans="1:33" x14ac:dyDescent="0.2">
      <c r="A29" s="24" t="str">
        <f>+'Original ABG Allocation'!A29</f>
        <v>24</v>
      </c>
      <c r="B29" s="24" t="str">
        <f>+'Original ABG Allocation'!B29</f>
        <v>LEBANON</v>
      </c>
      <c r="C29" s="248">
        <v>0</v>
      </c>
      <c r="D29" s="334">
        <v>0</v>
      </c>
      <c r="E29" s="334">
        <v>0</v>
      </c>
      <c r="F29" s="334">
        <v>0</v>
      </c>
      <c r="G29" s="334">
        <v>0</v>
      </c>
      <c r="H29" s="335">
        <v>0</v>
      </c>
      <c r="I29" s="335">
        <v>0</v>
      </c>
      <c r="J29" s="335">
        <v>0</v>
      </c>
      <c r="K29" s="335">
        <v>0</v>
      </c>
      <c r="L29" s="335">
        <v>0</v>
      </c>
      <c r="M29" s="335">
        <v>0</v>
      </c>
      <c r="N29" s="335">
        <v>0</v>
      </c>
      <c r="O29" s="335">
        <v>0</v>
      </c>
      <c r="P29" s="335">
        <v>0</v>
      </c>
      <c r="Q29" s="335">
        <v>0</v>
      </c>
      <c r="R29" s="335">
        <v>0</v>
      </c>
      <c r="S29" s="335">
        <v>0</v>
      </c>
      <c r="T29" s="335">
        <v>0</v>
      </c>
      <c r="AG29" s="207">
        <f t="shared" si="0"/>
        <v>0</v>
      </c>
    </row>
    <row r="30" spans="1:33" x14ac:dyDescent="0.2">
      <c r="A30" s="24" t="str">
        <f>+'Original ABG Allocation'!A30</f>
        <v>25</v>
      </c>
      <c r="B30" s="24" t="str">
        <f>+'Original ABG Allocation'!B30</f>
        <v>YORK</v>
      </c>
      <c r="C30" s="248">
        <v>0</v>
      </c>
      <c r="D30" s="334">
        <v>0</v>
      </c>
      <c r="E30" s="334">
        <v>0</v>
      </c>
      <c r="F30" s="334">
        <v>0</v>
      </c>
      <c r="G30" s="334">
        <v>0</v>
      </c>
      <c r="H30" s="335">
        <v>0</v>
      </c>
      <c r="I30" s="335">
        <v>0</v>
      </c>
      <c r="J30" s="335">
        <v>0</v>
      </c>
      <c r="K30" s="335">
        <v>0</v>
      </c>
      <c r="L30" s="335">
        <v>0</v>
      </c>
      <c r="M30" s="335">
        <v>0</v>
      </c>
      <c r="N30" s="335">
        <v>0</v>
      </c>
      <c r="O30" s="335">
        <v>0</v>
      </c>
      <c r="P30" s="335">
        <v>0</v>
      </c>
      <c r="Q30" s="335">
        <v>0</v>
      </c>
      <c r="R30" s="335">
        <v>0</v>
      </c>
      <c r="S30" s="335">
        <v>0</v>
      </c>
      <c r="T30" s="335">
        <v>0</v>
      </c>
      <c r="AG30" s="207">
        <f t="shared" si="0"/>
        <v>0</v>
      </c>
    </row>
    <row r="31" spans="1:33" x14ac:dyDescent="0.2">
      <c r="A31" s="24" t="str">
        <f>+'Original ABG Allocation'!A31</f>
        <v>26</v>
      </c>
      <c r="B31" s="24" t="str">
        <f>+'Original ABG Allocation'!B31</f>
        <v>LANCASTER</v>
      </c>
      <c r="C31" s="248">
        <v>0</v>
      </c>
      <c r="D31" s="334">
        <v>0</v>
      </c>
      <c r="E31" s="334">
        <v>0</v>
      </c>
      <c r="F31" s="334">
        <v>0</v>
      </c>
      <c r="G31" s="334">
        <v>0</v>
      </c>
      <c r="H31" s="335">
        <v>0</v>
      </c>
      <c r="I31" s="335">
        <v>0</v>
      </c>
      <c r="J31" s="335">
        <v>0</v>
      </c>
      <c r="K31" s="335">
        <v>0</v>
      </c>
      <c r="L31" s="335">
        <v>0</v>
      </c>
      <c r="M31" s="335">
        <v>0</v>
      </c>
      <c r="N31" s="335">
        <v>0</v>
      </c>
      <c r="O31" s="335">
        <v>0</v>
      </c>
      <c r="P31" s="335">
        <v>0</v>
      </c>
      <c r="Q31" s="335">
        <v>0</v>
      </c>
      <c r="R31" s="335">
        <v>0</v>
      </c>
      <c r="S31" s="335">
        <v>0</v>
      </c>
      <c r="T31" s="335">
        <v>0</v>
      </c>
      <c r="AG31" s="207">
        <f t="shared" si="0"/>
        <v>0</v>
      </c>
    </row>
    <row r="32" spans="1:33" x14ac:dyDescent="0.2">
      <c r="A32" s="24" t="str">
        <f>+'Original ABG Allocation'!A32</f>
        <v>27</v>
      </c>
      <c r="B32" s="24" t="str">
        <f>+'Original ABG Allocation'!B32</f>
        <v>CHESTER</v>
      </c>
      <c r="C32" s="248">
        <v>0</v>
      </c>
      <c r="D32" s="334">
        <v>0</v>
      </c>
      <c r="E32" s="334">
        <v>0</v>
      </c>
      <c r="F32" s="334">
        <v>0</v>
      </c>
      <c r="G32" s="334">
        <v>0</v>
      </c>
      <c r="H32" s="335">
        <v>0</v>
      </c>
      <c r="I32" s="335">
        <v>0</v>
      </c>
      <c r="J32" s="335">
        <v>0</v>
      </c>
      <c r="K32" s="335">
        <v>0</v>
      </c>
      <c r="L32" s="335">
        <v>0</v>
      </c>
      <c r="M32" s="335">
        <v>0</v>
      </c>
      <c r="N32" s="335">
        <v>0</v>
      </c>
      <c r="O32" s="335">
        <v>0</v>
      </c>
      <c r="P32" s="335">
        <v>0</v>
      </c>
      <c r="Q32" s="335">
        <v>0</v>
      </c>
      <c r="R32" s="335">
        <v>0</v>
      </c>
      <c r="S32" s="335">
        <v>0</v>
      </c>
      <c r="T32" s="335">
        <v>0</v>
      </c>
      <c r="AG32" s="207">
        <f t="shared" si="0"/>
        <v>0</v>
      </c>
    </row>
    <row r="33" spans="1:33" x14ac:dyDescent="0.2">
      <c r="A33" s="24" t="str">
        <f>+'Original ABG Allocation'!A33</f>
        <v>28</v>
      </c>
      <c r="B33" s="24" t="str">
        <f>+'Original ABG Allocation'!B33</f>
        <v>MONTGOMERY</v>
      </c>
      <c r="C33" s="248">
        <v>0</v>
      </c>
      <c r="D33" s="334">
        <v>0</v>
      </c>
      <c r="E33" s="334">
        <v>0</v>
      </c>
      <c r="F33" s="334">
        <v>0</v>
      </c>
      <c r="G33" s="334">
        <v>0</v>
      </c>
      <c r="H33" s="335">
        <v>0</v>
      </c>
      <c r="I33" s="335">
        <v>0</v>
      </c>
      <c r="J33" s="335">
        <v>0</v>
      </c>
      <c r="K33" s="335">
        <v>0</v>
      </c>
      <c r="L33" s="335">
        <v>0</v>
      </c>
      <c r="M33" s="335">
        <v>0</v>
      </c>
      <c r="N33" s="335">
        <v>0</v>
      </c>
      <c r="O33" s="335">
        <v>0</v>
      </c>
      <c r="P33" s="335">
        <v>0</v>
      </c>
      <c r="Q33" s="335">
        <v>0</v>
      </c>
      <c r="R33" s="335">
        <v>0</v>
      </c>
      <c r="S33" s="335">
        <v>0</v>
      </c>
      <c r="T33" s="335">
        <v>0</v>
      </c>
      <c r="AG33" s="207">
        <f t="shared" si="0"/>
        <v>0</v>
      </c>
    </row>
    <row r="34" spans="1:33" x14ac:dyDescent="0.2">
      <c r="A34" s="24" t="str">
        <f>+'Original ABG Allocation'!A34</f>
        <v>29</v>
      </c>
      <c r="B34" s="24" t="str">
        <f>+'Original ABG Allocation'!B34</f>
        <v>BUCKS</v>
      </c>
      <c r="C34" s="248">
        <v>0</v>
      </c>
      <c r="D34" s="334">
        <v>0</v>
      </c>
      <c r="E34" s="334">
        <v>0</v>
      </c>
      <c r="F34" s="334">
        <v>0</v>
      </c>
      <c r="G34" s="334">
        <v>0</v>
      </c>
      <c r="H34" s="335">
        <v>0</v>
      </c>
      <c r="I34" s="335">
        <v>0</v>
      </c>
      <c r="J34" s="335">
        <v>0</v>
      </c>
      <c r="K34" s="335">
        <v>0</v>
      </c>
      <c r="L34" s="335">
        <v>0</v>
      </c>
      <c r="M34" s="335">
        <v>0</v>
      </c>
      <c r="N34" s="335">
        <v>0</v>
      </c>
      <c r="O34" s="335">
        <v>0</v>
      </c>
      <c r="P34" s="335">
        <v>0</v>
      </c>
      <c r="Q34" s="335">
        <v>0</v>
      </c>
      <c r="R34" s="335">
        <v>0</v>
      </c>
      <c r="S34" s="335">
        <v>0</v>
      </c>
      <c r="T34" s="335">
        <v>0</v>
      </c>
      <c r="AG34" s="207">
        <f t="shared" si="0"/>
        <v>0</v>
      </c>
    </row>
    <row r="35" spans="1:33" x14ac:dyDescent="0.2">
      <c r="A35" s="24" t="str">
        <f>+'Original ABG Allocation'!A35</f>
        <v>30</v>
      </c>
      <c r="B35" s="24" t="str">
        <f>+'Original ABG Allocation'!B35</f>
        <v>DELAWARE</v>
      </c>
      <c r="C35" s="248">
        <v>0</v>
      </c>
      <c r="D35" s="334">
        <v>0</v>
      </c>
      <c r="E35" s="334">
        <v>0</v>
      </c>
      <c r="F35" s="334">
        <v>0</v>
      </c>
      <c r="G35" s="334">
        <v>0</v>
      </c>
      <c r="H35" s="335">
        <v>0</v>
      </c>
      <c r="I35" s="335">
        <v>0</v>
      </c>
      <c r="J35" s="335">
        <v>0</v>
      </c>
      <c r="K35" s="335">
        <v>0</v>
      </c>
      <c r="L35" s="335">
        <v>0</v>
      </c>
      <c r="M35" s="335">
        <v>0</v>
      </c>
      <c r="N35" s="335">
        <v>0</v>
      </c>
      <c r="O35" s="335">
        <v>0</v>
      </c>
      <c r="P35" s="335">
        <v>0</v>
      </c>
      <c r="Q35" s="335">
        <v>0</v>
      </c>
      <c r="R35" s="335">
        <v>0</v>
      </c>
      <c r="S35" s="335">
        <v>0</v>
      </c>
      <c r="T35" s="335">
        <v>0</v>
      </c>
      <c r="AG35" s="207">
        <f t="shared" si="0"/>
        <v>0</v>
      </c>
    </row>
    <row r="36" spans="1:33" x14ac:dyDescent="0.2">
      <c r="A36" s="24" t="str">
        <f>+'Original ABG Allocation'!A36</f>
        <v>31</v>
      </c>
      <c r="B36" s="24" t="str">
        <f>+'Original ABG Allocation'!B36</f>
        <v>PHILADELPHIA</v>
      </c>
      <c r="C36" s="248">
        <v>0</v>
      </c>
      <c r="D36" s="334">
        <v>0</v>
      </c>
      <c r="E36" s="334">
        <v>0</v>
      </c>
      <c r="F36" s="334">
        <v>0</v>
      </c>
      <c r="G36" s="334">
        <v>0</v>
      </c>
      <c r="H36" s="335">
        <v>0</v>
      </c>
      <c r="I36" s="335">
        <v>0</v>
      </c>
      <c r="J36" s="335">
        <v>0</v>
      </c>
      <c r="K36" s="335">
        <v>0</v>
      </c>
      <c r="L36" s="335">
        <v>0</v>
      </c>
      <c r="M36" s="335">
        <v>0</v>
      </c>
      <c r="N36" s="335">
        <v>0</v>
      </c>
      <c r="O36" s="335">
        <v>0</v>
      </c>
      <c r="P36" s="335">
        <v>0</v>
      </c>
      <c r="Q36" s="335">
        <v>0</v>
      </c>
      <c r="R36" s="335">
        <v>0</v>
      </c>
      <c r="S36" s="335">
        <v>0</v>
      </c>
      <c r="T36" s="335">
        <v>0</v>
      </c>
      <c r="AG36" s="207">
        <f t="shared" si="0"/>
        <v>0</v>
      </c>
    </row>
    <row r="37" spans="1:33" x14ac:dyDescent="0.2">
      <c r="A37" s="24" t="str">
        <f>+'Original ABG Allocation'!A37</f>
        <v>32</v>
      </c>
      <c r="B37" s="24" t="str">
        <f>+'Original ABG Allocation'!B37</f>
        <v>BERKS</v>
      </c>
      <c r="C37" s="248">
        <v>0</v>
      </c>
      <c r="D37" s="334">
        <v>0</v>
      </c>
      <c r="E37" s="334">
        <v>0</v>
      </c>
      <c r="F37" s="334">
        <v>0</v>
      </c>
      <c r="G37" s="334">
        <v>0</v>
      </c>
      <c r="H37" s="335">
        <v>0</v>
      </c>
      <c r="I37" s="335">
        <v>0</v>
      </c>
      <c r="J37" s="335">
        <v>0</v>
      </c>
      <c r="K37" s="335">
        <v>0</v>
      </c>
      <c r="L37" s="335">
        <v>0</v>
      </c>
      <c r="M37" s="335">
        <v>0</v>
      </c>
      <c r="N37" s="335">
        <v>0</v>
      </c>
      <c r="O37" s="335">
        <v>0</v>
      </c>
      <c r="P37" s="335">
        <v>0</v>
      </c>
      <c r="Q37" s="335">
        <v>0</v>
      </c>
      <c r="R37" s="335">
        <v>0</v>
      </c>
      <c r="S37" s="335">
        <v>0</v>
      </c>
      <c r="T37" s="335">
        <v>0</v>
      </c>
      <c r="AG37" s="207">
        <f t="shared" si="0"/>
        <v>0</v>
      </c>
    </row>
    <row r="38" spans="1:33" x14ac:dyDescent="0.2">
      <c r="A38" s="24" t="str">
        <f>+'Original ABG Allocation'!A38</f>
        <v>33</v>
      </c>
      <c r="B38" s="24" t="str">
        <f>+'Original ABG Allocation'!B38</f>
        <v>LEHIGH</v>
      </c>
      <c r="C38" s="248">
        <v>0</v>
      </c>
      <c r="D38" s="334">
        <v>0</v>
      </c>
      <c r="E38" s="334">
        <v>0</v>
      </c>
      <c r="F38" s="334">
        <v>0</v>
      </c>
      <c r="G38" s="334">
        <v>0</v>
      </c>
      <c r="H38" s="335">
        <v>0</v>
      </c>
      <c r="I38" s="335">
        <v>0</v>
      </c>
      <c r="J38" s="335">
        <v>0</v>
      </c>
      <c r="K38" s="335">
        <v>0</v>
      </c>
      <c r="L38" s="335">
        <v>0</v>
      </c>
      <c r="M38" s="335">
        <v>0</v>
      </c>
      <c r="N38" s="335">
        <v>0</v>
      </c>
      <c r="O38" s="335">
        <v>0</v>
      </c>
      <c r="P38" s="335">
        <v>0</v>
      </c>
      <c r="Q38" s="335">
        <v>0</v>
      </c>
      <c r="R38" s="335">
        <v>0</v>
      </c>
      <c r="S38" s="335">
        <v>0</v>
      </c>
      <c r="T38" s="335">
        <v>0</v>
      </c>
      <c r="AG38" s="207">
        <f t="shared" ref="AG38:AG57" si="1">ROUND(SUM(C38:Z38),0)</f>
        <v>0</v>
      </c>
    </row>
    <row r="39" spans="1:33" x14ac:dyDescent="0.2">
      <c r="A39" s="24" t="str">
        <f>+'Original ABG Allocation'!A39</f>
        <v>34</v>
      </c>
      <c r="B39" s="24" t="str">
        <f>+'Original ABG Allocation'!B39</f>
        <v>NORTHAMPTON</v>
      </c>
      <c r="C39" s="248">
        <v>0</v>
      </c>
      <c r="D39" s="334">
        <v>0</v>
      </c>
      <c r="E39" s="334">
        <v>0</v>
      </c>
      <c r="F39" s="334">
        <v>0</v>
      </c>
      <c r="G39" s="334">
        <v>0</v>
      </c>
      <c r="H39" s="335">
        <v>0</v>
      </c>
      <c r="I39" s="335">
        <v>0</v>
      </c>
      <c r="J39" s="335">
        <v>0</v>
      </c>
      <c r="K39" s="335">
        <v>0</v>
      </c>
      <c r="L39" s="335">
        <v>0</v>
      </c>
      <c r="M39" s="335">
        <v>0</v>
      </c>
      <c r="N39" s="335">
        <v>0</v>
      </c>
      <c r="O39" s="335">
        <v>0</v>
      </c>
      <c r="P39" s="335">
        <v>0</v>
      </c>
      <c r="Q39" s="335">
        <v>0</v>
      </c>
      <c r="R39" s="335">
        <v>0</v>
      </c>
      <c r="S39" s="335">
        <v>0</v>
      </c>
      <c r="T39" s="335">
        <v>0</v>
      </c>
      <c r="AG39" s="207">
        <f t="shared" si="1"/>
        <v>0</v>
      </c>
    </row>
    <row r="40" spans="1:33" x14ac:dyDescent="0.2">
      <c r="A40" s="24" t="str">
        <f>+'Original ABG Allocation'!A40</f>
        <v>35</v>
      </c>
      <c r="B40" s="24" t="str">
        <f>+'Original ABG Allocation'!B40</f>
        <v>PIKE</v>
      </c>
      <c r="C40" s="248">
        <v>0</v>
      </c>
      <c r="D40" s="334">
        <v>0</v>
      </c>
      <c r="E40" s="334">
        <v>0</v>
      </c>
      <c r="F40" s="334">
        <v>0</v>
      </c>
      <c r="G40" s="334">
        <v>0</v>
      </c>
      <c r="H40" s="335">
        <v>0</v>
      </c>
      <c r="I40" s="335">
        <v>0</v>
      </c>
      <c r="J40" s="335">
        <v>0</v>
      </c>
      <c r="K40" s="335">
        <v>0</v>
      </c>
      <c r="L40" s="335">
        <v>0</v>
      </c>
      <c r="M40" s="335">
        <v>0</v>
      </c>
      <c r="N40" s="335">
        <v>0</v>
      </c>
      <c r="O40" s="335">
        <v>0</v>
      </c>
      <c r="P40" s="335">
        <v>0</v>
      </c>
      <c r="Q40" s="335">
        <v>0</v>
      </c>
      <c r="R40" s="335">
        <v>0</v>
      </c>
      <c r="S40" s="335">
        <v>0</v>
      </c>
      <c r="T40" s="335">
        <v>0</v>
      </c>
      <c r="AG40" s="207">
        <f t="shared" si="1"/>
        <v>0</v>
      </c>
    </row>
    <row r="41" spans="1:33" x14ac:dyDescent="0.2">
      <c r="A41" s="24" t="str">
        <f>+'Original ABG Allocation'!A41</f>
        <v>36</v>
      </c>
      <c r="B41" s="24" t="str">
        <f>+'Original ABG Allocation'!B41</f>
        <v>B/S/S/T</v>
      </c>
      <c r="C41" s="248">
        <v>0</v>
      </c>
      <c r="D41" s="334">
        <v>0</v>
      </c>
      <c r="E41" s="334">
        <v>0</v>
      </c>
      <c r="F41" s="334">
        <v>0</v>
      </c>
      <c r="G41" s="334">
        <v>0</v>
      </c>
      <c r="H41" s="335">
        <v>0</v>
      </c>
      <c r="I41" s="335">
        <v>0</v>
      </c>
      <c r="J41" s="335">
        <v>0</v>
      </c>
      <c r="K41" s="335">
        <v>0</v>
      </c>
      <c r="L41" s="335">
        <v>0</v>
      </c>
      <c r="M41" s="335">
        <v>0</v>
      </c>
      <c r="N41" s="335">
        <v>0</v>
      </c>
      <c r="O41" s="335">
        <v>0</v>
      </c>
      <c r="P41" s="335">
        <v>0</v>
      </c>
      <c r="Q41" s="335">
        <v>0</v>
      </c>
      <c r="R41" s="335">
        <v>0</v>
      </c>
      <c r="S41" s="335">
        <v>0</v>
      </c>
      <c r="T41" s="335">
        <v>0</v>
      </c>
      <c r="AG41" s="207">
        <f t="shared" si="1"/>
        <v>0</v>
      </c>
    </row>
    <row r="42" spans="1:33" x14ac:dyDescent="0.2">
      <c r="A42" s="24" t="str">
        <f>+'Original ABG Allocation'!A42</f>
        <v>37</v>
      </c>
      <c r="B42" s="24" t="str">
        <f>+'Original ABG Allocation'!B42</f>
        <v>LUZERNE/WYOMING</v>
      </c>
      <c r="C42" s="248">
        <v>0</v>
      </c>
      <c r="D42" s="334">
        <v>0</v>
      </c>
      <c r="E42" s="334">
        <v>0</v>
      </c>
      <c r="F42" s="334">
        <v>0</v>
      </c>
      <c r="G42" s="334">
        <v>0</v>
      </c>
      <c r="H42" s="335">
        <v>0</v>
      </c>
      <c r="I42" s="335">
        <v>0</v>
      </c>
      <c r="J42" s="335">
        <v>0</v>
      </c>
      <c r="K42" s="335">
        <v>0</v>
      </c>
      <c r="L42" s="335">
        <v>0</v>
      </c>
      <c r="M42" s="335">
        <v>0</v>
      </c>
      <c r="N42" s="335">
        <v>0</v>
      </c>
      <c r="O42" s="335">
        <v>0</v>
      </c>
      <c r="P42" s="335">
        <v>0</v>
      </c>
      <c r="Q42" s="335">
        <v>0</v>
      </c>
      <c r="R42" s="335">
        <v>0</v>
      </c>
      <c r="S42" s="335">
        <v>0</v>
      </c>
      <c r="T42" s="335">
        <v>0</v>
      </c>
      <c r="AG42" s="207">
        <f t="shared" si="1"/>
        <v>0</v>
      </c>
    </row>
    <row r="43" spans="1:33" x14ac:dyDescent="0.2">
      <c r="A43" s="24" t="str">
        <f>+'Original ABG Allocation'!A43</f>
        <v>38</v>
      </c>
      <c r="B43" s="24" t="str">
        <f>+'Original ABG Allocation'!B43</f>
        <v>LACKAWANNA</v>
      </c>
      <c r="C43" s="248">
        <v>0</v>
      </c>
      <c r="D43" s="334">
        <v>0</v>
      </c>
      <c r="E43" s="334">
        <v>0</v>
      </c>
      <c r="F43" s="334">
        <v>0</v>
      </c>
      <c r="G43" s="334">
        <v>0</v>
      </c>
      <c r="H43" s="335">
        <v>0</v>
      </c>
      <c r="I43" s="335">
        <v>0</v>
      </c>
      <c r="J43" s="335">
        <v>0</v>
      </c>
      <c r="K43" s="335">
        <v>0</v>
      </c>
      <c r="L43" s="335">
        <v>0</v>
      </c>
      <c r="M43" s="335">
        <v>0</v>
      </c>
      <c r="N43" s="335">
        <v>0</v>
      </c>
      <c r="O43" s="335">
        <v>0</v>
      </c>
      <c r="P43" s="335">
        <v>0</v>
      </c>
      <c r="Q43" s="335">
        <v>0</v>
      </c>
      <c r="R43" s="335">
        <v>0</v>
      </c>
      <c r="S43" s="335">
        <v>0</v>
      </c>
      <c r="T43" s="335">
        <v>0</v>
      </c>
      <c r="AG43" s="207">
        <f t="shared" si="1"/>
        <v>0</v>
      </c>
    </row>
    <row r="44" spans="1:33" x14ac:dyDescent="0.2">
      <c r="A44" s="24" t="str">
        <f>+'Original ABG Allocation'!A44</f>
        <v>39</v>
      </c>
      <c r="B44" s="24" t="str">
        <f>+'Original ABG Allocation'!B44</f>
        <v>CARBON</v>
      </c>
      <c r="C44" s="248">
        <v>0</v>
      </c>
      <c r="D44" s="334">
        <v>0</v>
      </c>
      <c r="E44" s="334">
        <v>0</v>
      </c>
      <c r="F44" s="334">
        <v>0</v>
      </c>
      <c r="G44" s="334">
        <v>0</v>
      </c>
      <c r="H44" s="335">
        <v>0</v>
      </c>
      <c r="I44" s="335">
        <v>0</v>
      </c>
      <c r="J44" s="335">
        <v>0</v>
      </c>
      <c r="K44" s="335">
        <v>0</v>
      </c>
      <c r="L44" s="335">
        <v>0</v>
      </c>
      <c r="M44" s="335">
        <v>0</v>
      </c>
      <c r="N44" s="335">
        <v>0</v>
      </c>
      <c r="O44" s="335">
        <v>0</v>
      </c>
      <c r="P44" s="335">
        <v>0</v>
      </c>
      <c r="Q44" s="335">
        <v>0</v>
      </c>
      <c r="R44" s="335">
        <v>0</v>
      </c>
      <c r="S44" s="335">
        <v>0</v>
      </c>
      <c r="T44" s="335">
        <v>0</v>
      </c>
      <c r="AG44" s="207">
        <f t="shared" si="1"/>
        <v>0</v>
      </c>
    </row>
    <row r="45" spans="1:33" ht="15" x14ac:dyDescent="0.25">
      <c r="A45" s="24" t="str">
        <f>+'Original ABG Allocation'!A45</f>
        <v>40</v>
      </c>
      <c r="B45" s="24" t="str">
        <f>+'Original ABG Allocation'!B45</f>
        <v>SCHUYLKILL</v>
      </c>
      <c r="C45" s="248">
        <v>0</v>
      </c>
      <c r="D45" s="334">
        <v>0</v>
      </c>
      <c r="E45" s="334">
        <v>0</v>
      </c>
      <c r="F45" s="334">
        <v>0</v>
      </c>
      <c r="G45" s="334">
        <v>0</v>
      </c>
      <c r="H45" s="335">
        <v>0</v>
      </c>
      <c r="I45" s="335">
        <v>0</v>
      </c>
      <c r="J45" s="335">
        <v>0</v>
      </c>
      <c r="K45" s="335">
        <v>0</v>
      </c>
      <c r="L45" s="335">
        <v>0</v>
      </c>
      <c r="M45" s="335">
        <v>0</v>
      </c>
      <c r="N45" s="335">
        <v>0</v>
      </c>
      <c r="O45" s="335">
        <v>0</v>
      </c>
      <c r="P45" s="335">
        <v>0</v>
      </c>
      <c r="Q45" s="335">
        <v>0</v>
      </c>
      <c r="R45" s="335">
        <v>0</v>
      </c>
      <c r="S45" s="335">
        <v>0</v>
      </c>
      <c r="T45" s="335">
        <v>0</v>
      </c>
      <c r="Y45" s="288"/>
      <c r="AG45" s="207">
        <f t="shared" si="1"/>
        <v>0</v>
      </c>
    </row>
    <row r="46" spans="1:33" x14ac:dyDescent="0.2">
      <c r="A46" s="24" t="str">
        <f>+'Original ABG Allocation'!A46</f>
        <v>41</v>
      </c>
      <c r="B46" s="24" t="str">
        <f>+'Original ABG Allocation'!B46</f>
        <v>CLEARFIELD</v>
      </c>
      <c r="C46" s="248">
        <v>0</v>
      </c>
      <c r="D46" s="334">
        <v>0</v>
      </c>
      <c r="E46" s="334">
        <v>0</v>
      </c>
      <c r="F46" s="334">
        <v>0</v>
      </c>
      <c r="G46" s="334">
        <v>0</v>
      </c>
      <c r="H46" s="335">
        <v>0</v>
      </c>
      <c r="I46" s="335">
        <v>0</v>
      </c>
      <c r="J46" s="335">
        <v>0</v>
      </c>
      <c r="K46" s="335">
        <v>0</v>
      </c>
      <c r="L46" s="335">
        <v>0</v>
      </c>
      <c r="M46" s="335">
        <v>0</v>
      </c>
      <c r="N46" s="335">
        <v>0</v>
      </c>
      <c r="O46" s="335">
        <v>0</v>
      </c>
      <c r="P46" s="335">
        <v>0</v>
      </c>
      <c r="Q46" s="335">
        <v>0</v>
      </c>
      <c r="R46" s="335">
        <v>0</v>
      </c>
      <c r="S46" s="335">
        <v>0</v>
      </c>
      <c r="T46" s="335">
        <v>0</v>
      </c>
      <c r="AG46" s="207">
        <f t="shared" si="1"/>
        <v>0</v>
      </c>
    </row>
    <row r="47" spans="1:33" x14ac:dyDescent="0.2">
      <c r="A47" s="24" t="str">
        <f>+'Original ABG Allocation'!A47</f>
        <v>42</v>
      </c>
      <c r="B47" s="24" t="str">
        <f>+'Original ABG Allocation'!B47</f>
        <v>JEFFERSON</v>
      </c>
      <c r="C47" s="248">
        <v>0</v>
      </c>
      <c r="D47" s="334">
        <v>0</v>
      </c>
      <c r="E47" s="334">
        <v>0</v>
      </c>
      <c r="F47" s="334">
        <v>0</v>
      </c>
      <c r="G47" s="334">
        <v>0</v>
      </c>
      <c r="H47" s="335">
        <v>0</v>
      </c>
      <c r="I47" s="335">
        <v>0</v>
      </c>
      <c r="J47" s="335">
        <v>0</v>
      </c>
      <c r="K47" s="335">
        <v>0</v>
      </c>
      <c r="L47" s="335">
        <v>0</v>
      </c>
      <c r="M47" s="335">
        <v>0</v>
      </c>
      <c r="N47" s="335">
        <v>0</v>
      </c>
      <c r="O47" s="335">
        <v>0</v>
      </c>
      <c r="P47" s="335">
        <v>0</v>
      </c>
      <c r="Q47" s="335">
        <v>0</v>
      </c>
      <c r="R47" s="335">
        <v>0</v>
      </c>
      <c r="S47" s="335">
        <v>0</v>
      </c>
      <c r="T47" s="335">
        <v>0</v>
      </c>
      <c r="AG47" s="207">
        <f t="shared" si="1"/>
        <v>0</v>
      </c>
    </row>
    <row r="48" spans="1:33" x14ac:dyDescent="0.2">
      <c r="A48" s="24" t="str">
        <f>+'Original ABG Allocation'!A48</f>
        <v>43</v>
      </c>
      <c r="B48" s="24" t="str">
        <f>+'Original ABG Allocation'!B48</f>
        <v>FOREST/WARREN</v>
      </c>
      <c r="C48" s="248">
        <v>0</v>
      </c>
      <c r="D48" s="334">
        <v>0</v>
      </c>
      <c r="E48" s="334">
        <v>0</v>
      </c>
      <c r="F48" s="334">
        <v>0</v>
      </c>
      <c r="G48" s="334">
        <v>0</v>
      </c>
      <c r="H48" s="335">
        <v>0</v>
      </c>
      <c r="I48" s="335">
        <v>0</v>
      </c>
      <c r="J48" s="335">
        <v>0</v>
      </c>
      <c r="K48" s="335">
        <v>0</v>
      </c>
      <c r="L48" s="335">
        <v>0</v>
      </c>
      <c r="M48" s="335">
        <v>0</v>
      </c>
      <c r="N48" s="335">
        <v>0</v>
      </c>
      <c r="O48" s="335">
        <v>0</v>
      </c>
      <c r="P48" s="335">
        <v>0</v>
      </c>
      <c r="Q48" s="335">
        <v>0</v>
      </c>
      <c r="R48" s="335">
        <v>0</v>
      </c>
      <c r="S48" s="335">
        <v>0</v>
      </c>
      <c r="T48" s="335">
        <v>0</v>
      </c>
      <c r="AG48" s="207">
        <f t="shared" si="1"/>
        <v>0</v>
      </c>
    </row>
    <row r="49" spans="1:33" x14ac:dyDescent="0.2">
      <c r="A49" s="24" t="str">
        <f>+'Original ABG Allocation'!A49</f>
        <v>44</v>
      </c>
      <c r="B49" s="24" t="str">
        <f>+'Original ABG Allocation'!B49</f>
        <v>VENANGO</v>
      </c>
      <c r="C49" s="248">
        <v>0</v>
      </c>
      <c r="D49" s="334">
        <v>0</v>
      </c>
      <c r="E49" s="334">
        <v>0</v>
      </c>
      <c r="F49" s="334">
        <v>0</v>
      </c>
      <c r="G49" s="334">
        <v>0</v>
      </c>
      <c r="H49" s="335">
        <v>0</v>
      </c>
      <c r="I49" s="335">
        <v>0</v>
      </c>
      <c r="J49" s="335">
        <v>0</v>
      </c>
      <c r="K49" s="335">
        <v>0</v>
      </c>
      <c r="L49" s="335">
        <v>0</v>
      </c>
      <c r="M49" s="335">
        <v>0</v>
      </c>
      <c r="N49" s="335">
        <v>0</v>
      </c>
      <c r="O49" s="335">
        <v>0</v>
      </c>
      <c r="P49" s="335">
        <v>0</v>
      </c>
      <c r="Q49" s="335">
        <v>0</v>
      </c>
      <c r="R49" s="335">
        <v>0</v>
      </c>
      <c r="S49" s="335">
        <v>0</v>
      </c>
      <c r="T49" s="335">
        <v>0</v>
      </c>
      <c r="AG49" s="207">
        <f t="shared" si="1"/>
        <v>0</v>
      </c>
    </row>
    <row r="50" spans="1:33" x14ac:dyDescent="0.2">
      <c r="A50" s="24" t="str">
        <f>+'Original ABG Allocation'!A50</f>
        <v>45</v>
      </c>
      <c r="B50" s="24" t="str">
        <f>+'Original ABG Allocation'!B50</f>
        <v>ARMSTRONG</v>
      </c>
      <c r="C50" s="248">
        <v>0</v>
      </c>
      <c r="D50" s="334">
        <v>0</v>
      </c>
      <c r="E50" s="334">
        <v>0</v>
      </c>
      <c r="F50" s="334">
        <v>0</v>
      </c>
      <c r="G50" s="334">
        <v>0</v>
      </c>
      <c r="H50" s="335">
        <v>0</v>
      </c>
      <c r="I50" s="335">
        <v>0</v>
      </c>
      <c r="J50" s="335">
        <v>0</v>
      </c>
      <c r="K50" s="335">
        <v>0</v>
      </c>
      <c r="L50" s="335">
        <v>0</v>
      </c>
      <c r="M50" s="335">
        <v>0</v>
      </c>
      <c r="N50" s="335">
        <v>0</v>
      </c>
      <c r="O50" s="335">
        <v>0</v>
      </c>
      <c r="P50" s="335">
        <v>0</v>
      </c>
      <c r="Q50" s="335">
        <v>0</v>
      </c>
      <c r="R50" s="335">
        <v>0</v>
      </c>
      <c r="S50" s="335">
        <v>0</v>
      </c>
      <c r="T50" s="335">
        <v>0</v>
      </c>
      <c r="AG50" s="207">
        <f t="shared" si="1"/>
        <v>0</v>
      </c>
    </row>
    <row r="51" spans="1:33" x14ac:dyDescent="0.2">
      <c r="A51" s="24" t="str">
        <f>+'Original ABG Allocation'!A51</f>
        <v>46</v>
      </c>
      <c r="B51" s="24" t="str">
        <f>+'Original ABG Allocation'!B51</f>
        <v>LAWRENCE</v>
      </c>
      <c r="C51" s="248">
        <v>0</v>
      </c>
      <c r="D51" s="334">
        <v>0</v>
      </c>
      <c r="E51" s="334">
        <v>0</v>
      </c>
      <c r="F51" s="334">
        <v>0</v>
      </c>
      <c r="G51" s="334">
        <v>0</v>
      </c>
      <c r="H51" s="335">
        <v>0</v>
      </c>
      <c r="I51" s="335">
        <v>0</v>
      </c>
      <c r="J51" s="335">
        <v>0</v>
      </c>
      <c r="K51" s="335">
        <v>0</v>
      </c>
      <c r="L51" s="335">
        <v>0</v>
      </c>
      <c r="M51" s="335">
        <v>0</v>
      </c>
      <c r="N51" s="335">
        <v>0</v>
      </c>
      <c r="O51" s="335">
        <v>0</v>
      </c>
      <c r="P51" s="335">
        <v>0</v>
      </c>
      <c r="Q51" s="335">
        <v>0</v>
      </c>
      <c r="R51" s="335">
        <v>0</v>
      </c>
      <c r="S51" s="335">
        <v>0</v>
      </c>
      <c r="T51" s="335">
        <v>0</v>
      </c>
      <c r="AG51" s="207">
        <f t="shared" si="1"/>
        <v>0</v>
      </c>
    </row>
    <row r="52" spans="1:33" x14ac:dyDescent="0.2">
      <c r="A52" s="24" t="str">
        <f>+'Original ABG Allocation'!A52</f>
        <v>47</v>
      </c>
      <c r="B52" s="24" t="str">
        <f>+'Original ABG Allocation'!B52</f>
        <v>MERCER</v>
      </c>
      <c r="C52" s="248">
        <v>0</v>
      </c>
      <c r="D52" s="334">
        <v>0</v>
      </c>
      <c r="E52" s="334">
        <v>0</v>
      </c>
      <c r="F52" s="334">
        <v>0</v>
      </c>
      <c r="G52" s="334">
        <v>0</v>
      </c>
      <c r="H52" s="335">
        <v>0</v>
      </c>
      <c r="I52" s="335">
        <v>0</v>
      </c>
      <c r="J52" s="335">
        <v>0</v>
      </c>
      <c r="K52" s="335">
        <v>0</v>
      </c>
      <c r="L52" s="335">
        <v>0</v>
      </c>
      <c r="M52" s="335">
        <v>0</v>
      </c>
      <c r="N52" s="335">
        <v>0</v>
      </c>
      <c r="O52" s="335">
        <v>0</v>
      </c>
      <c r="P52" s="335">
        <v>0</v>
      </c>
      <c r="Q52" s="335">
        <v>0</v>
      </c>
      <c r="R52" s="335">
        <v>0</v>
      </c>
      <c r="S52" s="335">
        <v>0</v>
      </c>
      <c r="T52" s="335">
        <v>0</v>
      </c>
      <c r="AG52" s="207">
        <f t="shared" si="1"/>
        <v>0</v>
      </c>
    </row>
    <row r="53" spans="1:33" x14ac:dyDescent="0.2">
      <c r="A53" s="24" t="str">
        <f>+'Original ABG Allocation'!A53</f>
        <v>48</v>
      </c>
      <c r="B53" s="24" t="str">
        <f>+'Original ABG Allocation'!B53</f>
        <v>MONROE</v>
      </c>
      <c r="C53" s="248">
        <v>0</v>
      </c>
      <c r="D53" s="334">
        <v>0</v>
      </c>
      <c r="E53" s="334">
        <v>0</v>
      </c>
      <c r="F53" s="334">
        <v>0</v>
      </c>
      <c r="G53" s="334">
        <v>0</v>
      </c>
      <c r="H53" s="335">
        <v>0</v>
      </c>
      <c r="I53" s="335">
        <v>0</v>
      </c>
      <c r="J53" s="335">
        <v>0</v>
      </c>
      <c r="K53" s="335">
        <v>0</v>
      </c>
      <c r="L53" s="335">
        <v>0</v>
      </c>
      <c r="M53" s="335">
        <v>0</v>
      </c>
      <c r="N53" s="335">
        <v>0</v>
      </c>
      <c r="O53" s="335">
        <v>0</v>
      </c>
      <c r="P53" s="335">
        <v>0</v>
      </c>
      <c r="Q53" s="335">
        <v>0</v>
      </c>
      <c r="R53" s="335">
        <v>0</v>
      </c>
      <c r="S53" s="335">
        <v>0</v>
      </c>
      <c r="T53" s="335">
        <v>0</v>
      </c>
      <c r="AG53" s="207">
        <f t="shared" si="1"/>
        <v>0</v>
      </c>
    </row>
    <row r="54" spans="1:33" x14ac:dyDescent="0.2">
      <c r="A54" s="24" t="str">
        <f>+'Original ABG Allocation'!A54</f>
        <v>49</v>
      </c>
      <c r="B54" s="24" t="str">
        <f>+'Original ABG Allocation'!B54</f>
        <v>CLARION</v>
      </c>
      <c r="C54" s="248">
        <v>0</v>
      </c>
      <c r="D54" s="334">
        <v>0</v>
      </c>
      <c r="E54" s="334">
        <v>0</v>
      </c>
      <c r="F54" s="334">
        <v>0</v>
      </c>
      <c r="G54" s="334">
        <v>0</v>
      </c>
      <c r="H54" s="335">
        <v>0</v>
      </c>
      <c r="I54" s="335">
        <v>0</v>
      </c>
      <c r="J54" s="335">
        <v>0</v>
      </c>
      <c r="K54" s="335">
        <v>0</v>
      </c>
      <c r="L54" s="335">
        <v>0</v>
      </c>
      <c r="M54" s="335">
        <v>0</v>
      </c>
      <c r="N54" s="335">
        <v>0</v>
      </c>
      <c r="O54" s="335">
        <v>0</v>
      </c>
      <c r="P54" s="335">
        <v>0</v>
      </c>
      <c r="Q54" s="335">
        <v>0</v>
      </c>
      <c r="R54" s="335">
        <v>0</v>
      </c>
      <c r="S54" s="335">
        <v>0</v>
      </c>
      <c r="T54" s="335">
        <v>0</v>
      </c>
      <c r="AG54" s="207">
        <f t="shared" si="1"/>
        <v>0</v>
      </c>
    </row>
    <row r="55" spans="1:33" x14ac:dyDescent="0.2">
      <c r="A55" s="24" t="str">
        <f>+'Original ABG Allocation'!A55</f>
        <v>50</v>
      </c>
      <c r="B55" s="24" t="str">
        <f>+'Original ABG Allocation'!B55</f>
        <v>BUTLER</v>
      </c>
      <c r="C55" s="248">
        <v>0</v>
      </c>
      <c r="D55" s="334">
        <v>0</v>
      </c>
      <c r="E55" s="334">
        <v>0</v>
      </c>
      <c r="F55" s="334">
        <v>0</v>
      </c>
      <c r="G55" s="334">
        <v>0</v>
      </c>
      <c r="H55" s="335">
        <v>0</v>
      </c>
      <c r="I55" s="335">
        <v>0</v>
      </c>
      <c r="J55" s="335">
        <v>0</v>
      </c>
      <c r="K55" s="335">
        <v>0</v>
      </c>
      <c r="L55" s="335">
        <v>0</v>
      </c>
      <c r="M55" s="335">
        <v>0</v>
      </c>
      <c r="N55" s="335">
        <v>0</v>
      </c>
      <c r="O55" s="335">
        <v>0</v>
      </c>
      <c r="P55" s="335">
        <v>0</v>
      </c>
      <c r="Q55" s="335">
        <v>0</v>
      </c>
      <c r="R55" s="335">
        <v>0</v>
      </c>
      <c r="S55" s="335">
        <v>0</v>
      </c>
      <c r="T55" s="335">
        <v>0</v>
      </c>
      <c r="AG55" s="207">
        <f t="shared" si="1"/>
        <v>0</v>
      </c>
    </row>
    <row r="56" spans="1:33" x14ac:dyDescent="0.2">
      <c r="A56" s="24" t="str">
        <f>+'Original ABG Allocation'!A56</f>
        <v>51</v>
      </c>
      <c r="B56" s="24" t="str">
        <f>+'Original ABG Allocation'!B56</f>
        <v>POTTER</v>
      </c>
      <c r="C56" s="248">
        <v>0</v>
      </c>
      <c r="D56" s="334">
        <v>0</v>
      </c>
      <c r="E56" s="334">
        <v>0</v>
      </c>
      <c r="F56" s="334">
        <v>0</v>
      </c>
      <c r="G56" s="334">
        <v>0</v>
      </c>
      <c r="H56" s="335">
        <v>0</v>
      </c>
      <c r="I56" s="335">
        <v>0</v>
      </c>
      <c r="J56" s="335">
        <v>0</v>
      </c>
      <c r="K56" s="335">
        <v>0</v>
      </c>
      <c r="L56" s="335">
        <v>0</v>
      </c>
      <c r="M56" s="335">
        <v>0</v>
      </c>
      <c r="N56" s="335">
        <v>0</v>
      </c>
      <c r="O56" s="335">
        <v>0</v>
      </c>
      <c r="P56" s="335">
        <v>0</v>
      </c>
      <c r="Q56" s="335">
        <v>0</v>
      </c>
      <c r="R56" s="335">
        <v>0</v>
      </c>
      <c r="S56" s="335">
        <v>0</v>
      </c>
      <c r="T56" s="335">
        <v>0</v>
      </c>
      <c r="AG56" s="207">
        <f t="shared" si="1"/>
        <v>0</v>
      </c>
    </row>
    <row r="57" spans="1:33" x14ac:dyDescent="0.2">
      <c r="A57" s="24" t="str">
        <f>+'Original ABG Allocation'!A57</f>
        <v>52</v>
      </c>
      <c r="B57" s="24" t="str">
        <f>+'Original ABG Allocation'!B57</f>
        <v>WAYNE</v>
      </c>
      <c r="C57" s="337">
        <v>0</v>
      </c>
      <c r="D57" s="338">
        <v>0</v>
      </c>
      <c r="E57" s="338">
        <v>0</v>
      </c>
      <c r="F57" s="338">
        <v>0</v>
      </c>
      <c r="G57" s="338">
        <v>0</v>
      </c>
      <c r="H57" s="338">
        <v>0</v>
      </c>
      <c r="I57" s="338">
        <v>0</v>
      </c>
      <c r="J57" s="338">
        <v>0</v>
      </c>
      <c r="K57" s="338">
        <v>0</v>
      </c>
      <c r="L57" s="338">
        <v>0</v>
      </c>
      <c r="M57" s="338">
        <v>0</v>
      </c>
      <c r="N57" s="338">
        <v>0</v>
      </c>
      <c r="O57" s="338">
        <v>0</v>
      </c>
      <c r="P57" s="338">
        <v>0</v>
      </c>
      <c r="Q57" s="338">
        <v>0</v>
      </c>
      <c r="R57" s="338">
        <v>0</v>
      </c>
      <c r="S57" s="338">
        <v>0</v>
      </c>
      <c r="T57" s="338">
        <v>0</v>
      </c>
      <c r="AG57" s="207">
        <f t="shared" si="1"/>
        <v>0</v>
      </c>
    </row>
    <row r="58" spans="1:33" ht="13.5" thickBot="1" x14ac:dyDescent="0.25">
      <c r="A58" s="1"/>
      <c r="B58" s="25" t="s">
        <v>129</v>
      </c>
      <c r="C58" s="68">
        <f>SUM(C6:C57)</f>
        <v>0</v>
      </c>
      <c r="D58" s="69">
        <f>SUM(D6:D57)</f>
        <v>0</v>
      </c>
      <c r="E58" s="69"/>
      <c r="F58" s="69"/>
      <c r="G58" s="69">
        <f t="shared" ref="G58:S58" si="2">SUM(G6:G57)</f>
        <v>0</v>
      </c>
      <c r="H58" s="69">
        <f t="shared" si="2"/>
        <v>0</v>
      </c>
      <c r="I58" s="69">
        <f t="shared" si="2"/>
        <v>0</v>
      </c>
      <c r="J58" s="69">
        <f t="shared" si="2"/>
        <v>0</v>
      </c>
      <c r="K58" s="69">
        <f t="shared" si="2"/>
        <v>0</v>
      </c>
      <c r="L58" s="69">
        <f t="shared" si="2"/>
        <v>0</v>
      </c>
      <c r="M58" s="69">
        <f t="shared" si="2"/>
        <v>0</v>
      </c>
      <c r="N58" s="69">
        <f t="shared" si="2"/>
        <v>0</v>
      </c>
      <c r="O58" s="69">
        <f t="shared" si="2"/>
        <v>0</v>
      </c>
      <c r="P58" s="69">
        <f t="shared" si="2"/>
        <v>0</v>
      </c>
      <c r="Q58" s="69">
        <f t="shared" si="2"/>
        <v>0</v>
      </c>
      <c r="R58" s="69">
        <f t="shared" si="2"/>
        <v>0</v>
      </c>
      <c r="S58" s="69">
        <f t="shared" si="2"/>
        <v>0</v>
      </c>
      <c r="T58" s="69"/>
      <c r="U58" s="68"/>
      <c r="V58" s="68"/>
      <c r="W58" s="287">
        <f>ROUND(SUM(W6:W57),0)</f>
        <v>0</v>
      </c>
      <c r="X58" s="68">
        <f>SUM(X6:X57)</f>
        <v>0</v>
      </c>
      <c r="Y58" s="68"/>
      <c r="Z58" s="68"/>
      <c r="AA58" s="68"/>
      <c r="AB58" s="68"/>
      <c r="AC58" s="68"/>
      <c r="AD58" s="68"/>
      <c r="AE58" s="68"/>
      <c r="AF58" s="68"/>
      <c r="AG58" s="68">
        <f>ROUND(SUM(AG6:AG57),0)</f>
        <v>0</v>
      </c>
    </row>
    <row r="59" spans="1:33" ht="13.5" thickTop="1" x14ac:dyDescent="0.2"/>
    <row r="61" spans="1:33" x14ac:dyDescent="0.2">
      <c r="B61" t="s">
        <v>280</v>
      </c>
      <c r="C61" s="384" t="s">
        <v>281</v>
      </c>
      <c r="D61" s="385"/>
      <c r="E61" s="385"/>
      <c r="F61" s="385"/>
      <c r="G61" s="386" t="s">
        <v>282</v>
      </c>
      <c r="H61" s="387"/>
      <c r="I61" s="387"/>
      <c r="J61" s="387"/>
      <c r="K61" s="376" t="s">
        <v>283</v>
      </c>
      <c r="L61" s="377"/>
      <c r="M61" s="377"/>
      <c r="N61" s="377"/>
      <c r="O61" s="378" t="s">
        <v>284</v>
      </c>
      <c r="P61" s="379"/>
      <c r="Q61" s="379"/>
      <c r="R61" s="379"/>
      <c r="S61" s="379"/>
      <c r="T61" s="300" t="s">
        <v>285</v>
      </c>
      <c r="U61" s="301" t="s">
        <v>286</v>
      </c>
      <c r="V61" s="382" t="s">
        <v>287</v>
      </c>
      <c r="W61" s="375" t="s">
        <v>282</v>
      </c>
      <c r="X61" s="375"/>
      <c r="Y61" s="375"/>
      <c r="Z61" s="375"/>
      <c r="AA61" s="344"/>
      <c r="AB61" s="315"/>
      <c r="AC61" s="315"/>
      <c r="AD61" s="315"/>
      <c r="AE61" s="315"/>
      <c r="AF61" s="315"/>
    </row>
    <row r="62" spans="1:33" x14ac:dyDescent="0.2">
      <c r="C62" s="384" t="s">
        <v>288</v>
      </c>
      <c r="D62" s="385"/>
      <c r="E62" s="385"/>
      <c r="F62" s="385"/>
      <c r="G62" s="388"/>
      <c r="H62" s="387"/>
      <c r="I62" s="387"/>
      <c r="J62" s="387"/>
      <c r="K62" s="377"/>
      <c r="L62" s="377"/>
      <c r="M62" s="377"/>
      <c r="N62" s="377"/>
      <c r="O62" s="379"/>
      <c r="P62" s="379"/>
      <c r="Q62" s="379"/>
      <c r="R62" s="379"/>
      <c r="S62" s="379"/>
      <c r="T62" s="300" t="s">
        <v>289</v>
      </c>
      <c r="U62" s="301" t="s">
        <v>290</v>
      </c>
      <c r="V62" s="383"/>
      <c r="W62" s="375"/>
      <c r="X62" s="375"/>
      <c r="Y62" s="375"/>
      <c r="Z62" s="375"/>
      <c r="AA62" s="344"/>
      <c r="AB62" s="315"/>
      <c r="AC62" s="315"/>
      <c r="AD62" s="315"/>
      <c r="AE62" s="315"/>
      <c r="AF62" s="315"/>
    </row>
    <row r="63" spans="1:33" x14ac:dyDescent="0.2">
      <c r="B63" s="104" t="s">
        <v>291</v>
      </c>
      <c r="C63" s="384" t="s">
        <v>292</v>
      </c>
      <c r="D63" s="385"/>
      <c r="E63" s="385"/>
      <c r="F63" s="385"/>
      <c r="G63" s="386" t="s">
        <v>292</v>
      </c>
      <c r="H63" s="387"/>
      <c r="I63" s="387"/>
      <c r="J63" s="387"/>
      <c r="K63" s="377"/>
      <c r="L63" s="377"/>
      <c r="M63" s="377"/>
      <c r="N63" s="377"/>
      <c r="O63" s="379"/>
      <c r="P63" s="379"/>
      <c r="Q63" s="379"/>
      <c r="R63" s="379"/>
      <c r="S63" s="379"/>
      <c r="T63" s="300" t="s">
        <v>293</v>
      </c>
      <c r="U63" s="301" t="s">
        <v>294</v>
      </c>
      <c r="V63" s="383"/>
      <c r="W63" s="375" t="s">
        <v>292</v>
      </c>
      <c r="X63" s="375"/>
      <c r="Y63" s="375"/>
      <c r="Z63" s="375"/>
      <c r="AA63" s="344"/>
      <c r="AB63" s="315"/>
      <c r="AC63" s="315"/>
      <c r="AD63" s="315"/>
      <c r="AE63" s="315"/>
      <c r="AF63" s="315"/>
    </row>
    <row r="64" spans="1:33" x14ac:dyDescent="0.2">
      <c r="P64" s="380" t="s">
        <v>295</v>
      </c>
      <c r="Q64" s="380" t="s">
        <v>296</v>
      </c>
      <c r="V64" s="383"/>
    </row>
    <row r="65" spans="16:22" x14ac:dyDescent="0.2">
      <c r="P65" s="381"/>
      <c r="Q65" s="381"/>
      <c r="V65" s="383"/>
    </row>
    <row r="66" spans="16:22" x14ac:dyDescent="0.2">
      <c r="V66" s="383"/>
    </row>
    <row r="67" spans="16:22" x14ac:dyDescent="0.2">
      <c r="V67" s="383"/>
    </row>
    <row r="68" spans="16:22" x14ac:dyDescent="0.2">
      <c r="V68" s="383"/>
    </row>
    <row r="69" spans="16:22" x14ac:dyDescent="0.2">
      <c r="V69" s="383"/>
    </row>
    <row r="70" spans="16:22" x14ac:dyDescent="0.2">
      <c r="V70" s="383"/>
    </row>
    <row r="71" spans="16:22" x14ac:dyDescent="0.2">
      <c r="V71" s="383"/>
    </row>
  </sheetData>
  <mergeCells count="15">
    <mergeCell ref="P64:P65"/>
    <mergeCell ref="Q64:Q65"/>
    <mergeCell ref="V61:V71"/>
    <mergeCell ref="C61:F61"/>
    <mergeCell ref="C62:F62"/>
    <mergeCell ref="C63:F63"/>
    <mergeCell ref="G61:J61"/>
    <mergeCell ref="G62:J62"/>
    <mergeCell ref="G63:J63"/>
    <mergeCell ref="Y2:Z2"/>
    <mergeCell ref="W61:Z61"/>
    <mergeCell ref="W62:Z62"/>
    <mergeCell ref="W63:Z63"/>
    <mergeCell ref="K61:N63"/>
    <mergeCell ref="O61:S63"/>
  </mergeCells>
  <pageMargins left="0.7" right="0.7" top="0.75" bottom="0.75" header="0.3" footer="0.3"/>
  <pageSetup orientation="portrait" horizontalDpi="1200" verticalDpi="1200"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CZ62"/>
  <sheetViews>
    <sheetView zoomScale="115" zoomScaleNormal="115" workbookViewId="0">
      <pane xSplit="2" ySplit="5" topLeftCell="C6" activePane="bottomRight" state="frozen"/>
      <selection pane="topRight" activeCell="P34" sqref="P34"/>
      <selection pane="bottomLeft" activeCell="P34" sqref="P34"/>
      <selection pane="bottomRight" activeCell="A3" sqref="A3"/>
    </sheetView>
  </sheetViews>
  <sheetFormatPr defaultColWidth="9.140625" defaultRowHeight="12.75" x14ac:dyDescent="0.2"/>
  <cols>
    <col min="1" max="1" width="13.85546875" style="1" customWidth="1"/>
    <col min="2" max="2" width="28.85546875" style="1" bestFit="1" customWidth="1"/>
    <col min="3" max="3" width="16" style="53" customWidth="1"/>
    <col min="4" max="4" width="18.5703125" style="53" customWidth="1"/>
    <col min="5" max="6" width="21.140625" style="53" customWidth="1"/>
    <col min="7" max="7" width="13.140625" style="53" customWidth="1"/>
    <col min="8" max="8" width="14.5703125" style="53" customWidth="1"/>
    <col min="9" max="9" width="11.5703125" style="53" customWidth="1"/>
    <col min="10" max="10" width="11.5703125" style="53" bestFit="1" customWidth="1"/>
    <col min="11" max="11" width="15.140625" style="53" customWidth="1"/>
    <col min="12" max="12" width="15.42578125" style="53" customWidth="1"/>
    <col min="13" max="14" width="13.5703125" style="53" customWidth="1"/>
    <col min="15" max="15" width="15.42578125" style="53" customWidth="1"/>
    <col min="16" max="16" width="19.42578125" style="53" customWidth="1"/>
    <col min="17" max="18" width="13.5703125" style="1" customWidth="1"/>
    <col min="19" max="19" width="15.42578125" style="1" customWidth="1"/>
    <col min="20" max="20" width="21.42578125" style="1" customWidth="1"/>
    <col min="21" max="21" width="12" style="53" bestFit="1" customWidth="1"/>
    <col min="22" max="22" width="20.5703125" style="53" bestFit="1" customWidth="1"/>
    <col min="23" max="23" width="20.85546875" style="53" customWidth="1"/>
    <col min="24" max="30" width="21.5703125" style="53" customWidth="1"/>
    <col min="31" max="31" width="24.42578125" style="52" customWidth="1"/>
    <col min="32" max="33" width="12.140625" style="52" customWidth="1"/>
    <col min="34" max="34" width="12.140625" style="1" customWidth="1"/>
    <col min="35" max="35" width="42.42578125" style="1" customWidth="1"/>
    <col min="36" max="36" width="22.42578125" style="1" customWidth="1"/>
    <col min="37" max="16384" width="9.140625" style="1"/>
  </cols>
  <sheetData>
    <row r="1" spans="1:104" x14ac:dyDescent="0.2">
      <c r="A1" s="95" t="s">
        <v>375</v>
      </c>
      <c r="B1" s="53"/>
      <c r="E1" s="96"/>
      <c r="F1" s="96"/>
      <c r="Q1" s="53"/>
      <c r="R1" s="53"/>
      <c r="S1" s="53"/>
      <c r="T1" s="53"/>
    </row>
    <row r="2" spans="1:104" s="2" customFormat="1" x14ac:dyDescent="0.2">
      <c r="A2" s="97" t="str">
        <f>+'Original ABG Allocation'!A3</f>
        <v>FY 2023-24</v>
      </c>
      <c r="B2" s="53"/>
      <c r="C2" s="53"/>
      <c r="D2" s="53"/>
      <c r="E2" s="53"/>
      <c r="F2" s="53"/>
      <c r="G2" s="47"/>
      <c r="H2" s="47"/>
      <c r="I2" s="53"/>
      <c r="J2" s="53"/>
      <c r="K2" s="53"/>
      <c r="L2" s="53"/>
      <c r="M2" s="53"/>
      <c r="N2" s="47"/>
      <c r="O2" s="47"/>
      <c r="P2" s="47"/>
      <c r="Q2" s="47"/>
      <c r="R2" s="47"/>
      <c r="S2" s="47"/>
      <c r="T2" s="47"/>
      <c r="U2" s="47"/>
      <c r="V2" s="47"/>
      <c r="W2" s="47"/>
      <c r="X2" s="47"/>
      <c r="Y2" s="47"/>
      <c r="Z2" s="47"/>
      <c r="AA2" s="47"/>
      <c r="AB2" s="47"/>
      <c r="AC2" s="47"/>
      <c r="AD2" s="47"/>
      <c r="AE2" s="52"/>
      <c r="AF2" s="52"/>
      <c r="AG2" s="52"/>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row>
    <row r="3" spans="1:104" s="30" customFormat="1" x14ac:dyDescent="0.2">
      <c r="A3" s="97"/>
      <c r="B3" s="53"/>
      <c r="C3" s="314">
        <f>'Other Funds Reference'!C3</f>
        <v>1</v>
      </c>
      <c r="D3" s="314">
        <f>'Other Funds Reference'!D3</f>
        <v>2</v>
      </c>
      <c r="E3" s="314">
        <f>'Other Funds Reference'!E3</f>
        <v>3</v>
      </c>
      <c r="F3" s="314">
        <f>'Other Funds Reference'!F3</f>
        <v>4</v>
      </c>
      <c r="G3" s="314">
        <f>'Other Funds Reference'!G3</f>
        <v>5</v>
      </c>
      <c r="H3" s="314">
        <f>'Other Funds Reference'!H3</f>
        <v>6</v>
      </c>
      <c r="I3" s="314">
        <f>'Other Funds Reference'!I3</f>
        <v>7</v>
      </c>
      <c r="J3" s="314">
        <f>'Other Funds Reference'!J3</f>
        <v>8</v>
      </c>
      <c r="K3" s="314">
        <f>'Other Funds Reference'!K3</f>
        <v>9</v>
      </c>
      <c r="L3" s="314">
        <f>'Other Funds Reference'!L3</f>
        <v>10</v>
      </c>
      <c r="M3" s="314">
        <f>'Other Funds Reference'!M3</f>
        <v>11</v>
      </c>
      <c r="N3" s="314">
        <f>'Other Funds Reference'!N3</f>
        <v>12</v>
      </c>
      <c r="O3" s="314">
        <f>'Other Funds Reference'!O3</f>
        <v>13</v>
      </c>
      <c r="P3" s="314">
        <f>'Other Funds Reference'!P3</f>
        <v>14</v>
      </c>
      <c r="Q3" s="314">
        <f>'Other Funds Reference'!Q3</f>
        <v>15</v>
      </c>
      <c r="R3" s="314">
        <f>'Other Funds Reference'!R3</f>
        <v>16</v>
      </c>
      <c r="S3" s="314">
        <f>'Other Funds Reference'!S3</f>
        <v>17</v>
      </c>
      <c r="T3" s="314">
        <f>'Other Funds Reference'!T3</f>
        <v>18</v>
      </c>
      <c r="U3" s="314">
        <f>'Other Funds Reference'!U3</f>
        <v>19</v>
      </c>
      <c r="V3" s="314">
        <f>'Other Funds Reference'!V3</f>
        <v>20</v>
      </c>
      <c r="W3" s="314">
        <f>'Other Funds Reference'!W3</f>
        <v>21</v>
      </c>
      <c r="X3" s="314">
        <f>'Other Funds Reference'!X3</f>
        <v>22</v>
      </c>
      <c r="Y3" s="314">
        <f>'Other Funds Reference'!Y3</f>
        <v>23</v>
      </c>
      <c r="Z3" s="314">
        <f>'Other Funds Reference'!Z3</f>
        <v>24</v>
      </c>
      <c r="AA3" s="314">
        <f>'Other Funds Reference'!AA3</f>
        <v>25</v>
      </c>
      <c r="AB3" s="314">
        <f>'Other Funds Reference'!AB3</f>
        <v>26</v>
      </c>
      <c r="AC3" s="314">
        <f>'Other Funds Reference'!AC3</f>
        <v>27</v>
      </c>
      <c r="AD3" s="314">
        <f>'Other Funds Reference'!AD3</f>
        <v>28</v>
      </c>
      <c r="AE3" s="85"/>
      <c r="AF3" s="85"/>
      <c r="AG3" s="85"/>
    </row>
    <row r="4" spans="1:104" x14ac:dyDescent="0.2">
      <c r="A4" s="53"/>
      <c r="B4" s="47"/>
      <c r="C4" s="47" t="str">
        <f>'Other Funds Reference'!C4</f>
        <v>Ombudsman</v>
      </c>
      <c r="D4" s="47" t="str">
        <f>'Other Funds Reference'!D4</f>
        <v>Ombudsman</v>
      </c>
      <c r="E4" s="47" t="str">
        <f>'Other Funds Reference'!E4</f>
        <v>Ombudsman</v>
      </c>
      <c r="F4" s="47" t="str">
        <f>'Other Funds Reference'!F4</f>
        <v>Ombudsman</v>
      </c>
      <c r="G4" s="47" t="str">
        <f>'Other Funds Reference'!G4</f>
        <v>PA MEDI</v>
      </c>
      <c r="H4" s="47" t="str">
        <f>'Other Funds Reference'!H4</f>
        <v>PA MEDI</v>
      </c>
      <c r="I4" s="47" t="str">
        <f>'Other Funds Reference'!I4</f>
        <v>PA MEDI</v>
      </c>
      <c r="J4" s="47" t="str">
        <f>'Other Funds Reference'!J4</f>
        <v>PA MEDI</v>
      </c>
      <c r="K4" s="47" t="str">
        <f>'Other Funds Reference'!K4</f>
        <v>OPTIONS</v>
      </c>
      <c r="L4" s="47" t="str">
        <f>'Other Funds Reference'!L4</f>
        <v>Block Grant</v>
      </c>
      <c r="M4" s="47" t="str">
        <f>'Other Funds Reference'!M4</f>
        <v>Protective</v>
      </c>
      <c r="N4" s="47" t="str">
        <f>'Other Funds Reference'!N4</f>
        <v>PS</v>
      </c>
      <c r="O4" s="47" t="str">
        <f>'Other Funds Reference'!O4</f>
        <v xml:space="preserve">ARPA </v>
      </c>
      <c r="P4" s="47" t="str">
        <f>'Other Funds Reference'!P4</f>
        <v>ARPA</v>
      </c>
      <c r="Q4" s="47" t="str">
        <f>'Other Funds Reference'!Q4</f>
        <v>ARPA</v>
      </c>
      <c r="R4" s="47" t="str">
        <f>'Other Funds Reference'!R4</f>
        <v>ARPA</v>
      </c>
      <c r="S4" s="47" t="str">
        <f>'Other Funds Reference'!S4</f>
        <v>ARPA</v>
      </c>
      <c r="T4" s="47" t="str">
        <f>'Other Funds Reference'!T4</f>
        <v xml:space="preserve">Bench </v>
      </c>
      <c r="U4" s="47" t="str">
        <f>'Other Funds Reference'!U4</f>
        <v>Direct Care</v>
      </c>
      <c r="V4" s="47" t="str">
        <f>'Other Funds Reference'!V4</f>
        <v>AAA Public Workforce</v>
      </c>
      <c r="W4" s="47" t="str">
        <f>'Other Funds Reference'!W4</f>
        <v>MIPPA -AAA</v>
      </c>
      <c r="X4" s="47" t="str">
        <f>'Other Funds Reference'!X4</f>
        <v>MIPPA - SHIP</v>
      </c>
      <c r="Y4" s="47" t="str">
        <f>'Other Funds Reference'!Y4</f>
        <v>MIPPA-SHIP</v>
      </c>
      <c r="Z4" s="47" t="str">
        <f>'Other Funds Reference'!Z4</f>
        <v>MIPPA-SHIP</v>
      </c>
      <c r="AA4" s="47" t="str">
        <f>'Other Funds Reference'!AA4</f>
        <v>Critical Relief Funds</v>
      </c>
      <c r="AB4" s="47" t="str">
        <f>'Other Funds Reference'!AB4</f>
        <v>Supplemental</v>
      </c>
      <c r="AC4" s="47" t="str">
        <f>'Other Funds Reference'!AC4</f>
        <v>Covid Vaccine</v>
      </c>
      <c r="AD4" s="47" t="str">
        <f>'Other Funds Reference'!AD4</f>
        <v>Protective Services</v>
      </c>
      <c r="AE4" s="86" t="s">
        <v>153</v>
      </c>
      <c r="AF4" s="86"/>
      <c r="AG4" s="86"/>
    </row>
    <row r="5" spans="1:104" x14ac:dyDescent="0.2">
      <c r="A5" s="98"/>
      <c r="B5" s="60"/>
      <c r="C5" s="60" t="str">
        <f>'Other Funds Reference'!C5</f>
        <v>ROC</v>
      </c>
      <c r="D5" s="60" t="str">
        <f>'Other Funds Reference'!D5</f>
        <v>Volunteers</v>
      </c>
      <c r="E5" s="60" t="str">
        <f>'Other Funds Reference'!E5</f>
        <v>Volunteer Specialist</v>
      </c>
      <c r="F5" s="60" t="str">
        <f>'Other Funds Reference'!F5</f>
        <v>ARPA Funds</v>
      </c>
      <c r="G5" s="60" t="str">
        <f>'Other Funds Reference'!G5</f>
        <v>Reg. Staff</v>
      </c>
      <c r="H5" s="60" t="str">
        <f>'Other Funds Reference'!H5</f>
        <v xml:space="preserve">Telecenters </v>
      </c>
      <c r="I5" s="60" t="str">
        <f>'Other Funds Reference'!I5</f>
        <v>Base</v>
      </c>
      <c r="J5" s="60" t="str">
        <f>'Other Funds Reference'!J5</f>
        <v>PHLP</v>
      </c>
      <c r="K5" s="60" t="str">
        <f>'Other Funds Reference'!K5</f>
        <v>Services</v>
      </c>
      <c r="L5" s="60" t="str">
        <f>'Other Funds Reference'!L5</f>
        <v>Supplement</v>
      </c>
      <c r="M5" s="60" t="str">
        <f>'Other Funds Reference'!M5</f>
        <v>Services</v>
      </c>
      <c r="N5" s="60" t="str">
        <f>'Other Funds Reference'!N5</f>
        <v>Personnel</v>
      </c>
      <c r="O5" s="60" t="str">
        <f>'Other Funds Reference'!O5</f>
        <v>Suppt Svs</v>
      </c>
      <c r="P5" s="60" t="str">
        <f>'Other Funds Reference'!P5</f>
        <v>HD Meals</v>
      </c>
      <c r="Q5" s="60" t="str">
        <f>'Other Funds Reference'!Q5</f>
        <v>Cong Meals</v>
      </c>
      <c r="R5" s="60" t="str">
        <f>'Other Funds Reference'!R5</f>
        <v>Prev Health</v>
      </c>
      <c r="S5" s="60" t="str">
        <f>'Other Funds Reference'!S5</f>
        <v>Family Caregiver</v>
      </c>
      <c r="T5" s="60"/>
      <c r="U5" s="60" t="str">
        <f>'Other Funds Reference'!U5</f>
        <v>Worker Pilot</v>
      </c>
      <c r="V5" s="60" t="str">
        <f>'Other Funds Reference'!V5</f>
        <v>Grant</v>
      </c>
      <c r="W5" s="60" t="str">
        <f>'Other Funds Reference'!W5</f>
        <v>Priority 2</v>
      </c>
      <c r="X5" s="60" t="str">
        <f>'Other Funds Reference'!X5</f>
        <v>Priority 3</v>
      </c>
      <c r="Y5" s="60" t="str">
        <f>'Other Funds Reference'!Y5</f>
        <v>BDT</v>
      </c>
      <c r="Z5" s="60" t="str">
        <f>'Other Funds Reference'!Z5</f>
        <v>PHLP</v>
      </c>
      <c r="AA5" s="60" t="str">
        <f>'Other Funds Reference'!AA5</f>
        <v>Support Services</v>
      </c>
      <c r="AB5" s="60" t="str">
        <f>'Other Funds Reference'!AB5</f>
        <v>OPTIONS Funds</v>
      </c>
      <c r="AC5" s="60" t="str">
        <f>'Other Funds Reference'!AC5</f>
        <v>Access</v>
      </c>
      <c r="AD5" s="60" t="str">
        <f>'Other Funds Reference'!AD5</f>
        <v>2022 Overspend</v>
      </c>
      <c r="AE5" s="87" t="s">
        <v>136</v>
      </c>
      <c r="AF5" s="87"/>
      <c r="AG5" s="87"/>
    </row>
    <row r="6" spans="1:104" s="56" customFormat="1" x14ac:dyDescent="0.2">
      <c r="A6" s="88" t="str">
        <f>+'Original ABG Allocation'!A6</f>
        <v>01</v>
      </c>
      <c r="B6" s="88" t="str">
        <f>+'Original ABG Allocation'!B6</f>
        <v>ERIE</v>
      </c>
      <c r="C6" s="89">
        <v>0</v>
      </c>
      <c r="D6" s="105">
        <v>3775</v>
      </c>
      <c r="E6" s="105">
        <v>0</v>
      </c>
      <c r="F6" s="105">
        <v>0</v>
      </c>
      <c r="G6" s="108">
        <v>0</v>
      </c>
      <c r="H6" s="122">
        <v>0</v>
      </c>
      <c r="I6" s="285">
        <v>5000</v>
      </c>
      <c r="J6" s="105">
        <v>0</v>
      </c>
      <c r="K6" s="108">
        <v>391871</v>
      </c>
      <c r="L6" s="105">
        <v>130651</v>
      </c>
      <c r="M6" s="105">
        <v>53997</v>
      </c>
      <c r="N6" s="105">
        <v>97000</v>
      </c>
      <c r="O6" s="105">
        <v>0</v>
      </c>
      <c r="P6" s="105">
        <v>0</v>
      </c>
      <c r="Q6" s="105">
        <v>0</v>
      </c>
      <c r="R6" s="105">
        <v>0</v>
      </c>
      <c r="S6" s="105">
        <v>0</v>
      </c>
      <c r="T6" s="105">
        <v>0</v>
      </c>
      <c r="U6" s="105">
        <v>0</v>
      </c>
      <c r="V6" s="91">
        <v>0</v>
      </c>
      <c r="W6" s="91">
        <v>9486</v>
      </c>
      <c r="X6" s="356"/>
      <c r="Y6" s="91">
        <v>0</v>
      </c>
      <c r="Z6" s="91">
        <v>0</v>
      </c>
      <c r="AA6" s="340">
        <v>0</v>
      </c>
      <c r="AB6" s="91">
        <v>89661</v>
      </c>
      <c r="AC6" s="91">
        <v>5845</v>
      </c>
      <c r="AD6" s="91">
        <v>0</v>
      </c>
      <c r="AE6" s="91">
        <f>SUM(C6:AD6)</f>
        <v>787286</v>
      </c>
      <c r="AF6" s="92"/>
      <c r="AG6" s="92"/>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43"/>
      <c r="CZ6" s="343"/>
    </row>
    <row r="7" spans="1:104" x14ac:dyDescent="0.2">
      <c r="A7" s="24" t="str">
        <f>+'Original ABG Allocation'!A7</f>
        <v>02</v>
      </c>
      <c r="B7" s="24" t="str">
        <f>+'Original ABG Allocation'!B7</f>
        <v>CRAWFORD</v>
      </c>
      <c r="C7" s="89">
        <v>451734</v>
      </c>
      <c r="D7" s="105">
        <v>4625</v>
      </c>
      <c r="E7" s="105">
        <v>0</v>
      </c>
      <c r="F7" s="105">
        <v>0</v>
      </c>
      <c r="G7" s="108">
        <v>0</v>
      </c>
      <c r="H7" s="122">
        <v>0</v>
      </c>
      <c r="I7" s="285">
        <v>5000</v>
      </c>
      <c r="J7" s="105">
        <v>0</v>
      </c>
      <c r="K7" s="108">
        <v>404088</v>
      </c>
      <c r="L7" s="105">
        <v>209984</v>
      </c>
      <c r="M7" s="105">
        <v>12275</v>
      </c>
      <c r="N7" s="105">
        <v>49208</v>
      </c>
      <c r="O7" s="105">
        <v>100000</v>
      </c>
      <c r="P7" s="105">
        <v>78000</v>
      </c>
      <c r="Q7" s="105">
        <v>52000</v>
      </c>
      <c r="R7" s="105">
        <v>10000</v>
      </c>
      <c r="S7" s="105">
        <v>3967</v>
      </c>
      <c r="T7" s="105">
        <v>0</v>
      </c>
      <c r="U7" s="105">
        <v>0</v>
      </c>
      <c r="V7" s="91">
        <v>0</v>
      </c>
      <c r="W7" s="91">
        <v>4434</v>
      </c>
      <c r="X7" s="356">
        <v>9232</v>
      </c>
      <c r="Y7" s="91">
        <v>0</v>
      </c>
      <c r="Z7" s="91">
        <v>0</v>
      </c>
      <c r="AA7" s="340">
        <v>8399</v>
      </c>
      <c r="AB7" s="91">
        <v>48351</v>
      </c>
      <c r="AC7" s="91">
        <v>2721</v>
      </c>
      <c r="AD7" s="91">
        <v>0</v>
      </c>
      <c r="AE7" s="91">
        <f t="shared" ref="AE7:AE57" si="0">SUM(C7:AD7)</f>
        <v>1454018</v>
      </c>
      <c r="AF7" s="92"/>
      <c r="AG7" s="92"/>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c r="BZ7" s="343"/>
      <c r="CA7" s="343"/>
      <c r="CB7" s="343"/>
      <c r="CC7" s="343"/>
      <c r="CD7" s="343"/>
      <c r="CE7" s="343"/>
      <c r="CF7" s="343"/>
      <c r="CG7" s="343"/>
      <c r="CH7" s="343"/>
      <c r="CI7" s="343"/>
      <c r="CJ7" s="343"/>
      <c r="CK7" s="343"/>
      <c r="CL7" s="343"/>
      <c r="CM7" s="343"/>
      <c r="CN7" s="343"/>
      <c r="CO7" s="343"/>
      <c r="CP7" s="343"/>
      <c r="CQ7" s="343"/>
      <c r="CR7" s="343"/>
      <c r="CS7" s="343"/>
      <c r="CT7" s="343"/>
      <c r="CU7" s="343"/>
      <c r="CV7" s="343"/>
      <c r="CW7" s="343"/>
      <c r="CX7" s="343"/>
      <c r="CY7" s="343"/>
      <c r="CZ7" s="343"/>
    </row>
    <row r="8" spans="1:104" x14ac:dyDescent="0.2">
      <c r="A8" s="24" t="str">
        <f>+'Original ABG Allocation'!A8</f>
        <v>03</v>
      </c>
      <c r="B8" s="24" t="str">
        <f>+'Original ABG Allocation'!B8</f>
        <v>CAM/ELK/MCKEAN</v>
      </c>
      <c r="C8" s="89">
        <v>0</v>
      </c>
      <c r="D8" s="105">
        <v>3350</v>
      </c>
      <c r="E8" s="105">
        <v>0</v>
      </c>
      <c r="F8" s="105">
        <v>8400</v>
      </c>
      <c r="G8" s="108">
        <v>0</v>
      </c>
      <c r="H8" s="122">
        <v>0</v>
      </c>
      <c r="I8" s="285">
        <v>5000</v>
      </c>
      <c r="J8" s="105">
        <v>0</v>
      </c>
      <c r="K8" s="108">
        <v>563316</v>
      </c>
      <c r="L8" s="105">
        <v>120196</v>
      </c>
      <c r="M8" s="105">
        <v>45622</v>
      </c>
      <c r="N8" s="105">
        <v>56352</v>
      </c>
      <c r="O8" s="105">
        <v>51579</v>
      </c>
      <c r="P8" s="105">
        <v>50458</v>
      </c>
      <c r="Q8" s="105">
        <v>33639</v>
      </c>
      <c r="R8" s="105">
        <v>4933</v>
      </c>
      <c r="S8" s="105">
        <v>16478</v>
      </c>
      <c r="T8" s="105">
        <v>0</v>
      </c>
      <c r="U8" s="105">
        <v>0</v>
      </c>
      <c r="V8" s="91">
        <v>0</v>
      </c>
      <c r="W8" s="91">
        <v>4061</v>
      </c>
      <c r="X8" s="356"/>
      <c r="Y8" s="91">
        <v>0</v>
      </c>
      <c r="Z8" s="91">
        <v>0</v>
      </c>
      <c r="AA8" s="340">
        <v>0</v>
      </c>
      <c r="AB8" s="91">
        <v>47166</v>
      </c>
      <c r="AC8" s="91">
        <v>2654</v>
      </c>
      <c r="AD8" s="91">
        <v>0</v>
      </c>
      <c r="AE8" s="91">
        <f t="shared" si="0"/>
        <v>1013204</v>
      </c>
      <c r="AF8" s="92"/>
      <c r="AG8" s="92"/>
    </row>
    <row r="9" spans="1:104" x14ac:dyDescent="0.2">
      <c r="A9" s="24" t="str">
        <f>+'Original ABG Allocation'!A9</f>
        <v>04</v>
      </c>
      <c r="B9" s="24" t="str">
        <f>+'Original ABG Allocation'!B9</f>
        <v>BEAVER</v>
      </c>
      <c r="C9" s="89">
        <v>0</v>
      </c>
      <c r="D9" s="105">
        <v>4625</v>
      </c>
      <c r="E9" s="105">
        <v>0</v>
      </c>
      <c r="F9" s="105">
        <v>0</v>
      </c>
      <c r="G9" s="108">
        <v>0</v>
      </c>
      <c r="H9" s="122">
        <v>0</v>
      </c>
      <c r="I9" s="285">
        <v>5000</v>
      </c>
      <c r="J9" s="105">
        <v>0</v>
      </c>
      <c r="K9" s="108">
        <v>418134</v>
      </c>
      <c r="L9" s="105">
        <v>69534</v>
      </c>
      <c r="M9" s="105">
        <v>54194</v>
      </c>
      <c r="N9" s="105">
        <v>50000</v>
      </c>
      <c r="O9" s="105">
        <v>86356</v>
      </c>
      <c r="P9" s="105">
        <v>65892</v>
      </c>
      <c r="Q9" s="105">
        <v>43928</v>
      </c>
      <c r="R9" s="105">
        <v>8042</v>
      </c>
      <c r="S9" s="105">
        <v>40300</v>
      </c>
      <c r="T9" s="105">
        <v>0</v>
      </c>
      <c r="U9" s="105">
        <v>0</v>
      </c>
      <c r="V9" s="91">
        <v>0</v>
      </c>
      <c r="W9" s="91">
        <v>6597</v>
      </c>
      <c r="X9" s="356"/>
      <c r="Y9" s="91">
        <v>0</v>
      </c>
      <c r="Z9" s="91">
        <v>0</v>
      </c>
      <c r="AA9" s="340">
        <v>0</v>
      </c>
      <c r="AB9" s="91">
        <v>67937</v>
      </c>
      <c r="AC9" s="91">
        <v>4428</v>
      </c>
      <c r="AD9" s="91">
        <v>0</v>
      </c>
      <c r="AE9" s="91">
        <f t="shared" si="0"/>
        <v>924967</v>
      </c>
      <c r="AF9" s="92"/>
      <c r="AG9" s="92"/>
    </row>
    <row r="10" spans="1:104" x14ac:dyDescent="0.2">
      <c r="A10" s="24" t="str">
        <f>+'Original ABG Allocation'!A10</f>
        <v>05</v>
      </c>
      <c r="B10" s="24" t="str">
        <f>+'Original ABG Allocation'!B10</f>
        <v>INDIANA</v>
      </c>
      <c r="C10" s="89">
        <v>0</v>
      </c>
      <c r="D10" s="105">
        <v>5900</v>
      </c>
      <c r="E10" s="105">
        <v>0</v>
      </c>
      <c r="F10" s="105">
        <v>0</v>
      </c>
      <c r="G10" s="108">
        <v>0</v>
      </c>
      <c r="H10" s="122">
        <v>0</v>
      </c>
      <c r="I10" s="285">
        <v>5000</v>
      </c>
      <c r="J10" s="105">
        <v>0</v>
      </c>
      <c r="K10" s="108">
        <v>438640</v>
      </c>
      <c r="L10" s="105">
        <v>44394</v>
      </c>
      <c r="M10" s="105">
        <v>31195</v>
      </c>
      <c r="N10" s="105">
        <v>0</v>
      </c>
      <c r="O10" s="105">
        <v>70685</v>
      </c>
      <c r="P10" s="105">
        <v>72197</v>
      </c>
      <c r="Q10" s="105">
        <v>48131</v>
      </c>
      <c r="R10" s="105">
        <v>5735</v>
      </c>
      <c r="S10" s="105">
        <v>22165</v>
      </c>
      <c r="T10" s="105">
        <v>0</v>
      </c>
      <c r="U10" s="105">
        <v>0</v>
      </c>
      <c r="V10" s="91">
        <v>0</v>
      </c>
      <c r="W10" s="91">
        <v>3971</v>
      </c>
      <c r="X10" s="356"/>
      <c r="Y10" s="91">
        <v>0</v>
      </c>
      <c r="Z10" s="91">
        <v>0</v>
      </c>
      <c r="AA10" s="340">
        <v>0</v>
      </c>
      <c r="AB10" s="91">
        <v>45441</v>
      </c>
      <c r="AC10" s="91">
        <v>2557</v>
      </c>
      <c r="AD10" s="91">
        <v>0</v>
      </c>
      <c r="AE10" s="91">
        <f t="shared" si="0"/>
        <v>796011</v>
      </c>
      <c r="AF10" s="92"/>
      <c r="AG10" s="92"/>
    </row>
    <row r="11" spans="1:104" x14ac:dyDescent="0.2">
      <c r="A11" s="24" t="str">
        <f>+'Original ABG Allocation'!A11</f>
        <v>06</v>
      </c>
      <c r="B11" s="24" t="str">
        <f>+'Original ABG Allocation'!B11</f>
        <v>ALLEGHENY</v>
      </c>
      <c r="C11" s="89">
        <v>0</v>
      </c>
      <c r="D11" s="105">
        <v>16100</v>
      </c>
      <c r="E11" s="105">
        <v>0</v>
      </c>
      <c r="F11" s="105">
        <v>105500</v>
      </c>
      <c r="G11" s="106">
        <v>0</v>
      </c>
      <c r="H11" s="122">
        <v>0</v>
      </c>
      <c r="I11" s="285">
        <v>5000</v>
      </c>
      <c r="J11" s="105">
        <v>0</v>
      </c>
      <c r="K11" s="108">
        <v>1865999</v>
      </c>
      <c r="L11" s="105">
        <v>1056396</v>
      </c>
      <c r="M11" s="105">
        <v>46330</v>
      </c>
      <c r="N11" s="105">
        <v>80000</v>
      </c>
      <c r="O11" s="105">
        <v>526664</v>
      </c>
      <c r="P11" s="105">
        <v>515215</v>
      </c>
      <c r="Q11" s="105">
        <v>343476</v>
      </c>
      <c r="R11" s="105">
        <v>50377</v>
      </c>
      <c r="S11" s="105">
        <v>168253</v>
      </c>
      <c r="T11" s="105">
        <v>0</v>
      </c>
      <c r="U11" s="105">
        <v>0</v>
      </c>
      <c r="V11" s="91">
        <v>0</v>
      </c>
      <c r="W11" s="91">
        <v>41470</v>
      </c>
      <c r="X11" s="356"/>
      <c r="Y11" s="91">
        <v>0</v>
      </c>
      <c r="Z11" s="91">
        <v>0</v>
      </c>
      <c r="AA11" s="340">
        <v>0</v>
      </c>
      <c r="AB11" s="91">
        <v>500000</v>
      </c>
      <c r="AC11" s="91">
        <v>36923</v>
      </c>
      <c r="AD11" s="91">
        <v>0</v>
      </c>
      <c r="AE11" s="91">
        <f t="shared" si="0"/>
        <v>5357703</v>
      </c>
      <c r="AF11" s="92"/>
      <c r="AG11" s="92"/>
    </row>
    <row r="12" spans="1:104" x14ac:dyDescent="0.2">
      <c r="A12" s="24" t="str">
        <f>+'Original ABG Allocation'!A12</f>
        <v>07</v>
      </c>
      <c r="B12" s="24" t="str">
        <f>+'Original ABG Allocation'!B12</f>
        <v>WESTMORELAND</v>
      </c>
      <c r="C12" s="89">
        <v>0</v>
      </c>
      <c r="D12" s="105">
        <v>8875</v>
      </c>
      <c r="E12" s="105">
        <v>0</v>
      </c>
      <c r="F12" s="105">
        <v>0</v>
      </c>
      <c r="G12" s="355">
        <v>0</v>
      </c>
      <c r="H12" s="122">
        <v>0</v>
      </c>
      <c r="I12" s="285">
        <v>5000</v>
      </c>
      <c r="J12" s="105">
        <v>0</v>
      </c>
      <c r="K12" s="108">
        <v>754596</v>
      </c>
      <c r="L12" s="105">
        <v>160209</v>
      </c>
      <c r="M12" s="105">
        <v>54194</v>
      </c>
      <c r="N12" s="105">
        <v>58688</v>
      </c>
      <c r="O12" s="105">
        <v>167786</v>
      </c>
      <c r="P12" s="105">
        <v>164138</v>
      </c>
      <c r="Q12" s="105">
        <v>109425</v>
      </c>
      <c r="R12" s="105">
        <v>16049</v>
      </c>
      <c r="S12" s="105">
        <v>53602</v>
      </c>
      <c r="T12" s="105">
        <v>0</v>
      </c>
      <c r="U12" s="105">
        <v>0</v>
      </c>
      <c r="V12" s="91">
        <v>0</v>
      </c>
      <c r="W12" s="91">
        <v>13212</v>
      </c>
      <c r="X12" s="356">
        <v>8928</v>
      </c>
      <c r="Y12" s="91">
        <v>0</v>
      </c>
      <c r="Z12" s="91">
        <v>0</v>
      </c>
      <c r="AA12" s="340">
        <v>8123</v>
      </c>
      <c r="AB12" s="91">
        <v>153057</v>
      </c>
      <c r="AC12" s="91">
        <v>9977</v>
      </c>
      <c r="AD12" s="91">
        <v>0</v>
      </c>
      <c r="AE12" s="91">
        <f t="shared" si="0"/>
        <v>1745859</v>
      </c>
      <c r="AF12" s="92"/>
      <c r="AG12" s="92"/>
    </row>
    <row r="13" spans="1:104" x14ac:dyDescent="0.2">
      <c r="A13" s="24" t="str">
        <f>+'Original ABG Allocation'!A13</f>
        <v>08</v>
      </c>
      <c r="B13" s="24" t="str">
        <f>+'Original ABG Allocation'!B13</f>
        <v>WASH/FAY/GREENE</v>
      </c>
      <c r="C13" s="89">
        <v>0</v>
      </c>
      <c r="D13" s="105">
        <v>11000</v>
      </c>
      <c r="E13" s="105">
        <v>0</v>
      </c>
      <c r="F13" s="105">
        <v>117000</v>
      </c>
      <c r="G13" s="108">
        <v>0</v>
      </c>
      <c r="H13" s="122">
        <v>0</v>
      </c>
      <c r="I13" s="285">
        <v>5000</v>
      </c>
      <c r="J13" s="105">
        <v>52000</v>
      </c>
      <c r="K13" s="108">
        <v>601984</v>
      </c>
      <c r="L13" s="105">
        <v>254904</v>
      </c>
      <c r="M13" s="105">
        <v>54194</v>
      </c>
      <c r="N13" s="105">
        <v>100000</v>
      </c>
      <c r="O13" s="105">
        <v>212745</v>
      </c>
      <c r="P13" s="105">
        <v>208119</v>
      </c>
      <c r="Q13" s="105">
        <v>138746</v>
      </c>
      <c r="R13" s="105">
        <v>20350</v>
      </c>
      <c r="S13" s="105">
        <v>67966</v>
      </c>
      <c r="T13" s="105">
        <v>0</v>
      </c>
      <c r="U13" s="105">
        <v>0</v>
      </c>
      <c r="V13" s="91">
        <v>0</v>
      </c>
      <c r="W13" s="91">
        <v>16752</v>
      </c>
      <c r="X13" s="356">
        <v>27261</v>
      </c>
      <c r="Y13" s="91">
        <v>0</v>
      </c>
      <c r="Z13" s="91">
        <v>52000</v>
      </c>
      <c r="AA13" s="340">
        <v>24802</v>
      </c>
      <c r="AB13" s="91">
        <v>206501</v>
      </c>
      <c r="AC13" s="91">
        <v>13461</v>
      </c>
      <c r="AD13" s="91">
        <v>0</v>
      </c>
      <c r="AE13" s="91">
        <f t="shared" si="0"/>
        <v>2184785</v>
      </c>
      <c r="AF13" s="92"/>
      <c r="AG13" s="92"/>
    </row>
    <row r="14" spans="1:104" x14ac:dyDescent="0.2">
      <c r="A14" s="24" t="str">
        <f>+'Original ABG Allocation'!A14</f>
        <v>09</v>
      </c>
      <c r="B14" s="24" t="str">
        <f>+'Original ABG Allocation'!B14</f>
        <v>SOMERSET</v>
      </c>
      <c r="C14" s="89">
        <v>0</v>
      </c>
      <c r="D14" s="105">
        <v>18225</v>
      </c>
      <c r="E14" s="105">
        <v>0</v>
      </c>
      <c r="F14" s="105">
        <v>0</v>
      </c>
      <c r="G14" s="108">
        <v>0</v>
      </c>
      <c r="H14" s="122">
        <v>0</v>
      </c>
      <c r="I14" s="285">
        <v>5000</v>
      </c>
      <c r="J14" s="105">
        <v>0</v>
      </c>
      <c r="K14" s="108">
        <v>1418724</v>
      </c>
      <c r="L14" s="105">
        <v>48104</v>
      </c>
      <c r="M14" s="105">
        <v>54194</v>
      </c>
      <c r="N14" s="105">
        <v>0</v>
      </c>
      <c r="O14" s="105">
        <v>55327</v>
      </c>
      <c r="P14" s="105">
        <v>54123</v>
      </c>
      <c r="Q14" s="105">
        <v>36082</v>
      </c>
      <c r="R14" s="105">
        <v>5292</v>
      </c>
      <c r="S14" s="105">
        <v>17675</v>
      </c>
      <c r="T14" s="105">
        <v>0</v>
      </c>
      <c r="U14" s="105">
        <v>0</v>
      </c>
      <c r="V14" s="91">
        <v>0</v>
      </c>
      <c r="W14" s="91">
        <v>4356</v>
      </c>
      <c r="X14" s="356"/>
      <c r="Y14" s="91">
        <v>0</v>
      </c>
      <c r="Z14" s="91">
        <v>0</v>
      </c>
      <c r="AA14" s="340">
        <v>0</v>
      </c>
      <c r="AB14" s="91">
        <v>56857</v>
      </c>
      <c r="AC14" s="91">
        <v>3200</v>
      </c>
      <c r="AD14" s="91">
        <v>0</v>
      </c>
      <c r="AE14" s="91">
        <f t="shared" si="0"/>
        <v>1777159</v>
      </c>
      <c r="AF14" s="92"/>
      <c r="AG14" s="92"/>
    </row>
    <row r="15" spans="1:104" x14ac:dyDescent="0.2">
      <c r="A15" s="24" t="str">
        <f>+'Original ABG Allocation'!A15</f>
        <v>10</v>
      </c>
      <c r="B15" s="24" t="str">
        <f>+'Original ABG Allocation'!B15</f>
        <v>CAMBRIA</v>
      </c>
      <c r="C15" s="89">
        <v>0</v>
      </c>
      <c r="D15" s="105">
        <v>3775</v>
      </c>
      <c r="E15" s="105">
        <v>0</v>
      </c>
      <c r="F15" s="105">
        <v>0</v>
      </c>
      <c r="G15" s="108">
        <v>0</v>
      </c>
      <c r="H15" s="122">
        <v>0</v>
      </c>
      <c r="I15" s="285">
        <v>5000</v>
      </c>
      <c r="J15" s="105">
        <v>0</v>
      </c>
      <c r="K15" s="108">
        <v>358494</v>
      </c>
      <c r="L15" s="105">
        <v>177039</v>
      </c>
      <c r="M15" s="105">
        <v>54194</v>
      </c>
      <c r="N15" s="105">
        <v>0</v>
      </c>
      <c r="O15" s="105">
        <v>138034</v>
      </c>
      <c r="P15" s="105">
        <v>122641</v>
      </c>
      <c r="Q15" s="105">
        <v>81761</v>
      </c>
      <c r="R15" s="105">
        <v>12725</v>
      </c>
      <c r="S15" s="105">
        <v>79239</v>
      </c>
      <c r="T15" s="105">
        <v>0</v>
      </c>
      <c r="U15" s="105">
        <v>0</v>
      </c>
      <c r="V15" s="91">
        <v>0</v>
      </c>
      <c r="W15" s="91">
        <v>6510</v>
      </c>
      <c r="X15" s="356"/>
      <c r="Y15" s="91">
        <v>0</v>
      </c>
      <c r="Z15" s="91">
        <v>0</v>
      </c>
      <c r="AA15" s="340">
        <v>0</v>
      </c>
      <c r="AB15" s="91">
        <v>80079</v>
      </c>
      <c r="AC15" s="91">
        <v>5220</v>
      </c>
      <c r="AD15" s="91">
        <v>0</v>
      </c>
      <c r="AE15" s="91">
        <f t="shared" si="0"/>
        <v>1124711</v>
      </c>
      <c r="AF15" s="92"/>
      <c r="AG15" s="92"/>
    </row>
    <row r="16" spans="1:104" x14ac:dyDescent="0.2">
      <c r="A16" s="24" t="str">
        <f>+'Original ABG Allocation'!A16</f>
        <v>11</v>
      </c>
      <c r="B16" s="24" t="str">
        <f>+'Original ABG Allocation'!B16</f>
        <v>BLAIR</v>
      </c>
      <c r="C16" s="89">
        <v>0</v>
      </c>
      <c r="D16" s="105">
        <v>7175</v>
      </c>
      <c r="E16" s="105">
        <v>0</v>
      </c>
      <c r="F16" s="105">
        <v>0</v>
      </c>
      <c r="G16" s="108">
        <v>94688</v>
      </c>
      <c r="H16" s="122">
        <v>200000</v>
      </c>
      <c r="I16" s="285">
        <v>5000</v>
      </c>
      <c r="J16" s="105">
        <v>0</v>
      </c>
      <c r="K16" s="108">
        <v>216064</v>
      </c>
      <c r="L16" s="105">
        <v>105395</v>
      </c>
      <c r="M16" s="105">
        <v>54194</v>
      </c>
      <c r="N16" s="105">
        <v>0</v>
      </c>
      <c r="O16" s="105">
        <v>0</v>
      </c>
      <c r="P16" s="105">
        <v>0</v>
      </c>
      <c r="Q16" s="105">
        <v>0</v>
      </c>
      <c r="R16" s="105">
        <v>8753</v>
      </c>
      <c r="S16" s="105">
        <v>0</v>
      </c>
      <c r="T16" s="105">
        <v>505550</v>
      </c>
      <c r="U16" s="105">
        <v>0</v>
      </c>
      <c r="V16" s="91">
        <v>0</v>
      </c>
      <c r="W16" s="91">
        <v>4804</v>
      </c>
      <c r="X16" s="356">
        <v>9400</v>
      </c>
      <c r="Y16" s="91">
        <v>0</v>
      </c>
      <c r="Z16" s="91">
        <v>0</v>
      </c>
      <c r="AA16" s="340">
        <v>8552</v>
      </c>
      <c r="AB16" s="91">
        <v>55147</v>
      </c>
      <c r="AC16" s="91">
        <v>3595</v>
      </c>
      <c r="AD16" s="91">
        <v>418421</v>
      </c>
      <c r="AE16" s="91">
        <f t="shared" si="0"/>
        <v>1696738</v>
      </c>
      <c r="AF16" s="92"/>
      <c r="AG16" s="92"/>
    </row>
    <row r="17" spans="1:33" x14ac:dyDescent="0.2">
      <c r="A17" s="24" t="str">
        <f>+'Original ABG Allocation'!A17</f>
        <v>12</v>
      </c>
      <c r="B17" s="24" t="str">
        <f>+'Original ABG Allocation'!B17</f>
        <v>BED/FULT/HUNT</v>
      </c>
      <c r="C17" s="89">
        <v>0</v>
      </c>
      <c r="D17" s="105">
        <v>4200</v>
      </c>
      <c r="E17" s="105">
        <v>0</v>
      </c>
      <c r="F17" s="105">
        <v>0</v>
      </c>
      <c r="G17" s="108">
        <v>0</v>
      </c>
      <c r="H17" s="122">
        <v>0</v>
      </c>
      <c r="I17" s="285">
        <v>5000</v>
      </c>
      <c r="J17" s="105">
        <v>0</v>
      </c>
      <c r="K17" s="108">
        <v>485156</v>
      </c>
      <c r="L17" s="105">
        <v>60084</v>
      </c>
      <c r="M17" s="105">
        <v>54194</v>
      </c>
      <c r="N17" s="105">
        <v>0</v>
      </c>
      <c r="O17" s="105">
        <v>0</v>
      </c>
      <c r="P17" s="105">
        <v>0</v>
      </c>
      <c r="Q17" s="105">
        <v>0</v>
      </c>
      <c r="R17" s="105">
        <v>24350</v>
      </c>
      <c r="S17" s="105">
        <v>0</v>
      </c>
      <c r="T17" s="105">
        <v>0</v>
      </c>
      <c r="U17" s="105">
        <v>0</v>
      </c>
      <c r="V17" s="91">
        <v>0</v>
      </c>
      <c r="W17" s="91">
        <v>6682</v>
      </c>
      <c r="X17" s="356"/>
      <c r="Y17" s="91">
        <v>0</v>
      </c>
      <c r="Z17" s="91">
        <v>0</v>
      </c>
      <c r="AA17" s="340">
        <v>0</v>
      </c>
      <c r="AB17" s="91">
        <v>61486</v>
      </c>
      <c r="AC17" s="91">
        <v>4008</v>
      </c>
      <c r="AD17" s="91">
        <v>0</v>
      </c>
      <c r="AE17" s="91">
        <f t="shared" si="0"/>
        <v>705160</v>
      </c>
      <c r="AF17" s="92"/>
      <c r="AG17" s="92"/>
    </row>
    <row r="18" spans="1:33" x14ac:dyDescent="0.2">
      <c r="A18" s="24" t="str">
        <f>+'Original ABG Allocation'!A18</f>
        <v>13</v>
      </c>
      <c r="B18" s="24" t="str">
        <f>+'Original ABG Allocation'!B18</f>
        <v>CENTRE</v>
      </c>
      <c r="C18" s="89">
        <v>0</v>
      </c>
      <c r="D18" s="105">
        <v>6325</v>
      </c>
      <c r="E18" s="105">
        <v>0</v>
      </c>
      <c r="F18" s="105">
        <v>0</v>
      </c>
      <c r="G18" s="108">
        <v>0</v>
      </c>
      <c r="H18" s="122">
        <v>0</v>
      </c>
      <c r="I18" s="285">
        <v>5000</v>
      </c>
      <c r="J18" s="105">
        <v>0</v>
      </c>
      <c r="K18" s="108">
        <v>385387</v>
      </c>
      <c r="L18" s="105">
        <v>277973</v>
      </c>
      <c r="M18" s="105">
        <v>23800</v>
      </c>
      <c r="N18" s="105">
        <v>65000</v>
      </c>
      <c r="O18" s="105">
        <v>121347</v>
      </c>
      <c r="P18" s="105">
        <v>118708</v>
      </c>
      <c r="Q18" s="105">
        <v>79139</v>
      </c>
      <c r="R18" s="105">
        <v>15476</v>
      </c>
      <c r="S18" s="105">
        <v>51689</v>
      </c>
      <c r="T18" s="105">
        <v>0</v>
      </c>
      <c r="U18" s="105">
        <v>0</v>
      </c>
      <c r="V18" s="91">
        <v>0</v>
      </c>
      <c r="W18" s="91">
        <v>4247</v>
      </c>
      <c r="X18" s="356"/>
      <c r="Y18" s="91">
        <v>0</v>
      </c>
      <c r="Z18" s="91">
        <v>0</v>
      </c>
      <c r="AA18" s="340">
        <v>0</v>
      </c>
      <c r="AB18" s="91">
        <v>34611</v>
      </c>
      <c r="AC18" s="91">
        <v>1948</v>
      </c>
      <c r="AD18" s="91">
        <v>0</v>
      </c>
      <c r="AE18" s="91">
        <f t="shared" si="0"/>
        <v>1190650</v>
      </c>
      <c r="AF18" s="92"/>
      <c r="AG18" s="92"/>
    </row>
    <row r="19" spans="1:33" x14ac:dyDescent="0.2">
      <c r="A19" s="24" t="str">
        <f>+'Original ABG Allocation'!A19</f>
        <v>14</v>
      </c>
      <c r="B19" s="24" t="str">
        <f>+'Original ABG Allocation'!B19</f>
        <v>LYCOM/CLINTON</v>
      </c>
      <c r="C19" s="89">
        <v>0</v>
      </c>
      <c r="D19" s="105">
        <v>43300</v>
      </c>
      <c r="E19" s="105">
        <v>0</v>
      </c>
      <c r="F19" s="105">
        <v>0</v>
      </c>
      <c r="G19" s="108">
        <v>0</v>
      </c>
      <c r="H19" s="122">
        <v>0</v>
      </c>
      <c r="I19" s="285">
        <v>5000</v>
      </c>
      <c r="J19" s="105">
        <v>0</v>
      </c>
      <c r="K19" s="108">
        <v>444398</v>
      </c>
      <c r="L19" s="105">
        <v>61641</v>
      </c>
      <c r="M19" s="105">
        <v>40000</v>
      </c>
      <c r="N19" s="105">
        <v>5365</v>
      </c>
      <c r="O19" s="105">
        <v>126747</v>
      </c>
      <c r="P19" s="105">
        <v>123991</v>
      </c>
      <c r="Q19" s="105">
        <v>82660</v>
      </c>
      <c r="R19" s="105">
        <v>12123</v>
      </c>
      <c r="S19" s="105">
        <v>40491</v>
      </c>
      <c r="T19" s="105">
        <v>0</v>
      </c>
      <c r="U19" s="105">
        <v>0</v>
      </c>
      <c r="V19" s="91">
        <v>0</v>
      </c>
      <c r="W19" s="91">
        <v>6654</v>
      </c>
      <c r="X19" s="356"/>
      <c r="Y19" s="91">
        <v>0</v>
      </c>
      <c r="Z19" s="91">
        <v>0</v>
      </c>
      <c r="AA19" s="340">
        <v>0</v>
      </c>
      <c r="AB19" s="91">
        <v>62386</v>
      </c>
      <c r="AC19" s="91">
        <v>4066</v>
      </c>
      <c r="AD19" s="91">
        <v>0</v>
      </c>
      <c r="AE19" s="91">
        <f t="shared" si="0"/>
        <v>1058822</v>
      </c>
      <c r="AF19" s="92"/>
      <c r="AG19" s="92"/>
    </row>
    <row r="20" spans="1:33" x14ac:dyDescent="0.2">
      <c r="A20" s="24" t="str">
        <f>+'Original ABG Allocation'!A20</f>
        <v>15</v>
      </c>
      <c r="B20" s="24" t="str">
        <f>+'Original ABG Allocation'!B20</f>
        <v>COLUM/MONT</v>
      </c>
      <c r="C20" s="89">
        <v>0</v>
      </c>
      <c r="D20" s="105">
        <v>4200</v>
      </c>
      <c r="E20" s="105">
        <v>0</v>
      </c>
      <c r="F20" s="105">
        <v>0</v>
      </c>
      <c r="G20" s="108">
        <v>0</v>
      </c>
      <c r="H20" s="122">
        <v>0</v>
      </c>
      <c r="I20" s="285">
        <v>5000</v>
      </c>
      <c r="J20" s="105">
        <v>0</v>
      </c>
      <c r="K20" s="108">
        <v>549018</v>
      </c>
      <c r="L20" s="105">
        <v>133815</v>
      </c>
      <c r="M20" s="105">
        <v>54194</v>
      </c>
      <c r="N20" s="105">
        <v>99918</v>
      </c>
      <c r="O20" s="105">
        <v>64131</v>
      </c>
      <c r="P20" s="105">
        <v>64017</v>
      </c>
      <c r="Q20" s="105">
        <v>42678</v>
      </c>
      <c r="R20" s="105">
        <v>5786</v>
      </c>
      <c r="S20" s="105">
        <v>15349</v>
      </c>
      <c r="T20" s="105">
        <v>0</v>
      </c>
      <c r="U20" s="105">
        <v>0</v>
      </c>
      <c r="V20" s="91">
        <v>0</v>
      </c>
      <c r="W20" s="91">
        <v>3783</v>
      </c>
      <c r="X20" s="356"/>
      <c r="Y20" s="91">
        <v>0</v>
      </c>
      <c r="Z20" s="91">
        <v>0</v>
      </c>
      <c r="AA20" s="340">
        <v>0</v>
      </c>
      <c r="AB20" s="91">
        <v>40283</v>
      </c>
      <c r="AC20" s="91">
        <v>2267</v>
      </c>
      <c r="AD20" s="91">
        <v>0</v>
      </c>
      <c r="AE20" s="91">
        <f t="shared" si="0"/>
        <v>1084439</v>
      </c>
      <c r="AF20" s="92"/>
      <c r="AG20" s="92"/>
    </row>
    <row r="21" spans="1:33" x14ac:dyDescent="0.2">
      <c r="A21" s="24" t="str">
        <f>+'Original ABG Allocation'!A21</f>
        <v>16</v>
      </c>
      <c r="B21" s="24" t="str">
        <f>+'Original ABG Allocation'!B21</f>
        <v>NORTHUMBERLND</v>
      </c>
      <c r="C21" s="89">
        <v>0</v>
      </c>
      <c r="D21" s="105">
        <v>5900</v>
      </c>
      <c r="E21" s="105">
        <v>0</v>
      </c>
      <c r="F21" s="105">
        <v>0</v>
      </c>
      <c r="G21" s="108">
        <v>0</v>
      </c>
      <c r="H21" s="122">
        <v>0</v>
      </c>
      <c r="I21" s="285">
        <v>5000</v>
      </c>
      <c r="J21" s="105">
        <v>0</v>
      </c>
      <c r="K21" s="108">
        <v>261510</v>
      </c>
      <c r="L21" s="105">
        <v>343445</v>
      </c>
      <c r="M21" s="105">
        <v>21000</v>
      </c>
      <c r="N21" s="105">
        <v>55000</v>
      </c>
      <c r="O21" s="105">
        <v>55307</v>
      </c>
      <c r="P21" s="105">
        <v>54104</v>
      </c>
      <c r="Q21" s="105">
        <v>36069</v>
      </c>
      <c r="R21" s="105">
        <v>5290</v>
      </c>
      <c r="S21" s="105">
        <v>17668</v>
      </c>
      <c r="T21" s="105">
        <v>0</v>
      </c>
      <c r="U21" s="105">
        <v>0</v>
      </c>
      <c r="V21" s="91">
        <v>0</v>
      </c>
      <c r="W21" s="91">
        <v>4355</v>
      </c>
      <c r="X21" s="356"/>
      <c r="Y21" s="91">
        <v>0</v>
      </c>
      <c r="Z21" s="91">
        <v>0</v>
      </c>
      <c r="AA21" s="340">
        <v>0</v>
      </c>
      <c r="AB21" s="91">
        <v>57439</v>
      </c>
      <c r="AC21" s="91">
        <v>3744</v>
      </c>
      <c r="AD21" s="91">
        <v>0</v>
      </c>
      <c r="AE21" s="91">
        <f t="shared" si="0"/>
        <v>925831</v>
      </c>
      <c r="AF21" s="92"/>
      <c r="AG21" s="92"/>
    </row>
    <row r="22" spans="1:33" x14ac:dyDescent="0.2">
      <c r="A22" s="24" t="str">
        <f>+'Original ABG Allocation'!A22</f>
        <v>17</v>
      </c>
      <c r="B22" s="24" t="str">
        <f>+'Original ABG Allocation'!B22</f>
        <v>UNION/SNYDER</v>
      </c>
      <c r="C22" s="89">
        <v>0</v>
      </c>
      <c r="D22" s="105">
        <v>5475</v>
      </c>
      <c r="E22" s="105">
        <v>0</v>
      </c>
      <c r="F22" s="105">
        <v>0</v>
      </c>
      <c r="G22" s="108">
        <v>0</v>
      </c>
      <c r="H22" s="122">
        <v>0</v>
      </c>
      <c r="I22" s="285">
        <v>5000</v>
      </c>
      <c r="J22" s="105">
        <v>0</v>
      </c>
      <c r="K22" s="108">
        <v>506055</v>
      </c>
      <c r="L22" s="105">
        <v>56337</v>
      </c>
      <c r="M22" s="105">
        <v>50737</v>
      </c>
      <c r="N22" s="105">
        <v>0</v>
      </c>
      <c r="O22" s="105">
        <v>0</v>
      </c>
      <c r="P22" s="105">
        <v>0</v>
      </c>
      <c r="Q22" s="105">
        <v>0</v>
      </c>
      <c r="R22" s="105">
        <v>13710</v>
      </c>
      <c r="S22" s="105">
        <v>0</v>
      </c>
      <c r="T22" s="105">
        <v>0</v>
      </c>
      <c r="U22" s="105">
        <v>0</v>
      </c>
      <c r="V22" s="91">
        <v>0</v>
      </c>
      <c r="W22" s="91">
        <v>3762</v>
      </c>
      <c r="X22" s="356">
        <v>12610</v>
      </c>
      <c r="Y22" s="91">
        <v>0</v>
      </c>
      <c r="Z22" s="91">
        <v>0</v>
      </c>
      <c r="AA22" s="340">
        <v>11473</v>
      </c>
      <c r="AB22" s="91">
        <v>31915</v>
      </c>
      <c r="AC22" s="91">
        <v>1796</v>
      </c>
      <c r="AD22" s="91">
        <v>0</v>
      </c>
      <c r="AE22" s="91">
        <f t="shared" si="0"/>
        <v>698870</v>
      </c>
      <c r="AF22" s="92"/>
      <c r="AG22" s="92"/>
    </row>
    <row r="23" spans="1:33" x14ac:dyDescent="0.2">
      <c r="A23" s="24" t="str">
        <f>+'Original ABG Allocation'!A23</f>
        <v>18</v>
      </c>
      <c r="B23" s="24" t="str">
        <f>+'Original ABG Allocation'!B23</f>
        <v>MIFF/JUNIATA</v>
      </c>
      <c r="C23" s="89">
        <v>0</v>
      </c>
      <c r="D23" s="105">
        <v>3350</v>
      </c>
      <c r="E23" s="105">
        <v>0</v>
      </c>
      <c r="F23" s="105">
        <v>5100</v>
      </c>
      <c r="G23" s="108">
        <v>0</v>
      </c>
      <c r="H23" s="122">
        <v>0</v>
      </c>
      <c r="I23" s="285">
        <v>5000</v>
      </c>
      <c r="J23" s="105">
        <v>0</v>
      </c>
      <c r="K23" s="108">
        <v>522632</v>
      </c>
      <c r="L23" s="105">
        <v>44241</v>
      </c>
      <c r="M23" s="105">
        <v>47116</v>
      </c>
      <c r="N23" s="105">
        <v>55036</v>
      </c>
      <c r="O23" s="105">
        <v>153272</v>
      </c>
      <c r="P23" s="105">
        <v>9900</v>
      </c>
      <c r="Q23" s="105">
        <v>6600</v>
      </c>
      <c r="R23" s="105">
        <v>14660</v>
      </c>
      <c r="S23" s="105">
        <v>48966</v>
      </c>
      <c r="T23" s="105">
        <v>0</v>
      </c>
      <c r="U23" s="105">
        <v>0</v>
      </c>
      <c r="V23" s="91">
        <v>0</v>
      </c>
      <c r="W23" s="91">
        <v>4023</v>
      </c>
      <c r="X23" s="356"/>
      <c r="Y23" s="91">
        <v>0</v>
      </c>
      <c r="Z23" s="91">
        <v>0</v>
      </c>
      <c r="AA23" s="340">
        <v>0</v>
      </c>
      <c r="AB23" s="91">
        <v>43030</v>
      </c>
      <c r="AC23" s="91">
        <v>2421</v>
      </c>
      <c r="AD23" s="91">
        <v>0</v>
      </c>
      <c r="AE23" s="91">
        <f t="shared" si="0"/>
        <v>965347</v>
      </c>
      <c r="AF23" s="92"/>
      <c r="AG23" s="92"/>
    </row>
    <row r="24" spans="1:33" x14ac:dyDescent="0.2">
      <c r="A24" s="24" t="str">
        <f>+'Original ABG Allocation'!A24</f>
        <v>19</v>
      </c>
      <c r="B24" s="24" t="str">
        <f>+'Original ABG Allocation'!B24</f>
        <v>FRANKLIN</v>
      </c>
      <c r="C24" s="89">
        <v>0</v>
      </c>
      <c r="D24" s="105">
        <v>11425</v>
      </c>
      <c r="E24" s="105">
        <v>0</v>
      </c>
      <c r="F24" s="105">
        <v>0</v>
      </c>
      <c r="G24" s="108">
        <v>0</v>
      </c>
      <c r="H24" s="122">
        <v>0</v>
      </c>
      <c r="I24" s="285">
        <v>5000</v>
      </c>
      <c r="J24" s="105">
        <v>0</v>
      </c>
      <c r="K24" s="108">
        <v>406922</v>
      </c>
      <c r="L24" s="105">
        <v>415149</v>
      </c>
      <c r="M24" s="105">
        <v>54194</v>
      </c>
      <c r="N24" s="105">
        <v>55283</v>
      </c>
      <c r="O24" s="105">
        <v>42021</v>
      </c>
      <c r="P24" s="105">
        <v>41107</v>
      </c>
      <c r="Q24" s="105">
        <v>27404</v>
      </c>
      <c r="R24" s="105">
        <v>15072</v>
      </c>
      <c r="S24" s="105">
        <v>50341</v>
      </c>
      <c r="T24" s="105">
        <v>0</v>
      </c>
      <c r="U24" s="105">
        <v>0</v>
      </c>
      <c r="V24" s="91">
        <v>0</v>
      </c>
      <c r="W24" s="91">
        <v>5515</v>
      </c>
      <c r="X24" s="356"/>
      <c r="Y24" s="91">
        <v>0</v>
      </c>
      <c r="Z24" s="91">
        <v>0</v>
      </c>
      <c r="AA24" s="340">
        <v>0</v>
      </c>
      <c r="AB24" s="91">
        <v>54244</v>
      </c>
      <c r="AC24" s="91">
        <v>3053</v>
      </c>
      <c r="AD24" s="91">
        <v>0</v>
      </c>
      <c r="AE24" s="91">
        <f t="shared" si="0"/>
        <v>1186730</v>
      </c>
      <c r="AF24" s="92"/>
      <c r="AG24" s="92"/>
    </row>
    <row r="25" spans="1:33" x14ac:dyDescent="0.2">
      <c r="A25" s="24" t="str">
        <f>+'Original ABG Allocation'!A25</f>
        <v>20</v>
      </c>
      <c r="B25" s="24" t="str">
        <f>+'Original ABG Allocation'!B25</f>
        <v>ADAMS</v>
      </c>
      <c r="C25" s="89">
        <v>0</v>
      </c>
      <c r="D25" s="105">
        <v>2500</v>
      </c>
      <c r="E25" s="105">
        <v>0</v>
      </c>
      <c r="F25" s="105">
        <v>0</v>
      </c>
      <c r="G25" s="108">
        <v>0</v>
      </c>
      <c r="H25" s="122">
        <v>0</v>
      </c>
      <c r="I25" s="285">
        <v>5000</v>
      </c>
      <c r="J25" s="105">
        <v>0</v>
      </c>
      <c r="K25" s="108">
        <v>479230</v>
      </c>
      <c r="L25" s="105">
        <v>27356</v>
      </c>
      <c r="M25" s="105">
        <v>40000</v>
      </c>
      <c r="N25" s="105">
        <v>0</v>
      </c>
      <c r="O25" s="105">
        <v>58203</v>
      </c>
      <c r="P25" s="105">
        <v>56935</v>
      </c>
      <c r="Q25" s="105">
        <v>37956</v>
      </c>
      <c r="R25" s="105">
        <v>5567</v>
      </c>
      <c r="S25" s="105">
        <v>18595</v>
      </c>
      <c r="T25" s="105">
        <v>0</v>
      </c>
      <c r="U25" s="105">
        <v>0</v>
      </c>
      <c r="V25" s="91">
        <v>0</v>
      </c>
      <c r="W25" s="91">
        <v>4583</v>
      </c>
      <c r="X25" s="356"/>
      <c r="Y25" s="91">
        <v>0</v>
      </c>
      <c r="Z25" s="91">
        <v>0</v>
      </c>
      <c r="AA25" s="340">
        <v>0</v>
      </c>
      <c r="AB25" s="91">
        <v>33196</v>
      </c>
      <c r="AC25" s="91">
        <v>1868</v>
      </c>
      <c r="AD25" s="91">
        <v>0</v>
      </c>
      <c r="AE25" s="91">
        <f t="shared" si="0"/>
        <v>770989</v>
      </c>
      <c r="AF25" s="92"/>
      <c r="AG25" s="92"/>
    </row>
    <row r="26" spans="1:33" x14ac:dyDescent="0.2">
      <c r="A26" s="24" t="str">
        <f>+'Original ABG Allocation'!A26</f>
        <v>21</v>
      </c>
      <c r="B26" s="24" t="str">
        <f>+'Original ABG Allocation'!B26</f>
        <v>CUMBERLAND</v>
      </c>
      <c r="C26" s="89">
        <v>0</v>
      </c>
      <c r="D26" s="105">
        <v>8450</v>
      </c>
      <c r="E26" s="105">
        <v>0</v>
      </c>
      <c r="F26" s="105">
        <v>0</v>
      </c>
      <c r="G26" s="108">
        <v>0</v>
      </c>
      <c r="H26" s="122">
        <v>0</v>
      </c>
      <c r="I26" s="285">
        <v>5000</v>
      </c>
      <c r="J26" s="105">
        <v>0</v>
      </c>
      <c r="K26" s="108">
        <v>545706</v>
      </c>
      <c r="L26" s="105">
        <v>47197</v>
      </c>
      <c r="M26" s="105">
        <v>38000</v>
      </c>
      <c r="N26" s="105">
        <v>0</v>
      </c>
      <c r="O26" s="105">
        <v>88853</v>
      </c>
      <c r="P26" s="105">
        <v>101328</v>
      </c>
      <c r="Q26" s="105">
        <v>67552</v>
      </c>
      <c r="R26" s="105">
        <v>0</v>
      </c>
      <c r="S26" s="105">
        <v>0</v>
      </c>
      <c r="T26" s="105">
        <v>0</v>
      </c>
      <c r="U26" s="105">
        <v>0</v>
      </c>
      <c r="V26" s="91">
        <v>0</v>
      </c>
      <c r="W26" s="91">
        <v>6664</v>
      </c>
      <c r="X26" s="356">
        <v>19436</v>
      </c>
      <c r="Y26" s="91">
        <v>0</v>
      </c>
      <c r="Z26" s="91">
        <v>0</v>
      </c>
      <c r="AA26" s="340">
        <v>17683</v>
      </c>
      <c r="AB26" s="91">
        <v>56095</v>
      </c>
      <c r="AC26" s="91">
        <v>3157</v>
      </c>
      <c r="AD26" s="91">
        <v>0</v>
      </c>
      <c r="AE26" s="91">
        <f t="shared" si="0"/>
        <v>1005121</v>
      </c>
      <c r="AF26" s="92"/>
      <c r="AG26" s="92"/>
    </row>
    <row r="27" spans="1:33" x14ac:dyDescent="0.2">
      <c r="A27" s="24" t="str">
        <f>+'Original ABG Allocation'!A27</f>
        <v>22</v>
      </c>
      <c r="B27" s="24" t="str">
        <f>+'Original ABG Allocation'!B27</f>
        <v>PERRY</v>
      </c>
      <c r="C27" s="89">
        <v>0</v>
      </c>
      <c r="D27" s="105">
        <v>2925</v>
      </c>
      <c r="E27" s="105">
        <v>0</v>
      </c>
      <c r="F27" s="105">
        <v>0</v>
      </c>
      <c r="G27" s="108">
        <v>0</v>
      </c>
      <c r="H27" s="122">
        <v>0</v>
      </c>
      <c r="I27" s="285">
        <v>5000</v>
      </c>
      <c r="J27" s="105">
        <v>0</v>
      </c>
      <c r="K27" s="108">
        <v>265744</v>
      </c>
      <c r="L27" s="105">
        <v>186126</v>
      </c>
      <c r="M27" s="105">
        <v>49702</v>
      </c>
      <c r="N27" s="105">
        <v>1500</v>
      </c>
      <c r="O27" s="105">
        <v>0</v>
      </c>
      <c r="P27" s="105">
        <v>0</v>
      </c>
      <c r="Q27" s="105">
        <v>0</v>
      </c>
      <c r="R27" s="105">
        <v>0</v>
      </c>
      <c r="S27" s="105">
        <v>0</v>
      </c>
      <c r="T27" s="105">
        <v>0</v>
      </c>
      <c r="U27" s="105">
        <v>0</v>
      </c>
      <c r="V27" s="91">
        <v>0</v>
      </c>
      <c r="W27" s="91">
        <v>2382</v>
      </c>
      <c r="X27" s="356"/>
      <c r="Y27" s="91">
        <v>0</v>
      </c>
      <c r="Z27" s="91">
        <v>0</v>
      </c>
      <c r="AA27" s="340">
        <v>0</v>
      </c>
      <c r="AB27" s="91">
        <v>19289</v>
      </c>
      <c r="AC27" s="91">
        <v>1085</v>
      </c>
      <c r="AD27" s="91">
        <v>0</v>
      </c>
      <c r="AE27" s="91">
        <f t="shared" si="0"/>
        <v>533753</v>
      </c>
      <c r="AF27" s="92"/>
      <c r="AG27" s="92"/>
    </row>
    <row r="28" spans="1:33" x14ac:dyDescent="0.2">
      <c r="A28" s="24" t="str">
        <f>+'Original ABG Allocation'!A28</f>
        <v>23</v>
      </c>
      <c r="B28" s="24" t="str">
        <f>+'Original ABG Allocation'!B28</f>
        <v>DAUPHIN</v>
      </c>
      <c r="C28" s="89">
        <v>0</v>
      </c>
      <c r="D28" s="105">
        <v>23750</v>
      </c>
      <c r="E28" s="105">
        <v>0</v>
      </c>
      <c r="F28" s="105">
        <v>0</v>
      </c>
      <c r="G28" s="108">
        <v>0</v>
      </c>
      <c r="H28" s="122">
        <v>0</v>
      </c>
      <c r="I28" s="285">
        <v>5000</v>
      </c>
      <c r="J28" s="105">
        <v>0</v>
      </c>
      <c r="K28" s="108">
        <v>129041</v>
      </c>
      <c r="L28" s="105">
        <v>94315</v>
      </c>
      <c r="M28" s="105">
        <v>0</v>
      </c>
      <c r="N28" s="105">
        <v>70000</v>
      </c>
      <c r="O28" s="105">
        <v>60278</v>
      </c>
      <c r="P28" s="105">
        <v>58967</v>
      </c>
      <c r="Q28" s="105">
        <v>39311</v>
      </c>
      <c r="R28" s="105">
        <v>5766</v>
      </c>
      <c r="S28" s="105">
        <v>19257</v>
      </c>
      <c r="T28" s="105">
        <v>0</v>
      </c>
      <c r="U28" s="105">
        <v>0</v>
      </c>
      <c r="V28" s="91">
        <v>0</v>
      </c>
      <c r="W28" s="91">
        <v>9493</v>
      </c>
      <c r="X28" s="356"/>
      <c r="Y28" s="91">
        <v>0</v>
      </c>
      <c r="Z28" s="91">
        <v>0</v>
      </c>
      <c r="AA28" s="340">
        <v>0</v>
      </c>
      <c r="AB28" s="91">
        <v>92974</v>
      </c>
      <c r="AC28" s="91">
        <v>6061</v>
      </c>
      <c r="AD28" s="91">
        <v>0</v>
      </c>
      <c r="AE28" s="91">
        <f t="shared" si="0"/>
        <v>614213</v>
      </c>
      <c r="AF28" s="92"/>
      <c r="AG28" s="92"/>
    </row>
    <row r="29" spans="1:33" x14ac:dyDescent="0.2">
      <c r="A29" s="24" t="str">
        <f>+'Original ABG Allocation'!A29</f>
        <v>24</v>
      </c>
      <c r="B29" s="24" t="str">
        <f>+'Original ABG Allocation'!B29</f>
        <v>LEBANON</v>
      </c>
      <c r="C29" s="89">
        <v>0</v>
      </c>
      <c r="D29" s="105">
        <v>10575</v>
      </c>
      <c r="E29" s="105">
        <v>0</v>
      </c>
      <c r="F29" s="105">
        <v>0</v>
      </c>
      <c r="G29" s="108">
        <v>0</v>
      </c>
      <c r="H29" s="122">
        <v>0</v>
      </c>
      <c r="I29" s="285">
        <v>5000</v>
      </c>
      <c r="J29" s="105">
        <v>0</v>
      </c>
      <c r="K29" s="108">
        <v>714652</v>
      </c>
      <c r="L29" s="105">
        <v>38885</v>
      </c>
      <c r="M29" s="105">
        <v>48886</v>
      </c>
      <c r="N29" s="105">
        <v>0</v>
      </c>
      <c r="O29" s="105">
        <v>56800</v>
      </c>
      <c r="P29" s="105">
        <v>58190</v>
      </c>
      <c r="Q29" s="105">
        <v>38793</v>
      </c>
      <c r="R29" s="105">
        <v>8264</v>
      </c>
      <c r="S29" s="105">
        <v>18682</v>
      </c>
      <c r="T29" s="105">
        <v>0</v>
      </c>
      <c r="U29" s="105">
        <v>0</v>
      </c>
      <c r="V29" s="91">
        <v>0</v>
      </c>
      <c r="W29" s="91">
        <v>4535</v>
      </c>
      <c r="X29" s="356"/>
      <c r="Y29" s="91">
        <v>0</v>
      </c>
      <c r="Z29" s="91">
        <v>0</v>
      </c>
      <c r="AA29" s="340">
        <v>0</v>
      </c>
      <c r="AB29" s="91">
        <v>45875</v>
      </c>
      <c r="AC29" s="91">
        <v>2582</v>
      </c>
      <c r="AD29" s="91">
        <v>0</v>
      </c>
      <c r="AE29" s="91">
        <f t="shared" si="0"/>
        <v>1051719</v>
      </c>
      <c r="AF29" s="92"/>
      <c r="AG29" s="92"/>
    </row>
    <row r="30" spans="1:33" x14ac:dyDescent="0.2">
      <c r="A30" s="24" t="str">
        <f>+'Original ABG Allocation'!A30</f>
        <v>25</v>
      </c>
      <c r="B30" s="24" t="str">
        <f>+'Original ABG Allocation'!B30</f>
        <v>YORK</v>
      </c>
      <c r="C30" s="89">
        <v>0</v>
      </c>
      <c r="D30" s="105">
        <v>5475</v>
      </c>
      <c r="E30" s="105">
        <v>0</v>
      </c>
      <c r="F30" s="105">
        <v>0</v>
      </c>
      <c r="G30" s="108">
        <v>0</v>
      </c>
      <c r="H30" s="122">
        <v>0</v>
      </c>
      <c r="I30" s="285">
        <v>5000</v>
      </c>
      <c r="J30" s="105">
        <v>0</v>
      </c>
      <c r="K30" s="108">
        <v>1980012</v>
      </c>
      <c r="L30" s="105">
        <v>108682</v>
      </c>
      <c r="M30" s="105">
        <v>47116</v>
      </c>
      <c r="N30" s="105">
        <v>100000</v>
      </c>
      <c r="O30" s="105">
        <v>172154</v>
      </c>
      <c r="P30" s="105">
        <v>168411</v>
      </c>
      <c r="Q30" s="105">
        <v>112274</v>
      </c>
      <c r="R30" s="105">
        <v>16466</v>
      </c>
      <c r="S30" s="105">
        <v>54997</v>
      </c>
      <c r="T30" s="105">
        <v>0</v>
      </c>
      <c r="U30" s="105">
        <v>0</v>
      </c>
      <c r="V30" s="91">
        <v>0</v>
      </c>
      <c r="W30" s="91">
        <v>13556</v>
      </c>
      <c r="X30" s="356"/>
      <c r="Y30" s="91">
        <v>0</v>
      </c>
      <c r="Z30" s="91">
        <v>0</v>
      </c>
      <c r="AA30" s="340">
        <v>0</v>
      </c>
      <c r="AB30" s="91">
        <v>113756</v>
      </c>
      <c r="AC30" s="91">
        <v>7415</v>
      </c>
      <c r="AD30" s="91">
        <v>0</v>
      </c>
      <c r="AE30" s="91">
        <f t="shared" si="0"/>
        <v>2905314</v>
      </c>
      <c r="AF30" s="92"/>
      <c r="AG30" s="92"/>
    </row>
    <row r="31" spans="1:33" x14ac:dyDescent="0.2">
      <c r="A31" s="24" t="str">
        <f>+'Original ABG Allocation'!A31</f>
        <v>26</v>
      </c>
      <c r="B31" s="24" t="str">
        <f>+'Original ABG Allocation'!B31</f>
        <v>LANCASTER</v>
      </c>
      <c r="C31" s="89">
        <v>0</v>
      </c>
      <c r="D31" s="105">
        <v>4200</v>
      </c>
      <c r="E31" s="105">
        <v>0</v>
      </c>
      <c r="F31" s="105">
        <v>0</v>
      </c>
      <c r="G31" s="108">
        <v>0</v>
      </c>
      <c r="H31" s="122">
        <v>0</v>
      </c>
      <c r="I31" s="285">
        <v>5000</v>
      </c>
      <c r="J31" s="105">
        <v>0</v>
      </c>
      <c r="K31" s="108">
        <v>1876617</v>
      </c>
      <c r="L31" s="105">
        <v>270544</v>
      </c>
      <c r="M31" s="105">
        <v>54194</v>
      </c>
      <c r="N31" s="105">
        <v>100000</v>
      </c>
      <c r="O31" s="105">
        <v>287159</v>
      </c>
      <c r="P31" s="105">
        <v>187278</v>
      </c>
      <c r="Q31" s="105">
        <v>124852</v>
      </c>
      <c r="R31" s="105">
        <v>18312</v>
      </c>
      <c r="S31" s="105">
        <v>61159</v>
      </c>
      <c r="T31" s="105">
        <v>0</v>
      </c>
      <c r="U31" s="105">
        <v>0</v>
      </c>
      <c r="V31" s="91">
        <v>0</v>
      </c>
      <c r="W31" s="91">
        <v>15074</v>
      </c>
      <c r="X31" s="356">
        <v>14484</v>
      </c>
      <c r="Y31" s="91">
        <v>0</v>
      </c>
      <c r="Z31" s="91">
        <v>0</v>
      </c>
      <c r="AA31" s="340">
        <v>13177</v>
      </c>
      <c r="AB31" s="91">
        <v>118865</v>
      </c>
      <c r="AC31" s="91">
        <v>7748</v>
      </c>
      <c r="AD31" s="91">
        <v>0</v>
      </c>
      <c r="AE31" s="91">
        <f t="shared" si="0"/>
        <v>3158663</v>
      </c>
      <c r="AF31" s="92"/>
      <c r="AG31" s="92"/>
    </row>
    <row r="32" spans="1:33" x14ac:dyDescent="0.2">
      <c r="A32" s="24" t="str">
        <f>+'Original ABG Allocation'!A32</f>
        <v>27</v>
      </c>
      <c r="B32" s="24" t="str">
        <f>+'Original ABG Allocation'!B32</f>
        <v>CHESTER</v>
      </c>
      <c r="C32" s="89">
        <v>0</v>
      </c>
      <c r="D32" s="105">
        <v>9725</v>
      </c>
      <c r="E32" s="105">
        <v>0</v>
      </c>
      <c r="F32" s="105">
        <v>0</v>
      </c>
      <c r="G32" s="108">
        <v>0</v>
      </c>
      <c r="H32" s="122">
        <v>0</v>
      </c>
      <c r="I32" s="285">
        <v>5000</v>
      </c>
      <c r="J32" s="105">
        <v>0</v>
      </c>
      <c r="K32" s="108">
        <v>684864</v>
      </c>
      <c r="L32" s="105">
        <v>70176</v>
      </c>
      <c r="M32" s="105">
        <v>54194</v>
      </c>
      <c r="N32" s="105">
        <v>65000</v>
      </c>
      <c r="O32" s="105">
        <v>224672</v>
      </c>
      <c r="P32" s="105">
        <v>211083</v>
      </c>
      <c r="Q32" s="105">
        <v>140722</v>
      </c>
      <c r="R32" s="105">
        <v>0</v>
      </c>
      <c r="S32" s="105">
        <v>0</v>
      </c>
      <c r="T32" s="105">
        <v>0</v>
      </c>
      <c r="U32" s="105">
        <v>0</v>
      </c>
      <c r="V32" s="91">
        <v>0</v>
      </c>
      <c r="W32" s="91">
        <v>11647</v>
      </c>
      <c r="X32" s="356"/>
      <c r="Y32" s="91">
        <v>0</v>
      </c>
      <c r="Z32" s="91">
        <v>0</v>
      </c>
      <c r="AA32" s="340">
        <v>0</v>
      </c>
      <c r="AB32" s="91">
        <v>77123</v>
      </c>
      <c r="AC32" s="91">
        <v>5027</v>
      </c>
      <c r="AD32" s="91">
        <v>0</v>
      </c>
      <c r="AE32" s="91">
        <f t="shared" si="0"/>
        <v>1559233</v>
      </c>
      <c r="AF32" s="92"/>
      <c r="AG32" s="92"/>
    </row>
    <row r="33" spans="1:33" x14ac:dyDescent="0.2">
      <c r="A33" s="24" t="str">
        <f>+'Original ABG Allocation'!A33</f>
        <v>28</v>
      </c>
      <c r="B33" s="24" t="str">
        <f>+'Original ABG Allocation'!B33</f>
        <v>MONTGOMERY</v>
      </c>
      <c r="C33" s="89">
        <v>0</v>
      </c>
      <c r="D33" s="105">
        <v>8025</v>
      </c>
      <c r="E33" s="105">
        <v>0</v>
      </c>
      <c r="F33" s="105">
        <v>0</v>
      </c>
      <c r="G33" s="108">
        <v>0</v>
      </c>
      <c r="H33" s="122">
        <v>0</v>
      </c>
      <c r="I33" s="285">
        <v>5000</v>
      </c>
      <c r="J33" s="105">
        <v>0</v>
      </c>
      <c r="K33" s="108">
        <v>1974940</v>
      </c>
      <c r="L33" s="105">
        <v>426935</v>
      </c>
      <c r="M33" s="105">
        <v>54036</v>
      </c>
      <c r="N33" s="105">
        <v>73392</v>
      </c>
      <c r="O33" s="105">
        <v>262782</v>
      </c>
      <c r="P33" s="105">
        <v>257069</v>
      </c>
      <c r="Q33" s="105">
        <v>171379</v>
      </c>
      <c r="R33" s="105">
        <v>25136</v>
      </c>
      <c r="S33" s="105">
        <v>83952</v>
      </c>
      <c r="T33" s="105">
        <v>0</v>
      </c>
      <c r="U33" s="105">
        <v>0</v>
      </c>
      <c r="V33" s="91">
        <v>0</v>
      </c>
      <c r="W33" s="91">
        <v>20692</v>
      </c>
      <c r="X33" s="356">
        <v>26905</v>
      </c>
      <c r="Y33" s="91">
        <v>0</v>
      </c>
      <c r="Z33" s="91">
        <v>0</v>
      </c>
      <c r="AA33" s="340">
        <v>24478</v>
      </c>
      <c r="AB33" s="91">
        <v>173198</v>
      </c>
      <c r="AC33" s="91">
        <v>11290</v>
      </c>
      <c r="AD33" s="91">
        <v>0</v>
      </c>
      <c r="AE33" s="91">
        <f t="shared" si="0"/>
        <v>3599209</v>
      </c>
      <c r="AF33" s="92"/>
      <c r="AG33" s="92"/>
    </row>
    <row r="34" spans="1:33" x14ac:dyDescent="0.2">
      <c r="A34" s="24" t="str">
        <f>+'Original ABG Allocation'!A34</f>
        <v>29</v>
      </c>
      <c r="B34" s="24" t="str">
        <f>+'Original ABG Allocation'!B34</f>
        <v>BUCKS</v>
      </c>
      <c r="C34" s="89">
        <v>0</v>
      </c>
      <c r="D34" s="105">
        <v>8450</v>
      </c>
      <c r="E34" s="105">
        <v>0</v>
      </c>
      <c r="F34" s="105">
        <v>0</v>
      </c>
      <c r="G34" s="108">
        <v>0</v>
      </c>
      <c r="H34" s="122">
        <v>0</v>
      </c>
      <c r="I34" s="285">
        <v>5000</v>
      </c>
      <c r="J34" s="105">
        <v>0</v>
      </c>
      <c r="K34" s="108">
        <v>982342</v>
      </c>
      <c r="L34" s="105">
        <v>106902</v>
      </c>
      <c r="M34" s="105">
        <v>54194</v>
      </c>
      <c r="N34" s="105">
        <v>0</v>
      </c>
      <c r="O34" s="105">
        <v>292726</v>
      </c>
      <c r="P34" s="105">
        <v>279840</v>
      </c>
      <c r="Q34" s="105">
        <v>186560</v>
      </c>
      <c r="R34" s="105">
        <v>26695</v>
      </c>
      <c r="S34" s="105">
        <v>84358</v>
      </c>
      <c r="T34" s="105">
        <v>0</v>
      </c>
      <c r="U34" s="105">
        <v>0</v>
      </c>
      <c r="V34" s="91">
        <v>0</v>
      </c>
      <c r="W34" s="91">
        <v>15557</v>
      </c>
      <c r="X34" s="356"/>
      <c r="Y34" s="91">
        <v>0</v>
      </c>
      <c r="Z34" s="91">
        <v>0</v>
      </c>
      <c r="AA34" s="340">
        <v>0</v>
      </c>
      <c r="AB34" s="91">
        <v>113179</v>
      </c>
      <c r="AC34" s="91">
        <v>7378</v>
      </c>
      <c r="AD34" s="91">
        <v>0</v>
      </c>
      <c r="AE34" s="91">
        <f t="shared" si="0"/>
        <v>2163181</v>
      </c>
      <c r="AF34" s="92"/>
      <c r="AG34" s="92"/>
    </row>
    <row r="35" spans="1:33" x14ac:dyDescent="0.2">
      <c r="A35" s="24" t="str">
        <f>+'Original ABG Allocation'!A35</f>
        <v>30</v>
      </c>
      <c r="B35" s="24" t="str">
        <f>+'Original ABG Allocation'!B35</f>
        <v>DELAWARE</v>
      </c>
      <c r="C35" s="89">
        <v>0</v>
      </c>
      <c r="D35" s="105">
        <v>9300</v>
      </c>
      <c r="E35" s="105">
        <v>0</v>
      </c>
      <c r="F35" s="105">
        <v>0</v>
      </c>
      <c r="G35" s="108">
        <v>0</v>
      </c>
      <c r="H35" s="122">
        <v>0</v>
      </c>
      <c r="I35" s="285">
        <v>5000</v>
      </c>
      <c r="J35" s="105">
        <v>0</v>
      </c>
      <c r="K35" s="108">
        <v>1162566</v>
      </c>
      <c r="L35" s="105">
        <v>172328</v>
      </c>
      <c r="M35" s="105">
        <v>50655</v>
      </c>
      <c r="N35" s="105">
        <v>48000</v>
      </c>
      <c r="O35" s="105">
        <v>306266</v>
      </c>
      <c r="P35" s="105">
        <v>299608</v>
      </c>
      <c r="Q35" s="105">
        <v>199738</v>
      </c>
      <c r="R35" s="105">
        <v>29295</v>
      </c>
      <c r="S35" s="105">
        <v>97843</v>
      </c>
      <c r="T35" s="105">
        <v>0</v>
      </c>
      <c r="U35" s="105">
        <v>0</v>
      </c>
      <c r="V35" s="91">
        <v>0</v>
      </c>
      <c r="W35" s="91">
        <v>16077</v>
      </c>
      <c r="X35" s="356"/>
      <c r="Y35" s="91">
        <v>0</v>
      </c>
      <c r="Z35" s="91">
        <v>0</v>
      </c>
      <c r="AA35" s="340">
        <v>0</v>
      </c>
      <c r="AB35" s="91">
        <v>164267</v>
      </c>
      <c r="AC35" s="91">
        <v>10708</v>
      </c>
      <c r="AD35" s="91">
        <v>0</v>
      </c>
      <c r="AE35" s="91">
        <f t="shared" si="0"/>
        <v>2571651</v>
      </c>
      <c r="AF35" s="92"/>
      <c r="AG35" s="92"/>
    </row>
    <row r="36" spans="1:33" x14ac:dyDescent="0.2">
      <c r="A36" s="24" t="str">
        <f>+'Original ABG Allocation'!A36</f>
        <v>31</v>
      </c>
      <c r="B36" s="24" t="str">
        <f>+'Original ABG Allocation'!B36</f>
        <v>PHILADELPHIA</v>
      </c>
      <c r="C36" s="89">
        <v>0</v>
      </c>
      <c r="D36" s="105">
        <v>17800</v>
      </c>
      <c r="E36" s="105">
        <v>0</v>
      </c>
      <c r="F36" s="105">
        <v>0</v>
      </c>
      <c r="G36" s="108">
        <v>0</v>
      </c>
      <c r="H36" s="122">
        <v>0</v>
      </c>
      <c r="I36" s="285">
        <v>5000</v>
      </c>
      <c r="J36" s="105">
        <v>0</v>
      </c>
      <c r="K36" s="108">
        <v>1946696</v>
      </c>
      <c r="L36" s="105">
        <v>1594614</v>
      </c>
      <c r="M36" s="105">
        <v>54194</v>
      </c>
      <c r="N36" s="105">
        <v>100000</v>
      </c>
      <c r="O36" s="105">
        <v>1260540</v>
      </c>
      <c r="P36" s="105">
        <v>1233136</v>
      </c>
      <c r="Q36" s="105">
        <v>822091</v>
      </c>
      <c r="R36" s="105">
        <v>120573</v>
      </c>
      <c r="S36" s="105">
        <v>402704</v>
      </c>
      <c r="T36" s="105">
        <v>0</v>
      </c>
      <c r="U36" s="105">
        <v>0</v>
      </c>
      <c r="V36" s="91">
        <v>10000</v>
      </c>
      <c r="W36" s="91">
        <v>82714</v>
      </c>
      <c r="X36" s="356">
        <v>34786</v>
      </c>
      <c r="Y36" s="91">
        <v>0</v>
      </c>
      <c r="Z36" s="91">
        <v>0</v>
      </c>
      <c r="AA36" s="340">
        <v>31648</v>
      </c>
      <c r="AB36" s="91">
        <v>1000000</v>
      </c>
      <c r="AC36" s="91">
        <v>69810</v>
      </c>
      <c r="AD36" s="91">
        <v>0</v>
      </c>
      <c r="AE36" s="91">
        <f t="shared" si="0"/>
        <v>8786306</v>
      </c>
      <c r="AF36" s="92"/>
      <c r="AG36" s="92"/>
    </row>
    <row r="37" spans="1:33" x14ac:dyDescent="0.2">
      <c r="A37" s="24" t="str">
        <f>+'Original ABG Allocation'!A37</f>
        <v>32</v>
      </c>
      <c r="B37" s="24" t="str">
        <f>+'Original ABG Allocation'!B37</f>
        <v>BERKS</v>
      </c>
      <c r="C37" s="89">
        <v>0</v>
      </c>
      <c r="D37" s="105">
        <v>5050</v>
      </c>
      <c r="E37" s="105">
        <v>0</v>
      </c>
      <c r="F37" s="105">
        <v>0</v>
      </c>
      <c r="G37" s="108">
        <v>0</v>
      </c>
      <c r="H37" s="122">
        <v>0</v>
      </c>
      <c r="I37" s="285">
        <v>5000</v>
      </c>
      <c r="J37" s="105">
        <v>0</v>
      </c>
      <c r="K37" s="108">
        <v>805815</v>
      </c>
      <c r="L37" s="105">
        <v>122665</v>
      </c>
      <c r="M37" s="105">
        <v>54194</v>
      </c>
      <c r="N37" s="105">
        <v>89993</v>
      </c>
      <c r="O37" s="105">
        <v>245257</v>
      </c>
      <c r="P37" s="105">
        <v>238240</v>
      </c>
      <c r="Q37" s="105">
        <v>158827</v>
      </c>
      <c r="R37" s="105">
        <v>18014</v>
      </c>
      <c r="S37" s="105">
        <v>0</v>
      </c>
      <c r="T37" s="105">
        <v>0</v>
      </c>
      <c r="U37" s="105">
        <v>0</v>
      </c>
      <c r="V37" s="91">
        <v>0</v>
      </c>
      <c r="W37" s="91">
        <v>14830</v>
      </c>
      <c r="X37" s="356"/>
      <c r="Y37" s="91">
        <v>0</v>
      </c>
      <c r="Z37" s="91">
        <v>0</v>
      </c>
      <c r="AA37" s="340">
        <v>0</v>
      </c>
      <c r="AB37" s="91">
        <v>128054</v>
      </c>
      <c r="AC37" s="91">
        <v>8347</v>
      </c>
      <c r="AD37" s="91">
        <v>0</v>
      </c>
      <c r="AE37" s="91">
        <f t="shared" si="0"/>
        <v>1894286</v>
      </c>
      <c r="AF37" s="92"/>
      <c r="AG37" s="92"/>
    </row>
    <row r="38" spans="1:33" x14ac:dyDescent="0.2">
      <c r="A38" s="24" t="str">
        <f>+'Original ABG Allocation'!A38</f>
        <v>33</v>
      </c>
      <c r="B38" s="24" t="str">
        <f>+'Original ABG Allocation'!B38</f>
        <v>LEHIGH</v>
      </c>
      <c r="C38" s="89">
        <v>0</v>
      </c>
      <c r="D38" s="105">
        <v>10150</v>
      </c>
      <c r="E38" s="105">
        <v>0</v>
      </c>
      <c r="F38" s="105">
        <v>0</v>
      </c>
      <c r="G38" s="108">
        <v>0</v>
      </c>
      <c r="H38" s="122">
        <v>0</v>
      </c>
      <c r="I38" s="285">
        <v>5000</v>
      </c>
      <c r="J38" s="105">
        <v>0</v>
      </c>
      <c r="K38" s="108">
        <v>631748</v>
      </c>
      <c r="L38" s="105">
        <v>86694</v>
      </c>
      <c r="M38" s="105">
        <v>54194</v>
      </c>
      <c r="N38" s="105">
        <v>96256</v>
      </c>
      <c r="O38" s="105">
        <v>138329</v>
      </c>
      <c r="P38" s="105">
        <v>135321</v>
      </c>
      <c r="Q38" s="105">
        <v>90214</v>
      </c>
      <c r="R38" s="105">
        <v>13232</v>
      </c>
      <c r="S38" s="105">
        <v>44191</v>
      </c>
      <c r="T38" s="105">
        <v>0</v>
      </c>
      <c r="U38" s="105">
        <v>0</v>
      </c>
      <c r="V38" s="91">
        <v>0</v>
      </c>
      <c r="W38" s="91">
        <v>10892</v>
      </c>
      <c r="X38" s="356">
        <v>8242</v>
      </c>
      <c r="Y38" s="91">
        <v>0</v>
      </c>
      <c r="Z38" s="91">
        <v>0</v>
      </c>
      <c r="AA38" s="340">
        <v>7499</v>
      </c>
      <c r="AB38" s="91">
        <v>90455</v>
      </c>
      <c r="AC38" s="91">
        <v>5896</v>
      </c>
      <c r="AD38" s="91">
        <v>0</v>
      </c>
      <c r="AE38" s="91">
        <f t="shared" si="0"/>
        <v>1428313</v>
      </c>
      <c r="AF38" s="92"/>
      <c r="AG38" s="92"/>
    </row>
    <row r="39" spans="1:33" x14ac:dyDescent="0.2">
      <c r="A39" s="24" t="str">
        <f>+'Original ABG Allocation'!A39</f>
        <v>34</v>
      </c>
      <c r="B39" s="24" t="str">
        <f>+'Original ABG Allocation'!B39</f>
        <v>NORTHAMPTON</v>
      </c>
      <c r="C39" s="89">
        <v>0</v>
      </c>
      <c r="D39" s="105">
        <v>7600</v>
      </c>
      <c r="E39" s="105">
        <v>0</v>
      </c>
      <c r="F39" s="105">
        <v>0</v>
      </c>
      <c r="G39" s="108">
        <v>0</v>
      </c>
      <c r="H39" s="122">
        <v>0</v>
      </c>
      <c r="I39" s="285">
        <v>5000</v>
      </c>
      <c r="J39" s="105">
        <v>0</v>
      </c>
      <c r="K39" s="108">
        <v>745346</v>
      </c>
      <c r="L39" s="105">
        <v>381074</v>
      </c>
      <c r="M39" s="105">
        <v>0</v>
      </c>
      <c r="N39" s="105">
        <v>100000</v>
      </c>
      <c r="O39" s="105">
        <v>110549</v>
      </c>
      <c r="P39" s="105">
        <v>108145</v>
      </c>
      <c r="Q39" s="105">
        <v>72097</v>
      </c>
      <c r="R39" s="105">
        <v>10574</v>
      </c>
      <c r="S39" s="105">
        <v>35317</v>
      </c>
      <c r="T39" s="105">
        <v>0</v>
      </c>
      <c r="U39" s="105">
        <v>0</v>
      </c>
      <c r="V39" s="91">
        <v>0</v>
      </c>
      <c r="W39" s="91">
        <v>8705</v>
      </c>
      <c r="X39" s="356"/>
      <c r="Y39" s="91">
        <v>0</v>
      </c>
      <c r="Z39" s="91">
        <v>0</v>
      </c>
      <c r="AA39" s="340">
        <v>0</v>
      </c>
      <c r="AB39" s="91">
        <v>81464</v>
      </c>
      <c r="AC39" s="91">
        <v>5310</v>
      </c>
      <c r="AD39" s="91">
        <v>0</v>
      </c>
      <c r="AE39" s="91">
        <f t="shared" si="0"/>
        <v>1671181</v>
      </c>
      <c r="AF39" s="92"/>
      <c r="AG39" s="92"/>
    </row>
    <row r="40" spans="1:33" x14ac:dyDescent="0.2">
      <c r="A40" s="24" t="str">
        <f>+'Original ABG Allocation'!A40</f>
        <v>35</v>
      </c>
      <c r="B40" s="24" t="str">
        <f>+'Original ABG Allocation'!B40</f>
        <v>PIKE</v>
      </c>
      <c r="C40" s="89">
        <v>0</v>
      </c>
      <c r="D40" s="105">
        <v>5475</v>
      </c>
      <c r="E40" s="105">
        <v>0</v>
      </c>
      <c r="F40" s="105">
        <v>0</v>
      </c>
      <c r="G40" s="108">
        <v>0</v>
      </c>
      <c r="H40" s="122">
        <v>0</v>
      </c>
      <c r="I40" s="285">
        <v>5000</v>
      </c>
      <c r="J40" s="105">
        <v>0</v>
      </c>
      <c r="K40" s="108">
        <v>234730</v>
      </c>
      <c r="L40" s="105">
        <v>55038</v>
      </c>
      <c r="M40" s="105">
        <v>27606</v>
      </c>
      <c r="N40" s="105">
        <v>6300</v>
      </c>
      <c r="O40" s="105">
        <v>26567</v>
      </c>
      <c r="P40" s="105">
        <v>42883</v>
      </c>
      <c r="Q40" s="105">
        <v>28588</v>
      </c>
      <c r="R40" s="105">
        <v>4192</v>
      </c>
      <c r="S40" s="105">
        <v>8487</v>
      </c>
      <c r="T40" s="105">
        <v>0</v>
      </c>
      <c r="U40" s="105">
        <v>0</v>
      </c>
      <c r="V40" s="91">
        <v>0</v>
      </c>
      <c r="W40" s="91">
        <v>3487</v>
      </c>
      <c r="X40" s="356"/>
      <c r="Y40" s="91">
        <v>0</v>
      </c>
      <c r="Z40" s="91">
        <v>0</v>
      </c>
      <c r="AA40" s="340">
        <v>5416</v>
      </c>
      <c r="AB40" s="91">
        <v>20605</v>
      </c>
      <c r="AC40" s="91">
        <v>1159</v>
      </c>
      <c r="AD40" s="91">
        <v>0</v>
      </c>
      <c r="AE40" s="91">
        <f t="shared" si="0"/>
        <v>475533</v>
      </c>
      <c r="AF40" s="92"/>
      <c r="AG40" s="92"/>
    </row>
    <row r="41" spans="1:33" x14ac:dyDescent="0.2">
      <c r="A41" s="24" t="str">
        <f>+'Original ABG Allocation'!A41</f>
        <v>36</v>
      </c>
      <c r="B41" s="24" t="str">
        <f>+'Original ABG Allocation'!B41</f>
        <v>B/S/S/T</v>
      </c>
      <c r="C41" s="89">
        <v>0</v>
      </c>
      <c r="D41" s="105">
        <v>15675</v>
      </c>
      <c r="E41" s="105">
        <v>0</v>
      </c>
      <c r="F41" s="105">
        <v>0</v>
      </c>
      <c r="G41" s="108">
        <v>0</v>
      </c>
      <c r="H41" s="122">
        <v>0</v>
      </c>
      <c r="I41" s="285">
        <v>5000</v>
      </c>
      <c r="J41" s="105">
        <v>0</v>
      </c>
      <c r="K41" s="108">
        <v>790021</v>
      </c>
      <c r="L41" s="105">
        <v>82094</v>
      </c>
      <c r="M41" s="105">
        <v>43263</v>
      </c>
      <c r="N41" s="105">
        <v>51500</v>
      </c>
      <c r="O41" s="105">
        <v>130321</v>
      </c>
      <c r="P41" s="105">
        <v>127488</v>
      </c>
      <c r="Q41" s="105">
        <v>84992</v>
      </c>
      <c r="R41" s="105">
        <v>12465</v>
      </c>
      <c r="S41" s="105">
        <v>41634</v>
      </c>
      <c r="T41" s="105">
        <v>0</v>
      </c>
      <c r="U41" s="105">
        <v>0</v>
      </c>
      <c r="V41" s="91">
        <v>0</v>
      </c>
      <c r="W41" s="91">
        <v>9122</v>
      </c>
      <c r="X41" s="356">
        <v>3836</v>
      </c>
      <c r="Y41" s="91">
        <v>0</v>
      </c>
      <c r="Z41" s="91">
        <v>0</v>
      </c>
      <c r="AA41" s="340">
        <v>3490</v>
      </c>
      <c r="AB41" s="91">
        <v>82685</v>
      </c>
      <c r="AC41" s="91">
        <v>5390</v>
      </c>
      <c r="AD41" s="91">
        <v>0</v>
      </c>
      <c r="AE41" s="91">
        <f t="shared" si="0"/>
        <v>1488976</v>
      </c>
      <c r="AF41" s="92"/>
      <c r="AG41" s="92"/>
    </row>
    <row r="42" spans="1:33" x14ac:dyDescent="0.2">
      <c r="A42" s="24" t="str">
        <f>+'Original ABG Allocation'!A42</f>
        <v>37</v>
      </c>
      <c r="B42" s="24" t="str">
        <f>+'Original ABG Allocation'!B42</f>
        <v>LUZERNE/WYOMING</v>
      </c>
      <c r="C42" s="89">
        <v>0</v>
      </c>
      <c r="D42" s="105">
        <v>66250</v>
      </c>
      <c r="E42" s="105">
        <v>91666</v>
      </c>
      <c r="F42" s="105">
        <v>0</v>
      </c>
      <c r="G42" s="108">
        <v>0</v>
      </c>
      <c r="H42" s="122">
        <v>0</v>
      </c>
      <c r="I42" s="285">
        <v>5000</v>
      </c>
      <c r="J42" s="105">
        <v>0</v>
      </c>
      <c r="K42" s="108">
        <v>191216</v>
      </c>
      <c r="L42" s="105">
        <v>183179</v>
      </c>
      <c r="M42" s="105">
        <v>54194</v>
      </c>
      <c r="N42" s="105">
        <v>60000</v>
      </c>
      <c r="O42" s="105">
        <v>238678</v>
      </c>
      <c r="P42" s="105">
        <v>233489</v>
      </c>
      <c r="Q42" s="105">
        <v>155659</v>
      </c>
      <c r="R42" s="105">
        <v>22830</v>
      </c>
      <c r="S42" s="105">
        <v>76250</v>
      </c>
      <c r="T42" s="105">
        <v>0</v>
      </c>
      <c r="U42" s="105">
        <v>0</v>
      </c>
      <c r="V42" s="91">
        <v>0</v>
      </c>
      <c r="W42" s="91">
        <v>12529</v>
      </c>
      <c r="X42" s="356"/>
      <c r="Y42" s="91">
        <v>0</v>
      </c>
      <c r="Z42" s="91">
        <v>0</v>
      </c>
      <c r="AA42" s="340">
        <v>0</v>
      </c>
      <c r="AB42" s="91">
        <v>179021</v>
      </c>
      <c r="AC42" s="91">
        <v>11670</v>
      </c>
      <c r="AD42" s="91">
        <v>0</v>
      </c>
      <c r="AE42" s="91">
        <f t="shared" si="0"/>
        <v>1581631</v>
      </c>
      <c r="AF42" s="92"/>
      <c r="AG42" s="92"/>
    </row>
    <row r="43" spans="1:33" x14ac:dyDescent="0.2">
      <c r="A43" s="24" t="str">
        <f>+'Original ABG Allocation'!A43</f>
        <v>38</v>
      </c>
      <c r="B43" s="24" t="str">
        <f>+'Original ABG Allocation'!B43</f>
        <v>LACKAWANNA</v>
      </c>
      <c r="C43" s="89">
        <v>0</v>
      </c>
      <c r="D43" s="105">
        <v>16100</v>
      </c>
      <c r="E43" s="105">
        <v>0</v>
      </c>
      <c r="F43" s="105">
        <v>0</v>
      </c>
      <c r="G43" s="108">
        <v>0</v>
      </c>
      <c r="H43" s="122">
        <v>0</v>
      </c>
      <c r="I43" s="285">
        <v>5000</v>
      </c>
      <c r="J43" s="105">
        <v>0</v>
      </c>
      <c r="K43" s="108">
        <v>491125</v>
      </c>
      <c r="L43" s="105">
        <v>728282</v>
      </c>
      <c r="M43" s="105">
        <v>54194</v>
      </c>
      <c r="N43" s="105">
        <v>57783</v>
      </c>
      <c r="O43" s="105">
        <v>144991</v>
      </c>
      <c r="P43" s="105">
        <v>141838</v>
      </c>
      <c r="Q43" s="105">
        <v>94559</v>
      </c>
      <c r="R43" s="105">
        <v>13869</v>
      </c>
      <c r="S43" s="105">
        <v>46320</v>
      </c>
      <c r="T43" s="105">
        <v>0</v>
      </c>
      <c r="U43" s="105">
        <v>0</v>
      </c>
      <c r="V43" s="91">
        <v>0</v>
      </c>
      <c r="W43" s="91">
        <v>7611</v>
      </c>
      <c r="X43" s="356"/>
      <c r="Y43" s="91">
        <v>0</v>
      </c>
      <c r="Z43" s="91">
        <v>0</v>
      </c>
      <c r="AA43" s="340">
        <v>0</v>
      </c>
      <c r="AB43" s="91">
        <v>102660</v>
      </c>
      <c r="AC43" s="91">
        <v>6692</v>
      </c>
      <c r="AD43" s="91">
        <v>0</v>
      </c>
      <c r="AE43" s="91">
        <f t="shared" si="0"/>
        <v>1911024</v>
      </c>
      <c r="AF43" s="92"/>
      <c r="AG43" s="92"/>
    </row>
    <row r="44" spans="1:33" x14ac:dyDescent="0.2">
      <c r="A44" s="24" t="str">
        <f>+'Original ABG Allocation'!A44</f>
        <v>39</v>
      </c>
      <c r="B44" s="24" t="str">
        <f>+'Original ABG Allocation'!B44</f>
        <v>CARBON</v>
      </c>
      <c r="C44" s="89">
        <v>0</v>
      </c>
      <c r="D44" s="105">
        <v>4200</v>
      </c>
      <c r="E44" s="105">
        <v>0</v>
      </c>
      <c r="F44" s="105">
        <v>0</v>
      </c>
      <c r="G44" s="108">
        <v>0</v>
      </c>
      <c r="H44" s="122">
        <v>0</v>
      </c>
      <c r="I44" s="285">
        <v>5000</v>
      </c>
      <c r="J44" s="105">
        <v>0</v>
      </c>
      <c r="K44" s="108">
        <v>301607</v>
      </c>
      <c r="L44" s="105">
        <v>91576</v>
      </c>
      <c r="M44" s="105">
        <v>43853</v>
      </c>
      <c r="N44" s="105">
        <v>32194</v>
      </c>
      <c r="O44" s="105">
        <v>40405</v>
      </c>
      <c r="P44" s="105">
        <v>39526</v>
      </c>
      <c r="Q44" s="105">
        <v>26351</v>
      </c>
      <c r="R44" s="105">
        <v>3865</v>
      </c>
      <c r="S44" s="105">
        <v>12908</v>
      </c>
      <c r="T44" s="105">
        <v>0</v>
      </c>
      <c r="U44" s="105">
        <v>0</v>
      </c>
      <c r="V44" s="91">
        <v>0</v>
      </c>
      <c r="W44" s="91">
        <v>3182</v>
      </c>
      <c r="X44" s="356">
        <v>9808</v>
      </c>
      <c r="Y44" s="91">
        <v>0</v>
      </c>
      <c r="Z44" s="91">
        <v>0</v>
      </c>
      <c r="AA44" s="340">
        <v>8923</v>
      </c>
      <c r="AB44" s="91">
        <v>29524</v>
      </c>
      <c r="AC44" s="91">
        <v>1661</v>
      </c>
      <c r="AD44" s="91">
        <v>0</v>
      </c>
      <c r="AE44" s="91">
        <f t="shared" si="0"/>
        <v>654583</v>
      </c>
      <c r="AF44" s="92"/>
      <c r="AG44" s="92"/>
    </row>
    <row r="45" spans="1:33" x14ac:dyDescent="0.2">
      <c r="A45" s="24" t="str">
        <f>+'Original ABG Allocation'!A45</f>
        <v>40</v>
      </c>
      <c r="B45" s="24" t="str">
        <f>+'Original ABG Allocation'!B45</f>
        <v>SCHUYLKILL</v>
      </c>
      <c r="C45" s="89">
        <v>0</v>
      </c>
      <c r="D45" s="105">
        <v>15250</v>
      </c>
      <c r="E45" s="105">
        <v>0</v>
      </c>
      <c r="F45" s="105">
        <v>0</v>
      </c>
      <c r="G45" s="108">
        <v>197392</v>
      </c>
      <c r="H45" s="122">
        <v>0</v>
      </c>
      <c r="I45" s="285">
        <v>5000</v>
      </c>
      <c r="J45" s="105">
        <v>0</v>
      </c>
      <c r="K45" s="108">
        <v>103461</v>
      </c>
      <c r="L45" s="105">
        <v>99112</v>
      </c>
      <c r="M45" s="105">
        <v>40708</v>
      </c>
      <c r="N45" s="105">
        <v>47614</v>
      </c>
      <c r="O45" s="105">
        <v>99339</v>
      </c>
      <c r="P45" s="105">
        <v>121863</v>
      </c>
      <c r="Q45" s="105">
        <v>81242</v>
      </c>
      <c r="R45" s="105">
        <v>8727</v>
      </c>
      <c r="S45" s="105">
        <v>43716</v>
      </c>
      <c r="T45" s="105">
        <v>0</v>
      </c>
      <c r="U45" s="105">
        <v>0</v>
      </c>
      <c r="V45" s="91">
        <v>0</v>
      </c>
      <c r="W45" s="91">
        <v>7183</v>
      </c>
      <c r="X45" s="356"/>
      <c r="Y45" s="91">
        <v>47324</v>
      </c>
      <c r="Z45" s="91">
        <v>0</v>
      </c>
      <c r="AA45" s="340">
        <v>0</v>
      </c>
      <c r="AB45" s="91">
        <v>91413</v>
      </c>
      <c r="AC45" s="91">
        <v>5959</v>
      </c>
      <c r="AD45" s="91">
        <v>0</v>
      </c>
      <c r="AE45" s="91">
        <f t="shared" si="0"/>
        <v>1015303</v>
      </c>
      <c r="AF45" s="92"/>
      <c r="AG45" s="92"/>
    </row>
    <row r="46" spans="1:33" x14ac:dyDescent="0.2">
      <c r="A46" s="24" t="str">
        <f>+'Original ABG Allocation'!A46</f>
        <v>41</v>
      </c>
      <c r="B46" s="24" t="str">
        <f>+'Original ABG Allocation'!B46</f>
        <v>CLEARFIELD</v>
      </c>
      <c r="C46" s="89">
        <v>0</v>
      </c>
      <c r="D46" s="105">
        <v>13550</v>
      </c>
      <c r="E46" s="105">
        <v>0</v>
      </c>
      <c r="F46" s="105">
        <v>0</v>
      </c>
      <c r="G46" s="108">
        <v>0</v>
      </c>
      <c r="H46" s="122">
        <v>0</v>
      </c>
      <c r="I46" s="285">
        <v>5000</v>
      </c>
      <c r="J46" s="105">
        <v>0</v>
      </c>
      <c r="K46" s="108">
        <v>948982</v>
      </c>
      <c r="L46" s="105">
        <v>45918</v>
      </c>
      <c r="M46" s="105">
        <v>49043</v>
      </c>
      <c r="N46" s="105">
        <v>45000</v>
      </c>
      <c r="O46" s="105">
        <v>0</v>
      </c>
      <c r="P46" s="105">
        <v>57438</v>
      </c>
      <c r="Q46" s="105">
        <v>38292</v>
      </c>
      <c r="R46" s="105">
        <v>0</v>
      </c>
      <c r="S46" s="105">
        <v>18757</v>
      </c>
      <c r="T46" s="105">
        <v>0</v>
      </c>
      <c r="U46" s="105">
        <v>0</v>
      </c>
      <c r="V46" s="91">
        <v>0</v>
      </c>
      <c r="W46" s="91">
        <v>4623</v>
      </c>
      <c r="X46" s="356">
        <v>5124</v>
      </c>
      <c r="Y46" s="91">
        <v>0</v>
      </c>
      <c r="Z46" s="91">
        <v>0</v>
      </c>
      <c r="AA46" s="340">
        <v>4662</v>
      </c>
      <c r="AB46" s="91">
        <v>54176</v>
      </c>
      <c r="AC46" s="91">
        <v>3049</v>
      </c>
      <c r="AD46" s="91">
        <v>0</v>
      </c>
      <c r="AE46" s="91">
        <f t="shared" si="0"/>
        <v>1293614</v>
      </c>
      <c r="AF46" s="92"/>
      <c r="AG46" s="92"/>
    </row>
    <row r="47" spans="1:33" x14ac:dyDescent="0.2">
      <c r="A47" s="24" t="str">
        <f>+'Original ABG Allocation'!A47</f>
        <v>42</v>
      </c>
      <c r="B47" s="24" t="str">
        <f>+'Original ABG Allocation'!B47</f>
        <v>JEFFERSON</v>
      </c>
      <c r="C47" s="89">
        <v>0</v>
      </c>
      <c r="D47" s="105">
        <v>5050</v>
      </c>
      <c r="E47" s="105">
        <v>0</v>
      </c>
      <c r="F47" s="105">
        <v>32745</v>
      </c>
      <c r="G47" s="108">
        <v>0</v>
      </c>
      <c r="H47" s="122">
        <v>0</v>
      </c>
      <c r="I47" s="285">
        <v>5000</v>
      </c>
      <c r="J47" s="105">
        <v>0</v>
      </c>
      <c r="K47" s="108">
        <v>177812</v>
      </c>
      <c r="L47" s="105">
        <v>73872</v>
      </c>
      <c r="M47" s="105">
        <v>35000</v>
      </c>
      <c r="N47" s="105">
        <v>0</v>
      </c>
      <c r="O47" s="105">
        <v>30472</v>
      </c>
      <c r="P47" s="105">
        <v>29808</v>
      </c>
      <c r="Q47" s="105">
        <v>19872</v>
      </c>
      <c r="R47" s="105">
        <v>2914</v>
      </c>
      <c r="S47" s="105">
        <v>9734</v>
      </c>
      <c r="T47" s="105">
        <v>0</v>
      </c>
      <c r="U47" s="105">
        <v>0</v>
      </c>
      <c r="V47" s="91">
        <v>0</v>
      </c>
      <c r="W47" s="91">
        <v>2399</v>
      </c>
      <c r="X47" s="356"/>
      <c r="Y47" s="91">
        <v>0</v>
      </c>
      <c r="Z47" s="91">
        <v>0</v>
      </c>
      <c r="AA47" s="340">
        <v>0</v>
      </c>
      <c r="AB47" s="91">
        <v>29112</v>
      </c>
      <c r="AC47" s="91">
        <v>1638</v>
      </c>
      <c r="AD47" s="91">
        <v>0</v>
      </c>
      <c r="AE47" s="91">
        <f t="shared" si="0"/>
        <v>455428</v>
      </c>
      <c r="AF47" s="92"/>
      <c r="AG47" s="92"/>
    </row>
    <row r="48" spans="1:33" x14ac:dyDescent="0.2">
      <c r="A48" s="24" t="str">
        <f>+'Original ABG Allocation'!A48</f>
        <v>43</v>
      </c>
      <c r="B48" s="24" t="str">
        <f>+'Original ABG Allocation'!B48</f>
        <v>FOREST/WARREN</v>
      </c>
      <c r="C48" s="89">
        <v>0</v>
      </c>
      <c r="D48" s="105">
        <v>4200</v>
      </c>
      <c r="E48" s="105">
        <v>0</v>
      </c>
      <c r="F48" s="105">
        <v>32600</v>
      </c>
      <c r="G48" s="108">
        <v>0</v>
      </c>
      <c r="H48" s="122">
        <v>0</v>
      </c>
      <c r="I48" s="285">
        <v>5000</v>
      </c>
      <c r="J48" s="105">
        <v>0</v>
      </c>
      <c r="K48" s="108">
        <v>226721</v>
      </c>
      <c r="L48" s="105">
        <v>126618</v>
      </c>
      <c r="M48" s="105">
        <v>41769</v>
      </c>
      <c r="N48" s="105">
        <v>12809</v>
      </c>
      <c r="O48" s="105">
        <v>36053</v>
      </c>
      <c r="P48" s="105">
        <v>35269</v>
      </c>
      <c r="Q48" s="105">
        <v>23512</v>
      </c>
      <c r="R48" s="105">
        <v>3447</v>
      </c>
      <c r="S48" s="105">
        <v>0</v>
      </c>
      <c r="T48" s="105">
        <v>0</v>
      </c>
      <c r="U48" s="105">
        <v>0</v>
      </c>
      <c r="V48" s="91">
        <v>0</v>
      </c>
      <c r="W48" s="91">
        <v>2839</v>
      </c>
      <c r="X48" s="356"/>
      <c r="Y48" s="91">
        <v>0</v>
      </c>
      <c r="Z48" s="91">
        <v>0</v>
      </c>
      <c r="AA48" s="340">
        <v>0</v>
      </c>
      <c r="AB48" s="91">
        <v>23962</v>
      </c>
      <c r="AC48" s="91">
        <v>1348</v>
      </c>
      <c r="AD48" s="91">
        <v>0</v>
      </c>
      <c r="AE48" s="91">
        <f t="shared" si="0"/>
        <v>576147</v>
      </c>
      <c r="AF48" s="92"/>
      <c r="AG48" s="92"/>
    </row>
    <row r="49" spans="1:33" x14ac:dyDescent="0.2">
      <c r="A49" s="24" t="str">
        <f>+'Original ABG Allocation'!A49</f>
        <v>44</v>
      </c>
      <c r="B49" s="24" t="str">
        <f>+'Original ABG Allocation'!B49</f>
        <v>VENANGO</v>
      </c>
      <c r="C49" s="89">
        <v>0</v>
      </c>
      <c r="D49" s="105">
        <v>14825</v>
      </c>
      <c r="E49" s="105">
        <v>0</v>
      </c>
      <c r="F49" s="105">
        <v>0</v>
      </c>
      <c r="G49" s="108">
        <v>0</v>
      </c>
      <c r="H49" s="122">
        <v>0</v>
      </c>
      <c r="I49" s="285">
        <v>5000</v>
      </c>
      <c r="J49" s="105">
        <v>0</v>
      </c>
      <c r="K49" s="108">
        <v>293954</v>
      </c>
      <c r="L49" s="105">
        <v>116505</v>
      </c>
      <c r="M49" s="105">
        <v>0</v>
      </c>
      <c r="N49" s="105">
        <v>52000</v>
      </c>
      <c r="O49" s="105">
        <v>37627</v>
      </c>
      <c r="P49" s="105">
        <v>36809</v>
      </c>
      <c r="Q49" s="105">
        <v>24539</v>
      </c>
      <c r="R49" s="105">
        <v>3599</v>
      </c>
      <c r="S49" s="105">
        <v>12020</v>
      </c>
      <c r="T49" s="105">
        <v>0</v>
      </c>
      <c r="U49" s="105">
        <v>0</v>
      </c>
      <c r="V49" s="91">
        <v>0</v>
      </c>
      <c r="W49" s="91">
        <v>2963</v>
      </c>
      <c r="X49" s="356"/>
      <c r="Y49" s="91">
        <v>0</v>
      </c>
      <c r="Z49" s="91">
        <v>0</v>
      </c>
      <c r="AA49" s="340">
        <v>0</v>
      </c>
      <c r="AB49" s="91">
        <v>31497</v>
      </c>
      <c r="AC49" s="91">
        <v>1772</v>
      </c>
      <c r="AD49" s="91">
        <v>0</v>
      </c>
      <c r="AE49" s="91">
        <f t="shared" si="0"/>
        <v>633110</v>
      </c>
      <c r="AF49" s="92"/>
      <c r="AG49" s="92"/>
    </row>
    <row r="50" spans="1:33" x14ac:dyDescent="0.2">
      <c r="A50" s="24" t="str">
        <f>+'Original ABG Allocation'!A50</f>
        <v>45</v>
      </c>
      <c r="B50" s="24" t="str">
        <f>+'Original ABG Allocation'!B50</f>
        <v>ARMSTRONG</v>
      </c>
      <c r="C50" s="89">
        <v>0</v>
      </c>
      <c r="D50" s="105">
        <v>2925</v>
      </c>
      <c r="E50" s="105">
        <v>0</v>
      </c>
      <c r="F50" s="105">
        <v>29850</v>
      </c>
      <c r="G50" s="108">
        <v>0</v>
      </c>
      <c r="H50" s="122">
        <v>0</v>
      </c>
      <c r="I50" s="285">
        <v>5000</v>
      </c>
      <c r="J50" s="105">
        <v>0</v>
      </c>
      <c r="K50" s="108">
        <v>323584</v>
      </c>
      <c r="L50" s="105">
        <v>38732</v>
      </c>
      <c r="M50" s="105">
        <v>50655</v>
      </c>
      <c r="N50" s="105">
        <v>0</v>
      </c>
      <c r="O50" s="105">
        <v>51384</v>
      </c>
      <c r="P50" s="105">
        <v>50266</v>
      </c>
      <c r="Q50" s="105">
        <v>33511</v>
      </c>
      <c r="R50" s="105">
        <v>4915</v>
      </c>
      <c r="S50" s="105">
        <v>16416</v>
      </c>
      <c r="T50" s="105">
        <v>0</v>
      </c>
      <c r="U50" s="105">
        <v>0</v>
      </c>
      <c r="V50" s="91">
        <v>0</v>
      </c>
      <c r="W50" s="91">
        <v>4046</v>
      </c>
      <c r="X50" s="356"/>
      <c r="Y50" s="91">
        <v>0</v>
      </c>
      <c r="Z50" s="91">
        <v>0</v>
      </c>
      <c r="AA50" s="340">
        <v>0</v>
      </c>
      <c r="AB50" s="91">
        <v>46717</v>
      </c>
      <c r="AC50" s="91">
        <v>2629</v>
      </c>
      <c r="AD50" s="91">
        <v>0</v>
      </c>
      <c r="AE50" s="91">
        <f t="shared" si="0"/>
        <v>660630</v>
      </c>
      <c r="AF50" s="92"/>
      <c r="AG50" s="92"/>
    </row>
    <row r="51" spans="1:33" x14ac:dyDescent="0.2">
      <c r="A51" s="24" t="str">
        <f>+'Original ABG Allocation'!A51</f>
        <v>46</v>
      </c>
      <c r="B51" s="24" t="str">
        <f>+'Original ABG Allocation'!B51</f>
        <v>LAWRENCE</v>
      </c>
      <c r="C51" s="89">
        <v>0</v>
      </c>
      <c r="D51" s="105">
        <v>4200</v>
      </c>
      <c r="E51" s="105">
        <v>0</v>
      </c>
      <c r="F51" s="105">
        <v>0</v>
      </c>
      <c r="G51" s="108">
        <v>0</v>
      </c>
      <c r="H51" s="122">
        <v>0</v>
      </c>
      <c r="I51" s="285">
        <v>5000</v>
      </c>
      <c r="J51" s="105">
        <v>0</v>
      </c>
      <c r="K51" s="108">
        <v>299612</v>
      </c>
      <c r="L51" s="105">
        <v>40053</v>
      </c>
      <c r="M51" s="105">
        <v>54194</v>
      </c>
      <c r="N51" s="105">
        <v>0</v>
      </c>
      <c r="O51" s="105">
        <v>31801</v>
      </c>
      <c r="P51" s="105">
        <v>31109</v>
      </c>
      <c r="Q51" s="105">
        <v>20739</v>
      </c>
      <c r="R51" s="105">
        <v>3042</v>
      </c>
      <c r="S51" s="105">
        <v>10159</v>
      </c>
      <c r="T51" s="105">
        <v>0</v>
      </c>
      <c r="U51" s="105">
        <v>0</v>
      </c>
      <c r="V51" s="91">
        <v>0</v>
      </c>
      <c r="W51" s="91">
        <v>4173</v>
      </c>
      <c r="X51" s="356"/>
      <c r="Y51" s="91">
        <v>0</v>
      </c>
      <c r="Z51" s="91">
        <v>0</v>
      </c>
      <c r="AA51" s="340">
        <v>0</v>
      </c>
      <c r="AB51" s="91">
        <v>47059</v>
      </c>
      <c r="AC51" s="91">
        <v>2648</v>
      </c>
      <c r="AD51" s="91">
        <v>0</v>
      </c>
      <c r="AE51" s="91">
        <f t="shared" si="0"/>
        <v>553789</v>
      </c>
      <c r="AF51" s="92"/>
      <c r="AG51" s="92"/>
    </row>
    <row r="52" spans="1:33" x14ac:dyDescent="0.2">
      <c r="A52" s="24" t="str">
        <f>+'Original ABG Allocation'!A52</f>
        <v>47</v>
      </c>
      <c r="B52" s="24" t="str">
        <f>+'Original ABG Allocation'!B52</f>
        <v>MERCER</v>
      </c>
      <c r="C52" s="89">
        <v>0</v>
      </c>
      <c r="D52" s="105">
        <v>2925</v>
      </c>
      <c r="E52" s="105">
        <v>0</v>
      </c>
      <c r="F52" s="105">
        <v>0</v>
      </c>
      <c r="G52" s="108">
        <v>0</v>
      </c>
      <c r="H52" s="122">
        <v>0</v>
      </c>
      <c r="I52" s="285">
        <v>5000</v>
      </c>
      <c r="J52" s="105">
        <v>0</v>
      </c>
      <c r="K52" s="108">
        <v>415856</v>
      </c>
      <c r="L52" s="105">
        <v>45255</v>
      </c>
      <c r="M52" s="105">
        <v>40000</v>
      </c>
      <c r="N52" s="105">
        <v>7500</v>
      </c>
      <c r="O52" s="105">
        <v>98841</v>
      </c>
      <c r="P52" s="105">
        <v>96692</v>
      </c>
      <c r="Q52" s="105">
        <v>64461</v>
      </c>
      <c r="R52" s="105">
        <v>9454</v>
      </c>
      <c r="S52" s="105">
        <v>31577</v>
      </c>
      <c r="T52" s="105">
        <v>0</v>
      </c>
      <c r="U52" s="105">
        <v>0</v>
      </c>
      <c r="V52" s="91">
        <v>0</v>
      </c>
      <c r="W52" s="91">
        <v>5189</v>
      </c>
      <c r="X52" s="356"/>
      <c r="Y52" s="91">
        <v>0</v>
      </c>
      <c r="Z52" s="91">
        <v>0</v>
      </c>
      <c r="AA52" s="340">
        <v>0</v>
      </c>
      <c r="AB52" s="91">
        <v>54738</v>
      </c>
      <c r="AC52" s="91">
        <v>3080</v>
      </c>
      <c r="AD52" s="91">
        <v>0</v>
      </c>
      <c r="AE52" s="91">
        <f t="shared" si="0"/>
        <v>880568</v>
      </c>
      <c r="AF52" s="92"/>
      <c r="AG52" s="92"/>
    </row>
    <row r="53" spans="1:33" x14ac:dyDescent="0.2">
      <c r="A53" s="24" t="str">
        <f>+'Original ABG Allocation'!A53</f>
        <v>48</v>
      </c>
      <c r="B53" s="24" t="str">
        <f>+'Original ABG Allocation'!B53</f>
        <v>MONROE</v>
      </c>
      <c r="C53" s="89">
        <v>0</v>
      </c>
      <c r="D53" s="105">
        <v>7600</v>
      </c>
      <c r="E53" s="105">
        <v>0</v>
      </c>
      <c r="F53" s="105">
        <v>0</v>
      </c>
      <c r="G53" s="108">
        <v>0</v>
      </c>
      <c r="H53" s="122">
        <v>0</v>
      </c>
      <c r="I53" s="285">
        <v>5000</v>
      </c>
      <c r="J53" s="105">
        <v>0</v>
      </c>
      <c r="K53" s="108">
        <v>643819</v>
      </c>
      <c r="L53" s="105">
        <v>122404</v>
      </c>
      <c r="M53" s="105">
        <v>21000</v>
      </c>
      <c r="N53" s="105">
        <v>43900</v>
      </c>
      <c r="O53" s="105">
        <v>46463</v>
      </c>
      <c r="P53" s="105">
        <v>65344</v>
      </c>
      <c r="Q53" s="105">
        <v>43562</v>
      </c>
      <c r="R53" s="105">
        <v>8922</v>
      </c>
      <c r="S53" s="105">
        <v>39919</v>
      </c>
      <c r="T53" s="105">
        <v>0</v>
      </c>
      <c r="U53" s="105">
        <v>0</v>
      </c>
      <c r="V53" s="91">
        <v>0</v>
      </c>
      <c r="W53" s="91">
        <v>7388</v>
      </c>
      <c r="X53" s="356"/>
      <c r="Y53" s="91">
        <v>0</v>
      </c>
      <c r="Z53" s="91">
        <v>0</v>
      </c>
      <c r="AA53" s="340">
        <v>0</v>
      </c>
      <c r="AB53" s="91">
        <v>45589</v>
      </c>
      <c r="AC53" s="91">
        <v>2565</v>
      </c>
      <c r="AD53" s="91">
        <v>0</v>
      </c>
      <c r="AE53" s="91">
        <f t="shared" si="0"/>
        <v>1103475</v>
      </c>
      <c r="AF53" s="92"/>
      <c r="AG53" s="92"/>
    </row>
    <row r="54" spans="1:33" x14ac:dyDescent="0.2">
      <c r="A54" s="24" t="str">
        <f>+'Original ABG Allocation'!A54</f>
        <v>49</v>
      </c>
      <c r="B54" s="24" t="str">
        <f>+'Original ABG Allocation'!B54</f>
        <v>CLARION</v>
      </c>
      <c r="C54" s="89">
        <v>0</v>
      </c>
      <c r="D54" s="105">
        <v>2925</v>
      </c>
      <c r="E54" s="105">
        <v>0</v>
      </c>
      <c r="F54" s="105">
        <v>0</v>
      </c>
      <c r="G54" s="108">
        <v>0</v>
      </c>
      <c r="H54" s="122">
        <v>0</v>
      </c>
      <c r="I54" s="285">
        <v>5000</v>
      </c>
      <c r="J54" s="105">
        <v>0</v>
      </c>
      <c r="K54" s="108">
        <v>228178</v>
      </c>
      <c r="L54" s="105">
        <v>18039</v>
      </c>
      <c r="M54" s="105">
        <v>4950</v>
      </c>
      <c r="N54" s="105">
        <v>0</v>
      </c>
      <c r="O54" s="105">
        <v>0</v>
      </c>
      <c r="P54" s="105">
        <v>0</v>
      </c>
      <c r="Q54" s="105">
        <v>0</v>
      </c>
      <c r="R54" s="105">
        <v>4062</v>
      </c>
      <c r="S54" s="105">
        <v>0</v>
      </c>
      <c r="T54" s="105">
        <v>0</v>
      </c>
      <c r="U54" s="105">
        <v>0</v>
      </c>
      <c r="V54" s="91">
        <v>0</v>
      </c>
      <c r="W54" s="91">
        <v>2230</v>
      </c>
      <c r="X54" s="356"/>
      <c r="Y54" s="91">
        <v>0</v>
      </c>
      <c r="Z54" s="91">
        <v>0</v>
      </c>
      <c r="AA54" s="340">
        <v>0</v>
      </c>
      <c r="AB54" s="91">
        <v>22426</v>
      </c>
      <c r="AC54" s="91">
        <v>1262</v>
      </c>
      <c r="AD54" s="91">
        <v>0</v>
      </c>
      <c r="AE54" s="91">
        <f t="shared" si="0"/>
        <v>289072</v>
      </c>
      <c r="AF54" s="92"/>
      <c r="AG54" s="92"/>
    </row>
    <row r="55" spans="1:33" x14ac:dyDescent="0.2">
      <c r="A55" s="24" t="str">
        <f>+'Original ABG Allocation'!A55</f>
        <v>50</v>
      </c>
      <c r="B55" s="24" t="str">
        <f>+'Original ABG Allocation'!B55</f>
        <v>BUTLER</v>
      </c>
      <c r="C55" s="89">
        <v>0</v>
      </c>
      <c r="D55" s="105">
        <v>7175</v>
      </c>
      <c r="E55" s="105">
        <v>0</v>
      </c>
      <c r="F55" s="105">
        <v>0</v>
      </c>
      <c r="G55" s="108">
        <v>0</v>
      </c>
      <c r="H55" s="122">
        <v>0</v>
      </c>
      <c r="I55" s="285">
        <v>5000</v>
      </c>
      <c r="J55" s="105">
        <v>0</v>
      </c>
      <c r="K55" s="108">
        <v>543340</v>
      </c>
      <c r="L55" s="105">
        <v>47636</v>
      </c>
      <c r="M55" s="105">
        <v>54194</v>
      </c>
      <c r="N55" s="105">
        <v>100000</v>
      </c>
      <c r="O55" s="105">
        <v>127537</v>
      </c>
      <c r="P55" s="105">
        <v>127699</v>
      </c>
      <c r="Q55" s="105">
        <v>85132</v>
      </c>
      <c r="R55" s="105">
        <v>8324</v>
      </c>
      <c r="S55" s="105">
        <v>33362</v>
      </c>
      <c r="T55" s="105">
        <v>0</v>
      </c>
      <c r="U55" s="105">
        <v>0</v>
      </c>
      <c r="V55" s="91">
        <v>0</v>
      </c>
      <c r="W55" s="91">
        <v>6852</v>
      </c>
      <c r="X55" s="356">
        <v>6819</v>
      </c>
      <c r="Y55" s="91">
        <v>0</v>
      </c>
      <c r="Z55" s="91">
        <v>0</v>
      </c>
      <c r="AA55" s="340">
        <v>6204</v>
      </c>
      <c r="AB55" s="91">
        <v>52486</v>
      </c>
      <c r="AC55" s="91">
        <v>3421</v>
      </c>
      <c r="AD55" s="91">
        <v>0</v>
      </c>
      <c r="AE55" s="91">
        <f t="shared" si="0"/>
        <v>1215181</v>
      </c>
      <c r="AF55" s="92"/>
      <c r="AG55" s="92"/>
    </row>
    <row r="56" spans="1:33" x14ac:dyDescent="0.2">
      <c r="A56" s="24" t="str">
        <f>+'Original ABG Allocation'!A56</f>
        <v>51</v>
      </c>
      <c r="B56" s="24" t="str">
        <f>+'Original ABG Allocation'!B56</f>
        <v>POTTER</v>
      </c>
      <c r="C56" s="89">
        <v>105118</v>
      </c>
      <c r="D56" s="105">
        <v>8450</v>
      </c>
      <c r="E56" s="105">
        <v>0</v>
      </c>
      <c r="F56" s="105">
        <v>0</v>
      </c>
      <c r="G56" s="108">
        <v>0</v>
      </c>
      <c r="H56" s="122">
        <v>0</v>
      </c>
      <c r="I56" s="285">
        <v>5000</v>
      </c>
      <c r="J56" s="105">
        <v>0</v>
      </c>
      <c r="K56" s="108">
        <v>110025</v>
      </c>
      <c r="L56" s="105">
        <f>35946</f>
        <v>35946</v>
      </c>
      <c r="M56" s="105">
        <v>0</v>
      </c>
      <c r="N56" s="105">
        <v>0</v>
      </c>
      <c r="O56" s="105">
        <v>13962</v>
      </c>
      <c r="P56" s="105">
        <v>13659</v>
      </c>
      <c r="Q56" s="105">
        <v>9106</v>
      </c>
      <c r="R56" s="105">
        <v>1336</v>
      </c>
      <c r="S56" s="105">
        <v>4461</v>
      </c>
      <c r="T56" s="105">
        <v>0</v>
      </c>
      <c r="U56" s="105">
        <v>0</v>
      </c>
      <c r="V56" s="91">
        <v>0</v>
      </c>
      <c r="W56" s="91">
        <v>1099</v>
      </c>
      <c r="X56" s="356"/>
      <c r="Y56" s="91">
        <v>0</v>
      </c>
      <c r="Z56" s="91">
        <v>0</v>
      </c>
      <c r="AA56" s="340">
        <v>0</v>
      </c>
      <c r="AB56" s="91">
        <v>13143</v>
      </c>
      <c r="AC56" s="91">
        <v>739</v>
      </c>
      <c r="AD56" s="91">
        <v>0</v>
      </c>
      <c r="AE56" s="91">
        <f t="shared" si="0"/>
        <v>322044</v>
      </c>
      <c r="AF56" s="92"/>
      <c r="AG56" s="92"/>
    </row>
    <row r="57" spans="1:33" x14ac:dyDescent="0.2">
      <c r="A57" s="24" t="str">
        <f>+'Original ABG Allocation'!A57</f>
        <v>52</v>
      </c>
      <c r="B57" s="24" t="str">
        <f>+'Original ABG Allocation'!B57</f>
        <v>WAYNE</v>
      </c>
      <c r="C57" s="93">
        <v>0</v>
      </c>
      <c r="D57" s="291">
        <v>7175</v>
      </c>
      <c r="E57" s="105">
        <v>0</v>
      </c>
      <c r="F57" s="105">
        <v>0</v>
      </c>
      <c r="G57" s="121">
        <v>0</v>
      </c>
      <c r="H57" s="121">
        <v>0</v>
      </c>
      <c r="I57" s="285">
        <v>5000</v>
      </c>
      <c r="J57" s="121">
        <v>0</v>
      </c>
      <c r="K57" s="108">
        <v>778466</v>
      </c>
      <c r="L57" s="105">
        <v>174479</v>
      </c>
      <c r="M57" s="121">
        <v>40000</v>
      </c>
      <c r="N57" s="121">
        <v>0</v>
      </c>
      <c r="O57" s="121">
        <v>46922</v>
      </c>
      <c r="P57" s="121">
        <v>45903</v>
      </c>
      <c r="Q57" s="121">
        <v>30602</v>
      </c>
      <c r="R57" s="121">
        <v>4495</v>
      </c>
      <c r="S57" s="121">
        <v>14997</v>
      </c>
      <c r="T57" s="121">
        <v>0</v>
      </c>
      <c r="U57" s="121">
        <v>0</v>
      </c>
      <c r="V57" s="91">
        <v>0</v>
      </c>
      <c r="W57" s="91">
        <v>3283</v>
      </c>
      <c r="X57" s="356">
        <v>5954</v>
      </c>
      <c r="Y57" s="91">
        <v>0</v>
      </c>
      <c r="Z57" s="91">
        <v>0</v>
      </c>
      <c r="AA57" s="340">
        <v>0</v>
      </c>
      <c r="AB57" s="91">
        <v>29806</v>
      </c>
      <c r="AC57" s="91">
        <v>1677</v>
      </c>
      <c r="AD57" s="91">
        <v>0</v>
      </c>
      <c r="AE57" s="91">
        <f t="shared" si="0"/>
        <v>1188759</v>
      </c>
      <c r="AF57" s="92"/>
      <c r="AG57" s="92"/>
    </row>
    <row r="58" spans="1:33" ht="13.5" thickBot="1" x14ac:dyDescent="0.25">
      <c r="B58" s="25" t="s">
        <v>129</v>
      </c>
      <c r="C58" s="94">
        <f t="shared" ref="C58:AE58" si="1">SUM(C6:C57)</f>
        <v>556852</v>
      </c>
      <c r="D58" s="94">
        <f t="shared" si="1"/>
        <v>509525</v>
      </c>
      <c r="E58" s="94">
        <f t="shared" si="1"/>
        <v>91666</v>
      </c>
      <c r="F58" s="94">
        <f t="shared" si="1"/>
        <v>331195</v>
      </c>
      <c r="G58" s="94">
        <f t="shared" si="1"/>
        <v>292080</v>
      </c>
      <c r="H58" s="94">
        <f t="shared" si="1"/>
        <v>200000</v>
      </c>
      <c r="I58" s="94">
        <f t="shared" si="1"/>
        <v>260000</v>
      </c>
      <c r="J58" s="94">
        <f t="shared" si="1"/>
        <v>52000</v>
      </c>
      <c r="K58" s="94">
        <f t="shared" si="1"/>
        <v>33020816</v>
      </c>
      <c r="L58" s="94">
        <f t="shared" si="1"/>
        <v>9628722</v>
      </c>
      <c r="M58" s="94">
        <f t="shared" si="1"/>
        <v>2168000</v>
      </c>
      <c r="N58" s="94">
        <f t="shared" si="1"/>
        <v>2187591</v>
      </c>
      <c r="O58" s="94">
        <f t="shared" si="1"/>
        <v>6737932</v>
      </c>
      <c r="P58" s="94">
        <f t="shared" si="1"/>
        <v>6433244</v>
      </c>
      <c r="Q58" s="94">
        <f t="shared" si="1"/>
        <v>4288823</v>
      </c>
      <c r="R58" s="94">
        <f t="shared" si="1"/>
        <v>667075</v>
      </c>
      <c r="S58" s="94">
        <f t="shared" si="1"/>
        <v>2035921</v>
      </c>
      <c r="T58" s="94">
        <f t="shared" si="1"/>
        <v>505550</v>
      </c>
      <c r="U58" s="94">
        <f t="shared" si="1"/>
        <v>0</v>
      </c>
      <c r="V58" s="94">
        <f t="shared" si="1"/>
        <v>10000</v>
      </c>
      <c r="W58" s="94">
        <f t="shared" si="1"/>
        <v>482273</v>
      </c>
      <c r="X58" s="94">
        <f t="shared" si="1"/>
        <v>202825</v>
      </c>
      <c r="Y58" s="94">
        <f t="shared" si="1"/>
        <v>47324</v>
      </c>
      <c r="Z58" s="94">
        <f t="shared" si="1"/>
        <v>52000</v>
      </c>
      <c r="AA58" s="94">
        <f t="shared" si="1"/>
        <v>184529</v>
      </c>
      <c r="AB58" s="94">
        <f>SUM(AB6:AB57)</f>
        <v>5000000</v>
      </c>
      <c r="AC58" s="94">
        <f>SUM(AC6:AC57)</f>
        <v>325925</v>
      </c>
      <c r="AD58" s="94">
        <f>SUM(AD6:AD57)</f>
        <v>418421</v>
      </c>
      <c r="AE58" s="94">
        <f t="shared" si="1"/>
        <v>76690289</v>
      </c>
      <c r="AF58" s="92"/>
      <c r="AG58" s="92"/>
    </row>
    <row r="59" spans="1:33" ht="13.5" thickTop="1" x14ac:dyDescent="0.2">
      <c r="C59" s="77"/>
      <c r="D59" s="78"/>
      <c r="E59" s="78"/>
      <c r="F59" s="78"/>
      <c r="G59" s="77"/>
      <c r="H59" s="77"/>
      <c r="I59" s="77"/>
      <c r="J59" s="77"/>
      <c r="K59" s="77"/>
      <c r="L59" s="77"/>
      <c r="M59" s="77"/>
      <c r="N59" s="77"/>
      <c r="O59" s="77"/>
      <c r="P59" s="77"/>
      <c r="Q59" s="73"/>
      <c r="R59" s="73"/>
      <c r="S59" s="73"/>
      <c r="T59" s="73"/>
      <c r="U59" s="77"/>
      <c r="V59" s="77"/>
      <c r="W59" s="79"/>
      <c r="X59" s="79"/>
      <c r="Y59" s="79"/>
      <c r="Z59" s="79"/>
      <c r="AA59" s="79"/>
      <c r="AB59" s="79"/>
      <c r="AC59" s="79"/>
      <c r="AD59" s="79"/>
      <c r="AE59" s="78"/>
      <c r="AF59" s="78"/>
      <c r="AG59" s="78"/>
    </row>
    <row r="60" spans="1:33" x14ac:dyDescent="0.2">
      <c r="C60" s="77"/>
      <c r="D60" s="77"/>
      <c r="E60" s="77"/>
      <c r="F60" s="77"/>
      <c r="G60" s="77"/>
      <c r="H60" s="77"/>
      <c r="I60" s="77"/>
      <c r="J60" s="77"/>
      <c r="K60" s="77"/>
      <c r="L60" s="77"/>
      <c r="M60" s="77"/>
      <c r="N60" s="77"/>
      <c r="O60" s="77"/>
      <c r="P60" s="77"/>
      <c r="Q60" s="73"/>
      <c r="R60" s="73"/>
      <c r="S60" s="73"/>
      <c r="T60" s="73"/>
      <c r="U60" s="77"/>
      <c r="V60" s="77"/>
      <c r="W60" s="77"/>
      <c r="X60" s="77"/>
      <c r="Y60" s="77"/>
      <c r="Z60" s="77"/>
      <c r="AA60" s="77"/>
      <c r="AB60" s="77"/>
      <c r="AC60" s="77"/>
      <c r="AD60" s="77"/>
      <c r="AE60" s="78"/>
      <c r="AF60" s="78"/>
      <c r="AG60" s="78"/>
    </row>
    <row r="61" spans="1:33" x14ac:dyDescent="0.2">
      <c r="E61" s="77"/>
      <c r="F61" s="77"/>
      <c r="W61" s="77"/>
      <c r="X61" s="77"/>
      <c r="Y61" s="77"/>
      <c r="Z61" s="77"/>
      <c r="AA61" s="77"/>
      <c r="AB61" s="77"/>
      <c r="AC61" s="77"/>
      <c r="AD61" s="77"/>
    </row>
    <row r="62" spans="1:33" x14ac:dyDescent="0.2">
      <c r="E62" s="77"/>
      <c r="F62" s="77"/>
    </row>
  </sheetData>
  <sheetProtection algorithmName="SHA-512" hashValue="WN3Q2/at5SuX4OsD1IrmfEARnDSezi3O0h8n2l5fbeg1bZRvS6GslVDDRLp90q9fscAm6e+zr0qMAgcJHGjscw==" saltValue="XAaGojUSesT/JY8GJ2GokQ==" spinCount="100000" sheet="1" objects="1" scenarios="1"/>
  <phoneticPr fontId="0" type="noConversion"/>
  <conditionalFormatting sqref="AE3:AG3 J6:J57 M6:U57 C58:AE58 C6:F57 W6:AD57">
    <cfRule type="cellIs" dxfId="26" priority="137" stopIfTrue="1" operator="lessThan">
      <formula>0</formula>
    </cfRule>
  </conditionalFormatting>
  <conditionalFormatting sqref="V6:V57">
    <cfRule type="cellIs" dxfId="25" priority="27" stopIfTrue="1" operator="lessThan">
      <formula>0</formula>
    </cfRule>
  </conditionalFormatting>
  <conditionalFormatting sqref="AE6:AE57">
    <cfRule type="cellIs" dxfId="24" priority="7" stopIfTrue="1" operator="lessThan">
      <formula>0</formula>
    </cfRule>
  </conditionalFormatting>
  <conditionalFormatting sqref="L6:L57">
    <cfRule type="cellIs" dxfId="23" priority="3" stopIfTrue="1" operator="lessThan">
      <formula>0</formula>
    </cfRule>
  </conditionalFormatting>
  <conditionalFormatting sqref="K6:K56">
    <cfRule type="cellIs" dxfId="22" priority="2" stopIfTrue="1" operator="lessThan">
      <formula>0</formula>
    </cfRule>
  </conditionalFormatting>
  <conditionalFormatting sqref="K57">
    <cfRule type="cellIs" dxfId="21" priority="1" stopIfTrue="1" operator="lessThan">
      <formula>0</formula>
    </cfRule>
  </conditionalFormatting>
  <pageMargins left="0.3" right="0.25" top="0.5" bottom="0.5" header="0" footer="0"/>
  <pageSetup scale="75" fitToWidth="0" orientation="landscape" r:id="rId1"/>
  <headerFooter alignWithMargins="0">
    <oddFooter>&amp;C&amp;A</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66"/>
  <sheetViews>
    <sheetView zoomScale="115" zoomScaleNormal="115" workbookViewId="0">
      <pane xSplit="2" ySplit="5" topLeftCell="R6" activePane="bottomRight" state="frozen"/>
      <selection activeCell="B16" sqref="B16"/>
      <selection pane="topRight" activeCell="B16" sqref="B16"/>
      <selection pane="bottomLeft" activeCell="B16" sqref="B16"/>
      <selection pane="bottomRight" activeCell="A3" sqref="A3"/>
    </sheetView>
  </sheetViews>
  <sheetFormatPr defaultColWidth="9.140625" defaultRowHeight="12.75" x14ac:dyDescent="0.2"/>
  <cols>
    <col min="1" max="1" width="5" style="1" customWidth="1"/>
    <col min="2" max="2" width="22.42578125" style="1" customWidth="1"/>
    <col min="3" max="4" width="22.42578125" style="53" customWidth="1"/>
    <col min="5" max="5" width="20.42578125" style="53" customWidth="1"/>
    <col min="6" max="6" width="16" style="53" customWidth="1"/>
    <col min="7" max="7" width="12" style="52" bestFit="1" customWidth="1"/>
    <col min="8" max="8" width="12.42578125" style="53" customWidth="1"/>
    <col min="9" max="9" width="11.42578125" style="53" bestFit="1" customWidth="1"/>
    <col min="10" max="10" width="10.85546875" style="53" bestFit="1" customWidth="1"/>
    <col min="11" max="11" width="14.42578125" style="53" bestFit="1" customWidth="1"/>
    <col min="12" max="12" width="15.42578125" style="53" customWidth="1"/>
    <col min="13" max="14" width="13.42578125" style="53" bestFit="1" customWidth="1"/>
    <col min="15" max="15" width="13.5703125" style="53" bestFit="1" customWidth="1"/>
    <col min="16" max="17" width="17.42578125" style="53" customWidth="1"/>
    <col min="18" max="18" width="12.42578125" style="53" customWidth="1"/>
    <col min="19" max="19" width="19.42578125" style="53" customWidth="1"/>
    <col min="20" max="20" width="22" style="53" customWidth="1"/>
    <col min="21" max="21" width="19.5703125" style="53" customWidth="1"/>
    <col min="22" max="22" width="23.42578125" style="53" customWidth="1"/>
    <col min="23" max="26" width="19.5703125" style="53" customWidth="1"/>
    <col min="27" max="27" width="22" style="53" bestFit="1" customWidth="1"/>
    <col min="28" max="30" width="22" style="53" customWidth="1"/>
    <col min="31" max="31" width="19.5703125" style="53" bestFit="1" customWidth="1"/>
    <col min="32" max="16384" width="9.140625" style="1"/>
  </cols>
  <sheetData>
    <row r="1" spans="1:31" x14ac:dyDescent="0.2">
      <c r="A1" s="27" t="s">
        <v>376</v>
      </c>
    </row>
    <row r="2" spans="1:31" s="2" customFormat="1" x14ac:dyDescent="0.2">
      <c r="A2" s="29" t="str">
        <f>+'Original ABG Allocation'!A3</f>
        <v>FY 2023-24</v>
      </c>
      <c r="B2" s="1"/>
      <c r="C2" s="47"/>
      <c r="D2" s="53"/>
      <c r="E2" s="53"/>
      <c r="F2" s="53"/>
      <c r="G2" s="52"/>
      <c r="H2" s="53"/>
      <c r="I2" s="53"/>
      <c r="J2" s="53"/>
      <c r="K2" s="53"/>
      <c r="L2" s="53"/>
      <c r="M2" s="53"/>
      <c r="N2" s="53"/>
      <c r="O2" s="53"/>
      <c r="P2" s="53"/>
      <c r="Q2" s="53"/>
      <c r="R2" s="53"/>
      <c r="S2" s="53"/>
      <c r="T2" s="53"/>
      <c r="U2" s="53"/>
      <c r="V2" s="53"/>
      <c r="W2" s="53"/>
      <c r="X2" s="53"/>
      <c r="Y2" s="53"/>
      <c r="Z2" s="53"/>
      <c r="AA2" s="53"/>
      <c r="AB2" s="53"/>
      <c r="AC2" s="53"/>
      <c r="AD2" s="53"/>
      <c r="AE2" s="53"/>
    </row>
    <row r="3" spans="1:31" s="30" customFormat="1" x14ac:dyDescent="0.2">
      <c r="A3" s="29"/>
      <c r="B3" s="1"/>
      <c r="C3" s="206">
        <f>'Other Funds Reference'!C3</f>
        <v>1</v>
      </c>
      <c r="D3" s="206">
        <f>'Other Funds Reference'!D3</f>
        <v>2</v>
      </c>
      <c r="E3" s="206">
        <f>'Other Funds Reference'!E3</f>
        <v>3</v>
      </c>
      <c r="F3" s="206">
        <f>'Other Funds Reference'!F3</f>
        <v>4</v>
      </c>
      <c r="G3" s="206">
        <f>'Other Funds Reference'!G3</f>
        <v>5</v>
      </c>
      <c r="H3" s="206">
        <f>'Other Funds Reference'!H3</f>
        <v>6</v>
      </c>
      <c r="I3" s="206">
        <f>'Other Funds Reference'!I3</f>
        <v>7</v>
      </c>
      <c r="J3" s="206">
        <f>'Other Funds Reference'!J3</f>
        <v>8</v>
      </c>
      <c r="K3" s="206">
        <f>'Other Funds Reference'!K3</f>
        <v>9</v>
      </c>
      <c r="L3" s="206">
        <f>'Other Funds Reference'!L3</f>
        <v>10</v>
      </c>
      <c r="M3" s="206">
        <f>'Other Funds Reference'!M3</f>
        <v>11</v>
      </c>
      <c r="N3" s="206">
        <f>'Other Funds Reference'!N3</f>
        <v>12</v>
      </c>
      <c r="O3" s="206">
        <f>'Other Funds Reference'!O3</f>
        <v>13</v>
      </c>
      <c r="P3" s="206">
        <f>'Other Funds Reference'!P3</f>
        <v>14</v>
      </c>
      <c r="Q3" s="206">
        <f>'Other Funds Reference'!Q3</f>
        <v>15</v>
      </c>
      <c r="R3" s="206">
        <f>'Other Funds Reference'!R3</f>
        <v>16</v>
      </c>
      <c r="S3" s="206">
        <f>'Other Funds Reference'!S3</f>
        <v>17</v>
      </c>
      <c r="T3" s="206">
        <f>'Other Funds Reference'!T3</f>
        <v>18</v>
      </c>
      <c r="U3" s="206">
        <f>'Other Funds Reference'!U3</f>
        <v>19</v>
      </c>
      <c r="V3" s="206">
        <f>'Other Funds Reference'!V3</f>
        <v>20</v>
      </c>
      <c r="W3" s="206">
        <f>'Other Funds Reference'!W3</f>
        <v>21</v>
      </c>
      <c r="X3" s="206">
        <f>'Other Funds Reference'!X3</f>
        <v>22</v>
      </c>
      <c r="Y3" s="206">
        <f>'Other Funds Reference'!Y3</f>
        <v>23</v>
      </c>
      <c r="Z3" s="206">
        <f>'Other Funds Reference'!Z3</f>
        <v>24</v>
      </c>
      <c r="AA3" s="206">
        <f>'Other Funds Reference'!AA3</f>
        <v>25</v>
      </c>
      <c r="AB3" s="206">
        <f>'Other Funds Reference'!AB3</f>
        <v>26</v>
      </c>
      <c r="AC3" s="206">
        <f>'Other Funds Reference'!AC3</f>
        <v>27</v>
      </c>
      <c r="AD3" s="206">
        <f>'Other Funds Reference'!AD3</f>
        <v>28</v>
      </c>
      <c r="AE3" s="85"/>
    </row>
    <row r="4" spans="1:31" s="31" customFormat="1" x14ac:dyDescent="0.2">
      <c r="A4" s="1"/>
      <c r="B4" s="343"/>
      <c r="C4" s="66" t="str">
        <f>'Other Funds Reference'!C4</f>
        <v>Ombudsman</v>
      </c>
      <c r="D4" s="66" t="str">
        <f>'Other Funds Reference'!D4</f>
        <v>Ombudsman</v>
      </c>
      <c r="E4" s="66" t="str">
        <f>'Other Funds Reference'!E4</f>
        <v>Ombudsman</v>
      </c>
      <c r="F4" s="66" t="str">
        <f>'Other Funds Reference'!F4</f>
        <v>Ombudsman</v>
      </c>
      <c r="G4" s="66" t="str">
        <f>'Other Funds Reference'!G4</f>
        <v>PA MEDI</v>
      </c>
      <c r="H4" s="66" t="str">
        <f>'Other Funds Reference'!H4</f>
        <v>PA MEDI</v>
      </c>
      <c r="I4" s="66" t="str">
        <f>'Other Funds Reference'!I4</f>
        <v>PA MEDI</v>
      </c>
      <c r="J4" s="66" t="str">
        <f>'Other Funds Reference'!J4</f>
        <v>PA MEDI</v>
      </c>
      <c r="K4" s="66" t="str">
        <f>'Other Funds Reference'!K4</f>
        <v>OPTIONS</v>
      </c>
      <c r="L4" s="66" t="str">
        <f>'Other Funds Reference'!L4</f>
        <v>Block Grant</v>
      </c>
      <c r="M4" s="66" t="str">
        <f>'Other Funds Reference'!M4</f>
        <v>Protective</v>
      </c>
      <c r="N4" s="66" t="str">
        <f>'Other Funds Reference'!N4</f>
        <v>PS</v>
      </c>
      <c r="O4" s="66" t="str">
        <f>'Other Funds Reference'!O4</f>
        <v xml:space="preserve">ARPA </v>
      </c>
      <c r="P4" s="66" t="str">
        <f>'Other Funds Reference'!P4</f>
        <v>ARPA</v>
      </c>
      <c r="Q4" s="66" t="str">
        <f>'Other Funds Reference'!Q4</f>
        <v>ARPA</v>
      </c>
      <c r="R4" s="66" t="str">
        <f>'Other Funds Reference'!R4</f>
        <v>ARPA</v>
      </c>
      <c r="S4" s="66" t="str">
        <f>'Other Funds Reference'!S4</f>
        <v>ARPA</v>
      </c>
      <c r="T4" s="66" t="str">
        <f>'Other Funds Reference'!T4</f>
        <v xml:space="preserve">Bench </v>
      </c>
      <c r="U4" s="66" t="str">
        <f>'Other Funds Reference'!U4</f>
        <v>Direct Care</v>
      </c>
      <c r="V4" s="66" t="str">
        <f>'Other Funds Reference'!V4</f>
        <v>AAA Public Workforce</v>
      </c>
      <c r="W4" s="66" t="str">
        <f>'Other Funds Reference'!W4</f>
        <v>MIPPA -AAA</v>
      </c>
      <c r="X4" s="66" t="str">
        <f>'Other Funds Reference'!X4</f>
        <v>MIPPA - SHIP</v>
      </c>
      <c r="Y4" s="66" t="str">
        <f>'Other Funds Reference'!Y4</f>
        <v>MIPPA-SHIP</v>
      </c>
      <c r="Z4" s="66" t="str">
        <f>'Other Funds Reference'!Z4</f>
        <v>MIPPA-SHIP</v>
      </c>
      <c r="AA4" s="66" t="str">
        <f>'Other Funds Reference'!AA4</f>
        <v>Critical Relief Funds</v>
      </c>
      <c r="AB4" s="66" t="str">
        <f>'Other Funds Reference'!AB4</f>
        <v>Supplemental</v>
      </c>
      <c r="AC4" s="66" t="str">
        <f>'Other Funds Reference'!AC4</f>
        <v>Covid Vaccine</v>
      </c>
      <c r="AD4" s="66" t="str">
        <f>'Other Funds Reference'!AD4</f>
        <v>Protective Services</v>
      </c>
      <c r="AE4" s="85" t="s">
        <v>174</v>
      </c>
    </row>
    <row r="5" spans="1:31" s="31" customFormat="1" x14ac:dyDescent="0.2">
      <c r="A5" s="1"/>
      <c r="B5" s="343"/>
      <c r="C5" s="66" t="str">
        <f>'Other Funds-Revision No. 1'!C5</f>
        <v>ROC</v>
      </c>
      <c r="D5" s="66" t="str">
        <f>'Other Funds-Revision No. 1'!D5</f>
        <v>Volunteers</v>
      </c>
      <c r="E5" s="66" t="str">
        <f>'Other Funds-Revision No. 1'!E5</f>
        <v>Volunteer Specialist</v>
      </c>
      <c r="F5" s="66" t="str">
        <f>'Other Funds-Revision No. 1'!F5</f>
        <v>ARPA Funds</v>
      </c>
      <c r="G5" s="66" t="str">
        <f>'Other Funds-Revision No. 1'!G5</f>
        <v>Reg. Staff</v>
      </c>
      <c r="H5" s="66" t="str">
        <f>'Other Funds-Revision No. 1'!H5</f>
        <v xml:space="preserve">Telecenters </v>
      </c>
      <c r="I5" s="66" t="str">
        <f>'Other Funds-Revision No. 1'!I5</f>
        <v>Base</v>
      </c>
      <c r="J5" s="66" t="str">
        <f>'Other Funds-Revision No. 1'!J5</f>
        <v>PHLP</v>
      </c>
      <c r="K5" s="66" t="str">
        <f>'Other Funds-Revision No. 1'!K5</f>
        <v>Services</v>
      </c>
      <c r="L5" s="66" t="str">
        <f>'Other Funds-Revision No. 1'!L5</f>
        <v>Supplement</v>
      </c>
      <c r="M5" s="66" t="str">
        <f>'Other Funds-Revision No. 1'!M5</f>
        <v>Services</v>
      </c>
      <c r="N5" s="66" t="str">
        <f>'Other Funds-Revision No. 1'!N5</f>
        <v>Personnel</v>
      </c>
      <c r="O5" s="66" t="str">
        <f>'Other Funds-Revision No. 1'!O5</f>
        <v>Suppt Svs</v>
      </c>
      <c r="P5" s="66" t="str">
        <f>'Other Funds-Revision No. 1'!P5</f>
        <v>HD Meals</v>
      </c>
      <c r="Q5" s="66" t="str">
        <f>'Other Funds-Revision No. 1'!Q5</f>
        <v>Cong Meals</v>
      </c>
      <c r="R5" s="66" t="str">
        <f>'Other Funds-Revision No. 1'!R5</f>
        <v>Prev Health</v>
      </c>
      <c r="S5" s="66" t="str">
        <f>'Other Funds-Revision No. 1'!S5</f>
        <v>Family Caregiver</v>
      </c>
      <c r="T5" s="66"/>
      <c r="U5" s="66" t="str">
        <f>'Other Funds-Revision No. 1'!U5</f>
        <v>Worker Pilot</v>
      </c>
      <c r="V5" s="66" t="str">
        <f>'Other Funds-Revision No. 1'!V5</f>
        <v>Grant</v>
      </c>
      <c r="W5" s="66" t="str">
        <f>'Other Funds-Revision No. 1'!W5</f>
        <v>Priority 2</v>
      </c>
      <c r="X5" s="66" t="str">
        <f>'Other Funds-Revision No. 1'!X5</f>
        <v>Priority 3</v>
      </c>
      <c r="Y5" s="66" t="str">
        <f>'Other Funds-Revision No. 1'!Y5</f>
        <v>BDT</v>
      </c>
      <c r="Z5" s="66" t="str">
        <f>'Other Funds-Revision No. 1'!Z5</f>
        <v>PHLP</v>
      </c>
      <c r="AA5" s="66" t="str">
        <f>'Other Funds-Revision No. 1'!AA5</f>
        <v>Support Services</v>
      </c>
      <c r="AB5" s="66" t="str">
        <f>'Other Funds-Revision No. 1'!AB5</f>
        <v>OPTIONS Funds</v>
      </c>
      <c r="AC5" s="66" t="str">
        <f>'Other Funds-Revision No. 1'!AC5</f>
        <v>Access</v>
      </c>
      <c r="AD5" s="66" t="str">
        <f>'Other Funds-Revision No. 1'!AD5</f>
        <v>2022 Overspend</v>
      </c>
      <c r="AE5" s="99" t="s">
        <v>266</v>
      </c>
    </row>
    <row r="6" spans="1:31" x14ac:dyDescent="0.2">
      <c r="A6" s="24" t="str">
        <f>+'Original ABG Allocation'!A6</f>
        <v>01</v>
      </c>
      <c r="B6" s="24" t="str">
        <f>+'Original ABG Allocation'!B6</f>
        <v>ERIE</v>
      </c>
      <c r="C6" s="100">
        <f>'Other Funds Reference'!C6+'Other Funds-Revision No. 1'!C6</f>
        <v>0</v>
      </c>
      <c r="D6" s="100">
        <f>'Other Funds Reference'!D6+'Other Funds-Revision No. 1'!D6</f>
        <v>3775</v>
      </c>
      <c r="E6" s="100">
        <f>'Other Funds Reference'!E6+'Other Funds-Revision No. 1'!E6</f>
        <v>0</v>
      </c>
      <c r="F6" s="100">
        <f>'Other Funds Reference'!F6+'Other Funds-Revision No. 1'!F6</f>
        <v>0</v>
      </c>
      <c r="G6" s="100">
        <f>'Other Funds Reference'!G6+'Other Funds-Revision No. 1'!G6</f>
        <v>0</v>
      </c>
      <c r="H6" s="100">
        <f>'Other Funds Reference'!H6+'Other Funds-Revision No. 1'!H6</f>
        <v>0</v>
      </c>
      <c r="I6" s="100">
        <f>'Other Funds Reference'!I6+'Other Funds-Revision No. 1'!I6</f>
        <v>5000</v>
      </c>
      <c r="J6" s="100">
        <f>'Other Funds Reference'!J6+'Other Funds-Revision No. 1'!J6</f>
        <v>0</v>
      </c>
      <c r="K6" s="100">
        <f>'Other Funds Reference'!K6+'Other Funds-Revision No. 1'!K6</f>
        <v>391871</v>
      </c>
      <c r="L6" s="100">
        <f>'Other Funds Reference'!L6+'Other Funds-Revision No. 1'!L6</f>
        <v>130651</v>
      </c>
      <c r="M6" s="100">
        <f>'Other Funds Reference'!M6+'Other Funds-Revision No. 1'!M6</f>
        <v>53997</v>
      </c>
      <c r="N6" s="100">
        <f>'Other Funds Reference'!N6+'Other Funds-Revision No. 1'!N6</f>
        <v>97000</v>
      </c>
      <c r="O6" s="100">
        <f>'Other Funds Reference'!O6+'Other Funds-Revision No. 1'!O6</f>
        <v>0</v>
      </c>
      <c r="P6" s="100">
        <f>'Other Funds Reference'!P6+'Other Funds-Revision No. 1'!P6</f>
        <v>0</v>
      </c>
      <c r="Q6" s="100">
        <f>'Other Funds Reference'!Q6+'Other Funds-Revision No. 1'!Q6</f>
        <v>0</v>
      </c>
      <c r="R6" s="100">
        <f>'Other Funds Reference'!R6+'Other Funds-Revision No. 1'!R6</f>
        <v>0</v>
      </c>
      <c r="S6" s="100">
        <f>'Other Funds Reference'!S6+'Other Funds-Revision No. 1'!S6</f>
        <v>0</v>
      </c>
      <c r="T6" s="100">
        <f>'Other Funds Reference'!T6+'Other Funds-Revision No. 1'!T6</f>
        <v>0</v>
      </c>
      <c r="U6" s="100">
        <f>'Other Funds Reference'!U6+'Other Funds-Revision No. 1'!U6</f>
        <v>0</v>
      </c>
      <c r="V6" s="100">
        <f>'Other Funds Reference'!V6+'Other Funds-Revision No. 1'!V6</f>
        <v>0</v>
      </c>
      <c r="W6" s="100">
        <f>'Other Funds Reference'!W6+'Other Funds-Revision No. 1'!W6</f>
        <v>9486</v>
      </c>
      <c r="X6" s="100">
        <f>'Other Funds Reference'!X6+'Other Funds-Revision No. 1'!X6</f>
        <v>0</v>
      </c>
      <c r="Y6" s="100">
        <f>'Other Funds Reference'!Y6+'Other Funds-Revision No. 1'!Y6</f>
        <v>0</v>
      </c>
      <c r="Z6" s="100">
        <f>'Other Funds Reference'!Z6+'Other Funds-Revision No. 1'!Z6</f>
        <v>0</v>
      </c>
      <c r="AA6" s="100">
        <f>'Other Funds Reference'!AA6+'Other Funds-Revision No. 1'!AA6</f>
        <v>0</v>
      </c>
      <c r="AB6" s="100">
        <f>'Other Funds Reference'!AB6+'Other Funds-Revision No. 1'!AB6</f>
        <v>89661</v>
      </c>
      <c r="AC6" s="100">
        <f>'Other Funds Reference'!AC6+'Other Funds-Revision No. 1'!AC6</f>
        <v>5845</v>
      </c>
      <c r="AD6" s="100">
        <f>'Other Funds Reference'!AD6+'Other Funds-Revision No. 1'!AD6</f>
        <v>0</v>
      </c>
      <c r="AE6" s="100">
        <f>SUM(C6:AD6)</f>
        <v>787286</v>
      </c>
    </row>
    <row r="7" spans="1:31" x14ac:dyDescent="0.2">
      <c r="A7" s="24" t="str">
        <f>+'Original ABG Allocation'!A7</f>
        <v>02</v>
      </c>
      <c r="B7" s="24" t="str">
        <f>+'Original ABG Allocation'!B7</f>
        <v>CRAWFORD</v>
      </c>
      <c r="C7" s="100">
        <f>'Other Funds Reference'!C7+'Other Funds-Revision No. 1'!C7</f>
        <v>451734</v>
      </c>
      <c r="D7" s="100">
        <f>'Other Funds Reference'!D7+'Other Funds-Revision No. 1'!D7</f>
        <v>4625</v>
      </c>
      <c r="E7" s="100">
        <f>'Other Funds Reference'!E7+'Other Funds-Revision No. 1'!E7</f>
        <v>0</v>
      </c>
      <c r="F7" s="100">
        <f>'Other Funds Reference'!F7+'Other Funds-Revision No. 1'!F7</f>
        <v>0</v>
      </c>
      <c r="G7" s="100">
        <f>'Other Funds Reference'!G7+'Other Funds-Revision No. 1'!G7</f>
        <v>0</v>
      </c>
      <c r="H7" s="100">
        <f>'Other Funds Reference'!H7+'Other Funds-Revision No. 1'!H7</f>
        <v>0</v>
      </c>
      <c r="I7" s="100">
        <f>'Other Funds Reference'!I7+'Other Funds-Revision No. 1'!I7</f>
        <v>5000</v>
      </c>
      <c r="J7" s="100">
        <f>'Other Funds Reference'!J7+'Other Funds-Revision No. 1'!J7</f>
        <v>0</v>
      </c>
      <c r="K7" s="100">
        <f>'Other Funds Reference'!K7+'Other Funds-Revision No. 1'!K7</f>
        <v>404088</v>
      </c>
      <c r="L7" s="100">
        <f>'Other Funds Reference'!L7+'Other Funds-Revision No. 1'!L7</f>
        <v>209984</v>
      </c>
      <c r="M7" s="100">
        <f>'Other Funds Reference'!M7+'Other Funds-Revision No. 1'!M7</f>
        <v>12275</v>
      </c>
      <c r="N7" s="100">
        <f>'Other Funds Reference'!N7+'Other Funds-Revision No. 1'!N7</f>
        <v>49208</v>
      </c>
      <c r="O7" s="100">
        <f>'Other Funds Reference'!O7+'Other Funds-Revision No. 1'!O7</f>
        <v>100000</v>
      </c>
      <c r="P7" s="100">
        <f>'Other Funds Reference'!P7+'Other Funds-Revision No. 1'!P7</f>
        <v>78000</v>
      </c>
      <c r="Q7" s="100">
        <f>'Other Funds Reference'!Q7+'Other Funds-Revision No. 1'!Q7</f>
        <v>52000</v>
      </c>
      <c r="R7" s="100">
        <f>'Other Funds Reference'!R7+'Other Funds-Revision No. 1'!R7</f>
        <v>10000</v>
      </c>
      <c r="S7" s="100">
        <f>'Other Funds Reference'!S7+'Other Funds-Revision No. 1'!S7</f>
        <v>3967</v>
      </c>
      <c r="T7" s="100">
        <f>'Other Funds Reference'!T7+'Other Funds-Revision No. 1'!T7</f>
        <v>0</v>
      </c>
      <c r="U7" s="100">
        <f>'Other Funds Reference'!U7+'Other Funds-Revision No. 1'!U7</f>
        <v>0</v>
      </c>
      <c r="V7" s="100">
        <f>'Other Funds Reference'!V7+'Other Funds-Revision No. 1'!V7</f>
        <v>0</v>
      </c>
      <c r="W7" s="100">
        <f>'Other Funds Reference'!W7+'Other Funds-Revision No. 1'!W7</f>
        <v>4434</v>
      </c>
      <c r="X7" s="100">
        <f>'Other Funds Reference'!X7+'Other Funds-Revision No. 1'!X7</f>
        <v>9232</v>
      </c>
      <c r="Y7" s="100">
        <f>'Other Funds Reference'!Y7+'Other Funds-Revision No. 1'!Y7</f>
        <v>0</v>
      </c>
      <c r="Z7" s="100">
        <f>'Other Funds Reference'!Z7+'Other Funds-Revision No. 1'!Z7</f>
        <v>0</v>
      </c>
      <c r="AA7" s="339">
        <f>'Other Funds Reference'!AA7+'Other Funds-Revision No. 1'!AA7</f>
        <v>8399</v>
      </c>
      <c r="AB7" s="100">
        <f>'Other Funds Reference'!AB7+'Other Funds-Revision No. 1'!AB7</f>
        <v>48351</v>
      </c>
      <c r="AC7" s="100">
        <f>'Other Funds Reference'!AC7+'Other Funds-Revision No. 1'!AC7</f>
        <v>2721</v>
      </c>
      <c r="AD7" s="100">
        <f>'Other Funds Reference'!AD7+'Other Funds-Revision No. 1'!AD7</f>
        <v>0</v>
      </c>
      <c r="AE7" s="100">
        <f t="shared" ref="AE7:AE57" si="0">SUM(C7:AD7)</f>
        <v>1454018</v>
      </c>
    </row>
    <row r="8" spans="1:31" x14ac:dyDescent="0.2">
      <c r="A8" s="24" t="str">
        <f>+'Original ABG Allocation'!A8</f>
        <v>03</v>
      </c>
      <c r="B8" s="24" t="str">
        <f>+'Original ABG Allocation'!B8</f>
        <v>CAM/ELK/MCKEAN</v>
      </c>
      <c r="C8" s="100">
        <f>'Other Funds Reference'!C8+'Other Funds-Revision No. 1'!C8</f>
        <v>0</v>
      </c>
      <c r="D8" s="100">
        <f>'Other Funds Reference'!D8+'Other Funds-Revision No. 1'!D8</f>
        <v>3350</v>
      </c>
      <c r="E8" s="100">
        <f>'Other Funds Reference'!E8+'Other Funds-Revision No. 1'!E8</f>
        <v>0</v>
      </c>
      <c r="F8" s="100">
        <f>'Other Funds Reference'!F8+'Other Funds-Revision No. 1'!F8</f>
        <v>8400</v>
      </c>
      <c r="G8" s="100">
        <f>'Other Funds Reference'!G8+'Other Funds-Revision No. 1'!G8</f>
        <v>0</v>
      </c>
      <c r="H8" s="100">
        <f>'Other Funds Reference'!H8+'Other Funds-Revision No. 1'!H8</f>
        <v>0</v>
      </c>
      <c r="I8" s="100">
        <f>'Other Funds Reference'!I8+'Other Funds-Revision No. 1'!I8</f>
        <v>5000</v>
      </c>
      <c r="J8" s="100">
        <f>'Other Funds Reference'!J8+'Other Funds-Revision No. 1'!J8</f>
        <v>0</v>
      </c>
      <c r="K8" s="100">
        <f>'Other Funds Reference'!K8+'Other Funds-Revision No. 1'!K8</f>
        <v>563316</v>
      </c>
      <c r="L8" s="100">
        <f>'Other Funds Reference'!L8+'Other Funds-Revision No. 1'!L8</f>
        <v>120196</v>
      </c>
      <c r="M8" s="100">
        <f>'Other Funds Reference'!M8+'Other Funds-Revision No. 1'!M8</f>
        <v>45622</v>
      </c>
      <c r="N8" s="100">
        <f>'Other Funds Reference'!N8+'Other Funds-Revision No. 1'!N8</f>
        <v>56352</v>
      </c>
      <c r="O8" s="100">
        <f>'Other Funds Reference'!O8+'Other Funds-Revision No. 1'!O8</f>
        <v>51579</v>
      </c>
      <c r="P8" s="100">
        <f>'Other Funds Reference'!P8+'Other Funds-Revision No. 1'!P8</f>
        <v>50458</v>
      </c>
      <c r="Q8" s="100">
        <f>'Other Funds Reference'!Q8+'Other Funds-Revision No. 1'!Q8</f>
        <v>33639</v>
      </c>
      <c r="R8" s="100">
        <f>'Other Funds Reference'!R8+'Other Funds-Revision No. 1'!R8</f>
        <v>4933</v>
      </c>
      <c r="S8" s="100">
        <f>'Other Funds Reference'!S8+'Other Funds-Revision No. 1'!S8</f>
        <v>16478</v>
      </c>
      <c r="T8" s="100">
        <f>'Other Funds Reference'!T8+'Other Funds-Revision No. 1'!T8</f>
        <v>0</v>
      </c>
      <c r="U8" s="100">
        <f>'Other Funds Reference'!U8+'Other Funds-Revision No. 1'!U8</f>
        <v>0</v>
      </c>
      <c r="V8" s="100">
        <f>'Other Funds Reference'!V8+'Other Funds-Revision No. 1'!V8</f>
        <v>0</v>
      </c>
      <c r="W8" s="100">
        <f>'Other Funds Reference'!W8+'Other Funds-Revision No. 1'!W8</f>
        <v>4061</v>
      </c>
      <c r="X8" s="100">
        <f>'Other Funds Reference'!X8+'Other Funds-Revision No. 1'!X8</f>
        <v>0</v>
      </c>
      <c r="Y8" s="100">
        <f>'Other Funds Reference'!Y8+'Other Funds-Revision No. 1'!Y8</f>
        <v>0</v>
      </c>
      <c r="Z8" s="100">
        <f>'Other Funds Reference'!Z8+'Other Funds-Revision No. 1'!Z8</f>
        <v>0</v>
      </c>
      <c r="AA8" s="339">
        <f>'Other Funds Reference'!AA8+'Other Funds-Revision No. 1'!AA8</f>
        <v>0</v>
      </c>
      <c r="AB8" s="100">
        <f>'Other Funds Reference'!AB8+'Other Funds-Revision No. 1'!AB8</f>
        <v>47166</v>
      </c>
      <c r="AC8" s="100">
        <f>'Other Funds Reference'!AC8+'Other Funds-Revision No. 1'!AC8</f>
        <v>2654</v>
      </c>
      <c r="AD8" s="100">
        <f>'Other Funds Reference'!AD8+'Other Funds-Revision No. 1'!AD8</f>
        <v>0</v>
      </c>
      <c r="AE8" s="100">
        <f t="shared" si="0"/>
        <v>1013204</v>
      </c>
    </row>
    <row r="9" spans="1:31" x14ac:dyDescent="0.2">
      <c r="A9" s="24" t="str">
        <f>+'Original ABG Allocation'!A9</f>
        <v>04</v>
      </c>
      <c r="B9" s="24" t="str">
        <f>+'Original ABG Allocation'!B9</f>
        <v>BEAVER</v>
      </c>
      <c r="C9" s="100">
        <f>'Other Funds Reference'!C9+'Other Funds-Revision No. 1'!C9</f>
        <v>0</v>
      </c>
      <c r="D9" s="100">
        <f>'Other Funds Reference'!D9+'Other Funds-Revision No. 1'!D9</f>
        <v>4625</v>
      </c>
      <c r="E9" s="100">
        <f>'Other Funds Reference'!E9+'Other Funds-Revision No. 1'!E9</f>
        <v>0</v>
      </c>
      <c r="F9" s="100">
        <f>'Other Funds Reference'!F9+'Other Funds-Revision No. 1'!F9</f>
        <v>0</v>
      </c>
      <c r="G9" s="100">
        <f>'Other Funds Reference'!G9+'Other Funds-Revision No. 1'!G9</f>
        <v>0</v>
      </c>
      <c r="H9" s="100">
        <f>'Other Funds Reference'!H9+'Other Funds-Revision No. 1'!H9</f>
        <v>0</v>
      </c>
      <c r="I9" s="100">
        <f>'Other Funds Reference'!I9+'Other Funds-Revision No. 1'!I9</f>
        <v>5000</v>
      </c>
      <c r="J9" s="100">
        <f>'Other Funds Reference'!J9+'Other Funds-Revision No. 1'!J9</f>
        <v>0</v>
      </c>
      <c r="K9" s="100">
        <f>'Other Funds Reference'!K9+'Other Funds-Revision No. 1'!K9</f>
        <v>418134</v>
      </c>
      <c r="L9" s="100">
        <f>'Other Funds Reference'!L9+'Other Funds-Revision No. 1'!L9</f>
        <v>69534</v>
      </c>
      <c r="M9" s="100">
        <f>'Other Funds Reference'!M9+'Other Funds-Revision No. 1'!M9</f>
        <v>54194</v>
      </c>
      <c r="N9" s="100">
        <f>'Other Funds Reference'!N9+'Other Funds-Revision No. 1'!N9</f>
        <v>50000</v>
      </c>
      <c r="O9" s="100">
        <f>'Other Funds Reference'!O9+'Other Funds-Revision No. 1'!O9</f>
        <v>86356</v>
      </c>
      <c r="P9" s="100">
        <f>'Other Funds Reference'!P9+'Other Funds-Revision No. 1'!P9</f>
        <v>65892</v>
      </c>
      <c r="Q9" s="100">
        <f>'Other Funds Reference'!Q9+'Other Funds-Revision No. 1'!Q9</f>
        <v>43928</v>
      </c>
      <c r="R9" s="100">
        <f>'Other Funds Reference'!R9+'Other Funds-Revision No. 1'!R9</f>
        <v>8042</v>
      </c>
      <c r="S9" s="100">
        <f>'Other Funds Reference'!S9+'Other Funds-Revision No. 1'!S9</f>
        <v>40300</v>
      </c>
      <c r="T9" s="100">
        <f>'Other Funds Reference'!T9+'Other Funds-Revision No. 1'!T9</f>
        <v>0</v>
      </c>
      <c r="U9" s="100">
        <f>'Other Funds Reference'!U9+'Other Funds-Revision No. 1'!U9</f>
        <v>0</v>
      </c>
      <c r="V9" s="100">
        <f>'Other Funds Reference'!V9+'Other Funds-Revision No. 1'!V9</f>
        <v>0</v>
      </c>
      <c r="W9" s="100">
        <f>'Other Funds Reference'!W9+'Other Funds-Revision No. 1'!W9</f>
        <v>6597</v>
      </c>
      <c r="X9" s="100">
        <f>'Other Funds Reference'!X9+'Other Funds-Revision No. 1'!X9</f>
        <v>0</v>
      </c>
      <c r="Y9" s="100">
        <f>'Other Funds Reference'!Y9+'Other Funds-Revision No. 1'!Y9</f>
        <v>0</v>
      </c>
      <c r="Z9" s="100">
        <f>'Other Funds Reference'!Z9+'Other Funds-Revision No. 1'!Z9</f>
        <v>0</v>
      </c>
      <c r="AA9" s="339">
        <f>'Other Funds Reference'!AA9+'Other Funds-Revision No. 1'!AA9</f>
        <v>0</v>
      </c>
      <c r="AB9" s="100">
        <f>'Other Funds Reference'!AB9+'Other Funds-Revision No. 1'!AB9</f>
        <v>67937</v>
      </c>
      <c r="AC9" s="100">
        <f>'Other Funds Reference'!AC9+'Other Funds-Revision No. 1'!AC9</f>
        <v>4428</v>
      </c>
      <c r="AD9" s="100">
        <f>'Other Funds Reference'!AD9+'Other Funds-Revision No. 1'!AD9</f>
        <v>0</v>
      </c>
      <c r="AE9" s="100">
        <f t="shared" si="0"/>
        <v>924967</v>
      </c>
    </row>
    <row r="10" spans="1:31" x14ac:dyDescent="0.2">
      <c r="A10" s="24" t="str">
        <f>+'Original ABG Allocation'!A10</f>
        <v>05</v>
      </c>
      <c r="B10" s="24" t="str">
        <f>+'Original ABG Allocation'!B10</f>
        <v>INDIANA</v>
      </c>
      <c r="C10" s="100">
        <f>'Other Funds Reference'!C10+'Other Funds-Revision No. 1'!C10</f>
        <v>0</v>
      </c>
      <c r="D10" s="100">
        <f>'Other Funds Reference'!D10+'Other Funds-Revision No. 1'!D10</f>
        <v>5900</v>
      </c>
      <c r="E10" s="100">
        <f>'Other Funds Reference'!E10+'Other Funds-Revision No. 1'!E10</f>
        <v>0</v>
      </c>
      <c r="F10" s="100">
        <f>'Other Funds Reference'!F10+'Other Funds-Revision No. 1'!F10</f>
        <v>0</v>
      </c>
      <c r="G10" s="100">
        <f>'Other Funds Reference'!G10+'Other Funds-Revision No. 1'!G10</f>
        <v>0</v>
      </c>
      <c r="H10" s="100">
        <f>'Other Funds Reference'!H10+'Other Funds-Revision No. 1'!H10</f>
        <v>0</v>
      </c>
      <c r="I10" s="100">
        <f>'Other Funds Reference'!I10+'Other Funds-Revision No. 1'!I10</f>
        <v>5000</v>
      </c>
      <c r="J10" s="100">
        <f>'Other Funds Reference'!J10+'Other Funds-Revision No. 1'!J10</f>
        <v>0</v>
      </c>
      <c r="K10" s="100">
        <f>'Other Funds Reference'!K10+'Other Funds-Revision No. 1'!K10</f>
        <v>438640</v>
      </c>
      <c r="L10" s="100">
        <f>'Other Funds Reference'!L10+'Other Funds-Revision No. 1'!L10</f>
        <v>44394</v>
      </c>
      <c r="M10" s="100">
        <f>'Other Funds Reference'!M10+'Other Funds-Revision No. 1'!M10</f>
        <v>31195</v>
      </c>
      <c r="N10" s="100">
        <f>'Other Funds Reference'!N10+'Other Funds-Revision No. 1'!N10</f>
        <v>0</v>
      </c>
      <c r="O10" s="100">
        <f>'Other Funds Reference'!O10+'Other Funds-Revision No. 1'!O10</f>
        <v>70685</v>
      </c>
      <c r="P10" s="100">
        <f>'Other Funds Reference'!P10+'Other Funds-Revision No. 1'!P10</f>
        <v>72197</v>
      </c>
      <c r="Q10" s="100">
        <f>'Other Funds Reference'!Q10+'Other Funds-Revision No. 1'!Q10</f>
        <v>48131</v>
      </c>
      <c r="R10" s="100">
        <f>'Other Funds Reference'!R10+'Other Funds-Revision No. 1'!R10</f>
        <v>5735</v>
      </c>
      <c r="S10" s="100">
        <f>'Other Funds Reference'!S10+'Other Funds-Revision No. 1'!S10</f>
        <v>22165</v>
      </c>
      <c r="T10" s="100">
        <f>'Other Funds Reference'!T10+'Other Funds-Revision No. 1'!T10</f>
        <v>0</v>
      </c>
      <c r="U10" s="100">
        <f>'Other Funds Reference'!U10+'Other Funds-Revision No. 1'!U10</f>
        <v>0</v>
      </c>
      <c r="V10" s="100">
        <f>'Other Funds Reference'!V10+'Other Funds-Revision No. 1'!V10</f>
        <v>0</v>
      </c>
      <c r="W10" s="100">
        <f>'Other Funds Reference'!W10+'Other Funds-Revision No. 1'!W10</f>
        <v>3971</v>
      </c>
      <c r="X10" s="100">
        <f>'Other Funds Reference'!X10+'Other Funds-Revision No. 1'!X10</f>
        <v>0</v>
      </c>
      <c r="Y10" s="100">
        <f>'Other Funds Reference'!Y10+'Other Funds-Revision No. 1'!Y10</f>
        <v>0</v>
      </c>
      <c r="Z10" s="100">
        <f>'Other Funds Reference'!Z10+'Other Funds-Revision No. 1'!Z10</f>
        <v>0</v>
      </c>
      <c r="AA10" s="339">
        <f>'Other Funds Reference'!AA10+'Other Funds-Revision No. 1'!AA10</f>
        <v>0</v>
      </c>
      <c r="AB10" s="100">
        <f>'Other Funds Reference'!AB10+'Other Funds-Revision No. 1'!AB10</f>
        <v>45441</v>
      </c>
      <c r="AC10" s="100">
        <f>'Other Funds Reference'!AC10+'Other Funds-Revision No. 1'!AC10</f>
        <v>2557</v>
      </c>
      <c r="AD10" s="100">
        <f>'Other Funds Reference'!AD10+'Other Funds-Revision No. 1'!AD10</f>
        <v>0</v>
      </c>
      <c r="AE10" s="100">
        <f t="shared" si="0"/>
        <v>796011</v>
      </c>
    </row>
    <row r="11" spans="1:31" x14ac:dyDescent="0.2">
      <c r="A11" s="24" t="str">
        <f>+'Original ABG Allocation'!A11</f>
        <v>06</v>
      </c>
      <c r="B11" s="24" t="str">
        <f>+'Original ABG Allocation'!B11</f>
        <v>ALLEGHENY</v>
      </c>
      <c r="C11" s="100">
        <f>'Other Funds Reference'!C11+'Other Funds-Revision No. 1'!C11</f>
        <v>0</v>
      </c>
      <c r="D11" s="100">
        <f>'Other Funds Reference'!D11+'Other Funds-Revision No. 1'!D11</f>
        <v>16100</v>
      </c>
      <c r="E11" s="100">
        <f>'Other Funds Reference'!E11+'Other Funds-Revision No. 1'!E11</f>
        <v>0</v>
      </c>
      <c r="F11" s="100">
        <f>'Other Funds Reference'!F11+'Other Funds-Revision No. 1'!F11</f>
        <v>105500</v>
      </c>
      <c r="G11" s="100">
        <f>'Other Funds Reference'!G11+'Other Funds-Revision No. 1'!G11</f>
        <v>0</v>
      </c>
      <c r="H11" s="100">
        <f>'Other Funds Reference'!H11+'Other Funds-Revision No. 1'!H11</f>
        <v>0</v>
      </c>
      <c r="I11" s="100">
        <f>'Other Funds Reference'!I11+'Other Funds-Revision No. 1'!I11</f>
        <v>5000</v>
      </c>
      <c r="J11" s="100">
        <f>'Other Funds Reference'!J11+'Other Funds-Revision No. 1'!J11</f>
        <v>0</v>
      </c>
      <c r="K11" s="100">
        <f>'Other Funds Reference'!K11+'Other Funds-Revision No. 1'!K11</f>
        <v>1865999</v>
      </c>
      <c r="L11" s="100">
        <f>'Other Funds Reference'!L11+'Other Funds-Revision No. 1'!L11</f>
        <v>1056396</v>
      </c>
      <c r="M11" s="100">
        <f>'Other Funds Reference'!M11+'Other Funds-Revision No. 1'!M11</f>
        <v>46330</v>
      </c>
      <c r="N11" s="100">
        <f>'Other Funds Reference'!N11+'Other Funds-Revision No. 1'!N11</f>
        <v>80000</v>
      </c>
      <c r="O11" s="100">
        <f>'Other Funds Reference'!O11+'Other Funds-Revision No. 1'!O11</f>
        <v>526664</v>
      </c>
      <c r="P11" s="100">
        <f>'Other Funds Reference'!P11+'Other Funds-Revision No. 1'!P11</f>
        <v>515215</v>
      </c>
      <c r="Q11" s="100">
        <f>'Other Funds Reference'!Q11+'Other Funds-Revision No. 1'!Q11</f>
        <v>343476</v>
      </c>
      <c r="R11" s="100">
        <f>'Other Funds Reference'!R11+'Other Funds-Revision No. 1'!R11</f>
        <v>50377</v>
      </c>
      <c r="S11" s="100">
        <f>'Other Funds Reference'!S11+'Other Funds-Revision No. 1'!S11</f>
        <v>168253</v>
      </c>
      <c r="T11" s="100">
        <f>'Other Funds Reference'!T11+'Other Funds-Revision No. 1'!T11</f>
        <v>0</v>
      </c>
      <c r="U11" s="100">
        <f>'Other Funds Reference'!U11+'Other Funds-Revision No. 1'!U11</f>
        <v>0</v>
      </c>
      <c r="V11" s="100">
        <f>'Other Funds Reference'!V11+'Other Funds-Revision No. 1'!V11</f>
        <v>0</v>
      </c>
      <c r="W11" s="100">
        <f>'Other Funds Reference'!W11+'Other Funds-Revision No. 1'!W11</f>
        <v>41470</v>
      </c>
      <c r="X11" s="100">
        <f>'Other Funds Reference'!X11+'Other Funds-Revision No. 1'!X11</f>
        <v>0</v>
      </c>
      <c r="Y11" s="100">
        <f>'Other Funds Reference'!Y11+'Other Funds-Revision No. 1'!Y11</f>
        <v>0</v>
      </c>
      <c r="Z11" s="100">
        <f>'Other Funds Reference'!Z11+'Other Funds-Revision No. 1'!Z11</f>
        <v>0</v>
      </c>
      <c r="AA11" s="339">
        <f>'Other Funds Reference'!AA11+'Other Funds-Revision No. 1'!AA11</f>
        <v>0</v>
      </c>
      <c r="AB11" s="100">
        <f>'Other Funds Reference'!AB11+'Other Funds-Revision No. 1'!AB11</f>
        <v>500000</v>
      </c>
      <c r="AC11" s="100">
        <f>'Other Funds Reference'!AC11+'Other Funds-Revision No. 1'!AC11</f>
        <v>36923</v>
      </c>
      <c r="AD11" s="100">
        <f>'Other Funds Reference'!AD11+'Other Funds-Revision No. 1'!AD11</f>
        <v>0</v>
      </c>
      <c r="AE11" s="100">
        <f t="shared" si="0"/>
        <v>5357703</v>
      </c>
    </row>
    <row r="12" spans="1:31" x14ac:dyDescent="0.2">
      <c r="A12" s="24" t="str">
        <f>+'Original ABG Allocation'!A12</f>
        <v>07</v>
      </c>
      <c r="B12" s="24" t="str">
        <f>+'Original ABG Allocation'!B12</f>
        <v>WESTMORELAND</v>
      </c>
      <c r="C12" s="100">
        <f>'Other Funds Reference'!C12+'Other Funds-Revision No. 1'!C12</f>
        <v>0</v>
      </c>
      <c r="D12" s="100">
        <f>'Other Funds Reference'!D12+'Other Funds-Revision No. 1'!D12</f>
        <v>8875</v>
      </c>
      <c r="E12" s="100">
        <f>'Other Funds Reference'!E12+'Other Funds-Revision No. 1'!E12</f>
        <v>0</v>
      </c>
      <c r="F12" s="100">
        <f>'Other Funds Reference'!F12+'Other Funds-Revision No. 1'!F12</f>
        <v>0</v>
      </c>
      <c r="G12" s="100">
        <f>'Other Funds Reference'!G12+'Other Funds-Revision No. 1'!G12</f>
        <v>0</v>
      </c>
      <c r="H12" s="100">
        <f>'Other Funds Reference'!H12+'Other Funds-Revision No. 1'!H12</f>
        <v>0</v>
      </c>
      <c r="I12" s="100">
        <f>'Other Funds Reference'!I12+'Other Funds-Revision No. 1'!I12</f>
        <v>5000</v>
      </c>
      <c r="J12" s="100">
        <f>'Other Funds Reference'!J12+'Other Funds-Revision No. 1'!J12</f>
        <v>0</v>
      </c>
      <c r="K12" s="100">
        <f>'Other Funds Reference'!K12+'Other Funds-Revision No. 1'!K12</f>
        <v>754596</v>
      </c>
      <c r="L12" s="100">
        <f>'Other Funds Reference'!L12+'Other Funds-Revision No. 1'!L12</f>
        <v>160209</v>
      </c>
      <c r="M12" s="100">
        <f>'Other Funds Reference'!M12+'Other Funds-Revision No. 1'!M12</f>
        <v>54194</v>
      </c>
      <c r="N12" s="100">
        <f>'Other Funds Reference'!N12+'Other Funds-Revision No. 1'!N12</f>
        <v>58688</v>
      </c>
      <c r="O12" s="100">
        <f>'Other Funds Reference'!O12+'Other Funds-Revision No. 1'!O12</f>
        <v>167786</v>
      </c>
      <c r="P12" s="100">
        <f>'Other Funds Reference'!P12+'Other Funds-Revision No. 1'!P12</f>
        <v>164138</v>
      </c>
      <c r="Q12" s="100">
        <f>'Other Funds Reference'!Q12+'Other Funds-Revision No. 1'!Q12</f>
        <v>109425</v>
      </c>
      <c r="R12" s="100">
        <f>'Other Funds Reference'!R12+'Other Funds-Revision No. 1'!R12</f>
        <v>16049</v>
      </c>
      <c r="S12" s="100">
        <f>'Other Funds Reference'!S12+'Other Funds-Revision No. 1'!S12</f>
        <v>53602</v>
      </c>
      <c r="T12" s="100">
        <f>'Other Funds Reference'!T12+'Other Funds-Revision No. 1'!T12</f>
        <v>0</v>
      </c>
      <c r="U12" s="100">
        <f>'Other Funds Reference'!U12+'Other Funds-Revision No. 1'!U12</f>
        <v>0</v>
      </c>
      <c r="V12" s="100">
        <f>'Other Funds Reference'!V12+'Other Funds-Revision No. 1'!V12</f>
        <v>0</v>
      </c>
      <c r="W12" s="100">
        <f>'Other Funds Reference'!W12+'Other Funds-Revision No. 1'!W12</f>
        <v>13212</v>
      </c>
      <c r="X12" s="100">
        <f>'Other Funds Reference'!X12+'Other Funds-Revision No. 1'!X12</f>
        <v>8928</v>
      </c>
      <c r="Y12" s="100">
        <f>'Other Funds Reference'!Y12+'Other Funds-Revision No. 1'!Y12</f>
        <v>0</v>
      </c>
      <c r="Z12" s="100">
        <f>'Other Funds Reference'!Z12+'Other Funds-Revision No. 1'!Z12</f>
        <v>0</v>
      </c>
      <c r="AA12" s="339">
        <f>'Other Funds Reference'!AA12+'Other Funds-Revision No. 1'!AA12</f>
        <v>8123</v>
      </c>
      <c r="AB12" s="100">
        <f>'Other Funds Reference'!AB12+'Other Funds-Revision No. 1'!AB12</f>
        <v>153057</v>
      </c>
      <c r="AC12" s="100">
        <f>'Other Funds Reference'!AC12+'Other Funds-Revision No. 1'!AC12</f>
        <v>9977</v>
      </c>
      <c r="AD12" s="100">
        <f>'Other Funds Reference'!AD12+'Other Funds-Revision No. 1'!AD12</f>
        <v>0</v>
      </c>
      <c r="AE12" s="100">
        <f t="shared" si="0"/>
        <v>1745859</v>
      </c>
    </row>
    <row r="13" spans="1:31" x14ac:dyDescent="0.2">
      <c r="A13" s="24" t="str">
        <f>+'Original ABG Allocation'!A13</f>
        <v>08</v>
      </c>
      <c r="B13" s="24" t="str">
        <f>+'Original ABG Allocation'!B13</f>
        <v>WASH/FAY/GREENE</v>
      </c>
      <c r="C13" s="100">
        <f>'Other Funds Reference'!C13+'Other Funds-Revision No. 1'!C13</f>
        <v>0</v>
      </c>
      <c r="D13" s="100">
        <f>'Other Funds Reference'!D13+'Other Funds-Revision No. 1'!D13</f>
        <v>11000</v>
      </c>
      <c r="E13" s="100">
        <f>'Other Funds Reference'!E13+'Other Funds-Revision No. 1'!E13</f>
        <v>0</v>
      </c>
      <c r="F13" s="100">
        <f>'Other Funds Reference'!F13+'Other Funds-Revision No. 1'!F13</f>
        <v>117000</v>
      </c>
      <c r="G13" s="100">
        <f>'Other Funds Reference'!G13+'Other Funds-Revision No. 1'!G13</f>
        <v>0</v>
      </c>
      <c r="H13" s="100">
        <f>'Other Funds Reference'!H13+'Other Funds-Revision No. 1'!H13</f>
        <v>0</v>
      </c>
      <c r="I13" s="100">
        <f>'Other Funds Reference'!I13+'Other Funds-Revision No. 1'!I13</f>
        <v>5000</v>
      </c>
      <c r="J13" s="100">
        <f>'Other Funds Reference'!J13+'Other Funds-Revision No. 1'!J13</f>
        <v>52000</v>
      </c>
      <c r="K13" s="100">
        <f>'Other Funds Reference'!K13+'Other Funds-Revision No. 1'!K13</f>
        <v>601984</v>
      </c>
      <c r="L13" s="100">
        <f>'Other Funds Reference'!L13+'Other Funds-Revision No. 1'!L13</f>
        <v>254904</v>
      </c>
      <c r="M13" s="100">
        <f>'Other Funds Reference'!M13+'Other Funds-Revision No. 1'!M13</f>
        <v>54194</v>
      </c>
      <c r="N13" s="100">
        <f>'Other Funds Reference'!N13+'Other Funds-Revision No. 1'!N13</f>
        <v>100000</v>
      </c>
      <c r="O13" s="100">
        <f>'Other Funds Reference'!O13+'Other Funds-Revision No. 1'!O13</f>
        <v>212745</v>
      </c>
      <c r="P13" s="100">
        <f>'Other Funds Reference'!P13+'Other Funds-Revision No. 1'!P13</f>
        <v>208119</v>
      </c>
      <c r="Q13" s="100">
        <f>'Other Funds Reference'!Q13+'Other Funds-Revision No. 1'!Q13</f>
        <v>138746</v>
      </c>
      <c r="R13" s="100">
        <f>'Other Funds Reference'!R13+'Other Funds-Revision No. 1'!R13</f>
        <v>20350</v>
      </c>
      <c r="S13" s="100">
        <f>'Other Funds Reference'!S13+'Other Funds-Revision No. 1'!S13</f>
        <v>67966</v>
      </c>
      <c r="T13" s="100">
        <f>'Other Funds Reference'!T13+'Other Funds-Revision No. 1'!T13</f>
        <v>0</v>
      </c>
      <c r="U13" s="100">
        <f>'Other Funds Reference'!U13+'Other Funds-Revision No. 1'!U13</f>
        <v>0</v>
      </c>
      <c r="V13" s="100">
        <f>'Other Funds Reference'!V13+'Other Funds-Revision No. 1'!V13</f>
        <v>0</v>
      </c>
      <c r="W13" s="100">
        <f>'Other Funds Reference'!W13+'Other Funds-Revision No. 1'!W13</f>
        <v>16752</v>
      </c>
      <c r="X13" s="100">
        <f>'Other Funds Reference'!X13+'Other Funds-Revision No. 1'!X13</f>
        <v>27261</v>
      </c>
      <c r="Y13" s="100">
        <f>'Other Funds Reference'!Y13+'Other Funds-Revision No. 1'!Y13</f>
        <v>0</v>
      </c>
      <c r="Z13" s="100">
        <f>'Other Funds Reference'!Z13+'Other Funds-Revision No. 1'!Z13</f>
        <v>52000</v>
      </c>
      <c r="AA13" s="339">
        <f>'Other Funds Reference'!AA13+'Other Funds-Revision No. 1'!AA13</f>
        <v>24802</v>
      </c>
      <c r="AB13" s="100">
        <f>'Other Funds Reference'!AB13+'Other Funds-Revision No. 1'!AB13</f>
        <v>206501</v>
      </c>
      <c r="AC13" s="100">
        <f>'Other Funds Reference'!AC13+'Other Funds-Revision No. 1'!AC13</f>
        <v>13461</v>
      </c>
      <c r="AD13" s="100">
        <f>'Other Funds Reference'!AD13+'Other Funds-Revision No. 1'!AD13</f>
        <v>0</v>
      </c>
      <c r="AE13" s="100">
        <f t="shared" si="0"/>
        <v>2184785</v>
      </c>
    </row>
    <row r="14" spans="1:31" x14ac:dyDescent="0.2">
      <c r="A14" s="24" t="str">
        <f>+'Original ABG Allocation'!A14</f>
        <v>09</v>
      </c>
      <c r="B14" s="24" t="str">
        <f>+'Original ABG Allocation'!B14</f>
        <v>SOMERSET</v>
      </c>
      <c r="C14" s="100">
        <f>'Other Funds Reference'!C14+'Other Funds-Revision No. 1'!C14</f>
        <v>0</v>
      </c>
      <c r="D14" s="100">
        <f>'Other Funds Reference'!D14+'Other Funds-Revision No. 1'!D14</f>
        <v>18225</v>
      </c>
      <c r="E14" s="100">
        <f>'Other Funds Reference'!E14+'Other Funds-Revision No. 1'!E14</f>
        <v>0</v>
      </c>
      <c r="F14" s="100">
        <f>'Other Funds Reference'!F14+'Other Funds-Revision No. 1'!F14</f>
        <v>0</v>
      </c>
      <c r="G14" s="100">
        <f>'Other Funds Reference'!G14+'Other Funds-Revision No. 1'!G14</f>
        <v>0</v>
      </c>
      <c r="H14" s="100">
        <f>'Other Funds Reference'!H14+'Other Funds-Revision No. 1'!H14</f>
        <v>0</v>
      </c>
      <c r="I14" s="100">
        <f>'Other Funds Reference'!I14+'Other Funds-Revision No. 1'!I14</f>
        <v>5000</v>
      </c>
      <c r="J14" s="100">
        <f>'Other Funds Reference'!J14+'Other Funds-Revision No. 1'!J14</f>
        <v>0</v>
      </c>
      <c r="K14" s="100">
        <f>'Other Funds Reference'!K14+'Other Funds-Revision No. 1'!K14</f>
        <v>1418724</v>
      </c>
      <c r="L14" s="100">
        <f>'Other Funds Reference'!L14+'Other Funds-Revision No. 1'!L14</f>
        <v>48104</v>
      </c>
      <c r="M14" s="100">
        <f>'Other Funds Reference'!M14+'Other Funds-Revision No. 1'!M14</f>
        <v>54194</v>
      </c>
      <c r="N14" s="100">
        <f>'Other Funds Reference'!N14+'Other Funds-Revision No. 1'!N14</f>
        <v>0</v>
      </c>
      <c r="O14" s="100">
        <f>'Other Funds Reference'!O14+'Other Funds-Revision No. 1'!O14</f>
        <v>55327</v>
      </c>
      <c r="P14" s="100">
        <f>'Other Funds Reference'!P14+'Other Funds-Revision No. 1'!P14</f>
        <v>54123</v>
      </c>
      <c r="Q14" s="100">
        <f>'Other Funds Reference'!Q14+'Other Funds-Revision No. 1'!Q14</f>
        <v>36082</v>
      </c>
      <c r="R14" s="100">
        <f>'Other Funds Reference'!R14+'Other Funds-Revision No. 1'!R14</f>
        <v>5292</v>
      </c>
      <c r="S14" s="100">
        <f>'Other Funds Reference'!S14+'Other Funds-Revision No. 1'!S14</f>
        <v>17675</v>
      </c>
      <c r="T14" s="100">
        <f>'Other Funds Reference'!T14+'Other Funds-Revision No. 1'!T14</f>
        <v>0</v>
      </c>
      <c r="U14" s="100">
        <f>'Other Funds Reference'!U14+'Other Funds-Revision No. 1'!U14</f>
        <v>0</v>
      </c>
      <c r="V14" s="100">
        <f>'Other Funds Reference'!V14+'Other Funds-Revision No. 1'!V14</f>
        <v>0</v>
      </c>
      <c r="W14" s="100">
        <f>'Other Funds Reference'!W14+'Other Funds-Revision No. 1'!W14</f>
        <v>4356</v>
      </c>
      <c r="X14" s="100">
        <f>'Other Funds Reference'!X14+'Other Funds-Revision No. 1'!X14</f>
        <v>0</v>
      </c>
      <c r="Y14" s="100">
        <f>'Other Funds Reference'!Y14+'Other Funds-Revision No. 1'!Y14</f>
        <v>0</v>
      </c>
      <c r="Z14" s="100">
        <f>'Other Funds Reference'!Z14+'Other Funds-Revision No. 1'!Z14</f>
        <v>0</v>
      </c>
      <c r="AA14" s="339">
        <f>'Other Funds Reference'!AA14+'Other Funds-Revision No. 1'!AA14</f>
        <v>0</v>
      </c>
      <c r="AB14" s="100">
        <f>'Other Funds Reference'!AB14+'Other Funds-Revision No. 1'!AB14</f>
        <v>56857</v>
      </c>
      <c r="AC14" s="100">
        <f>'Other Funds Reference'!AC14+'Other Funds-Revision No. 1'!AC14</f>
        <v>3200</v>
      </c>
      <c r="AD14" s="100">
        <f>'Other Funds Reference'!AD14+'Other Funds-Revision No. 1'!AD14</f>
        <v>0</v>
      </c>
      <c r="AE14" s="100">
        <f t="shared" si="0"/>
        <v>1777159</v>
      </c>
    </row>
    <row r="15" spans="1:31" x14ac:dyDescent="0.2">
      <c r="A15" s="24" t="str">
        <f>+'Original ABG Allocation'!A15</f>
        <v>10</v>
      </c>
      <c r="B15" s="24" t="str">
        <f>+'Original ABG Allocation'!B15</f>
        <v>CAMBRIA</v>
      </c>
      <c r="C15" s="100">
        <f>'Other Funds Reference'!C15+'Other Funds-Revision No. 1'!C15</f>
        <v>0</v>
      </c>
      <c r="D15" s="100">
        <f>'Other Funds Reference'!D15+'Other Funds-Revision No. 1'!D15</f>
        <v>3775</v>
      </c>
      <c r="E15" s="100">
        <f>'Other Funds Reference'!E15+'Other Funds-Revision No. 1'!E15</f>
        <v>0</v>
      </c>
      <c r="F15" s="100">
        <f>'Other Funds Reference'!F15+'Other Funds-Revision No. 1'!F15</f>
        <v>0</v>
      </c>
      <c r="G15" s="100">
        <f>'Other Funds Reference'!G15+'Other Funds-Revision No. 1'!G15</f>
        <v>0</v>
      </c>
      <c r="H15" s="100">
        <f>'Other Funds Reference'!H15+'Other Funds-Revision No. 1'!H15</f>
        <v>0</v>
      </c>
      <c r="I15" s="100">
        <f>'Other Funds Reference'!I15+'Other Funds-Revision No. 1'!I15</f>
        <v>5000</v>
      </c>
      <c r="J15" s="100">
        <f>'Other Funds Reference'!J15+'Other Funds-Revision No. 1'!J15</f>
        <v>0</v>
      </c>
      <c r="K15" s="100">
        <f>'Other Funds Reference'!K15+'Other Funds-Revision No. 1'!K15</f>
        <v>358494</v>
      </c>
      <c r="L15" s="100">
        <f>'Other Funds Reference'!L15+'Other Funds-Revision No. 1'!L15</f>
        <v>177039</v>
      </c>
      <c r="M15" s="100">
        <f>'Other Funds Reference'!M15+'Other Funds-Revision No. 1'!M15</f>
        <v>54194</v>
      </c>
      <c r="N15" s="100">
        <f>'Other Funds Reference'!N15+'Other Funds-Revision No. 1'!N15</f>
        <v>0</v>
      </c>
      <c r="O15" s="100">
        <f>'Other Funds Reference'!O15+'Other Funds-Revision No. 1'!O15</f>
        <v>138034</v>
      </c>
      <c r="P15" s="100">
        <f>'Other Funds Reference'!P15+'Other Funds-Revision No. 1'!P15</f>
        <v>122641</v>
      </c>
      <c r="Q15" s="100">
        <f>'Other Funds Reference'!Q15+'Other Funds-Revision No. 1'!Q15</f>
        <v>81761</v>
      </c>
      <c r="R15" s="100">
        <f>'Other Funds Reference'!R15+'Other Funds-Revision No. 1'!R15</f>
        <v>12725</v>
      </c>
      <c r="S15" s="100">
        <f>'Other Funds Reference'!S15+'Other Funds-Revision No. 1'!S15</f>
        <v>79239</v>
      </c>
      <c r="T15" s="100">
        <f>'Other Funds Reference'!T15+'Other Funds-Revision No. 1'!T15</f>
        <v>0</v>
      </c>
      <c r="U15" s="100">
        <f>'Other Funds Reference'!U15+'Other Funds-Revision No. 1'!U15</f>
        <v>0</v>
      </c>
      <c r="V15" s="100">
        <f>'Other Funds Reference'!V15+'Other Funds-Revision No. 1'!V15</f>
        <v>0</v>
      </c>
      <c r="W15" s="100">
        <f>'Other Funds Reference'!W15+'Other Funds-Revision No. 1'!W15</f>
        <v>6510</v>
      </c>
      <c r="X15" s="100">
        <f>'Other Funds Reference'!X15+'Other Funds-Revision No. 1'!X15</f>
        <v>0</v>
      </c>
      <c r="Y15" s="100">
        <f>'Other Funds Reference'!Y15+'Other Funds-Revision No. 1'!Y15</f>
        <v>0</v>
      </c>
      <c r="Z15" s="100">
        <f>'Other Funds Reference'!Z15+'Other Funds-Revision No. 1'!Z15</f>
        <v>0</v>
      </c>
      <c r="AA15" s="339">
        <f>'Other Funds Reference'!AA15+'Other Funds-Revision No. 1'!AA15</f>
        <v>0</v>
      </c>
      <c r="AB15" s="100">
        <f>'Other Funds Reference'!AB15+'Other Funds-Revision No. 1'!AB15</f>
        <v>80079</v>
      </c>
      <c r="AC15" s="100">
        <f>'Other Funds Reference'!AC15+'Other Funds-Revision No. 1'!AC15</f>
        <v>5220</v>
      </c>
      <c r="AD15" s="100">
        <f>'Other Funds Reference'!AD15+'Other Funds-Revision No. 1'!AD15</f>
        <v>0</v>
      </c>
      <c r="AE15" s="100">
        <f t="shared" si="0"/>
        <v>1124711</v>
      </c>
    </row>
    <row r="16" spans="1:31" x14ac:dyDescent="0.2">
      <c r="A16" s="24" t="str">
        <f>+'Original ABG Allocation'!A16</f>
        <v>11</v>
      </c>
      <c r="B16" s="24" t="str">
        <f>+'Original ABG Allocation'!B16</f>
        <v>BLAIR</v>
      </c>
      <c r="C16" s="100">
        <f>'Other Funds Reference'!C16+'Other Funds-Revision No. 1'!C16</f>
        <v>0</v>
      </c>
      <c r="D16" s="100">
        <f>'Other Funds Reference'!D16+'Other Funds-Revision No. 1'!D16</f>
        <v>7175</v>
      </c>
      <c r="E16" s="100">
        <f>'Other Funds Reference'!E16+'Other Funds-Revision No. 1'!E16</f>
        <v>0</v>
      </c>
      <c r="F16" s="100">
        <f>'Other Funds Reference'!F16+'Other Funds-Revision No. 1'!F16</f>
        <v>0</v>
      </c>
      <c r="G16" s="100">
        <f>'Other Funds Reference'!G16+'Other Funds-Revision No. 1'!G16</f>
        <v>94688</v>
      </c>
      <c r="H16" s="100">
        <f>'Other Funds Reference'!H16+'Other Funds-Revision No. 1'!H16</f>
        <v>200000</v>
      </c>
      <c r="I16" s="100">
        <f>'Other Funds Reference'!I16+'Other Funds-Revision No. 1'!I16</f>
        <v>5000</v>
      </c>
      <c r="J16" s="100">
        <f>'Other Funds Reference'!J16+'Other Funds-Revision No. 1'!J16</f>
        <v>0</v>
      </c>
      <c r="K16" s="100">
        <f>'Other Funds Reference'!K16+'Other Funds-Revision No. 1'!K16</f>
        <v>216064</v>
      </c>
      <c r="L16" s="100">
        <f>'Other Funds Reference'!L16+'Other Funds-Revision No. 1'!L16</f>
        <v>105395</v>
      </c>
      <c r="M16" s="100">
        <f>'Other Funds Reference'!M16+'Other Funds-Revision No. 1'!M16</f>
        <v>54194</v>
      </c>
      <c r="N16" s="100">
        <f>'Other Funds Reference'!N16+'Other Funds-Revision No. 1'!N16</f>
        <v>0</v>
      </c>
      <c r="O16" s="100">
        <f>'Other Funds Reference'!O16+'Other Funds-Revision No. 1'!O16</f>
        <v>0</v>
      </c>
      <c r="P16" s="100">
        <f>'Other Funds Reference'!P16+'Other Funds-Revision No. 1'!P16</f>
        <v>0</v>
      </c>
      <c r="Q16" s="100">
        <f>'Other Funds Reference'!Q16+'Other Funds-Revision No. 1'!Q16</f>
        <v>0</v>
      </c>
      <c r="R16" s="100">
        <f>'Other Funds Reference'!R16+'Other Funds-Revision No. 1'!R16</f>
        <v>8753</v>
      </c>
      <c r="S16" s="100">
        <f>'Other Funds Reference'!S16+'Other Funds-Revision No. 1'!S16</f>
        <v>0</v>
      </c>
      <c r="T16" s="100">
        <f>'Other Funds Reference'!T16+'Other Funds-Revision No. 1'!T16</f>
        <v>505550</v>
      </c>
      <c r="U16" s="100">
        <f>'Other Funds Reference'!U16+'Other Funds-Revision No. 1'!U16</f>
        <v>0</v>
      </c>
      <c r="V16" s="100">
        <f>'Other Funds Reference'!V16+'Other Funds-Revision No. 1'!V16</f>
        <v>0</v>
      </c>
      <c r="W16" s="100">
        <f>'Other Funds Reference'!W16+'Other Funds-Revision No. 1'!W16</f>
        <v>4804</v>
      </c>
      <c r="X16" s="100">
        <f>'Other Funds Reference'!X16+'Other Funds-Revision No. 1'!X16</f>
        <v>9400</v>
      </c>
      <c r="Y16" s="100">
        <f>'Other Funds Reference'!Y16+'Other Funds-Revision No. 1'!Y16</f>
        <v>0</v>
      </c>
      <c r="Z16" s="100">
        <f>'Other Funds Reference'!Z16+'Other Funds-Revision No. 1'!Z16</f>
        <v>0</v>
      </c>
      <c r="AA16" s="339">
        <f>'Other Funds Reference'!AA16+'Other Funds-Revision No. 1'!AA16</f>
        <v>8552</v>
      </c>
      <c r="AB16" s="100">
        <f>'Other Funds Reference'!AB16+'Other Funds-Revision No. 1'!AB16</f>
        <v>55147</v>
      </c>
      <c r="AC16" s="100">
        <f>'Other Funds Reference'!AC16+'Other Funds-Revision No. 1'!AC16</f>
        <v>3595</v>
      </c>
      <c r="AD16" s="100">
        <f>'Other Funds Reference'!AD16+'Other Funds-Revision No. 1'!AD16</f>
        <v>418421</v>
      </c>
      <c r="AE16" s="100">
        <f t="shared" si="0"/>
        <v>1696738</v>
      </c>
    </row>
    <row r="17" spans="1:31" x14ac:dyDescent="0.2">
      <c r="A17" s="24" t="str">
        <f>+'Original ABG Allocation'!A17</f>
        <v>12</v>
      </c>
      <c r="B17" s="24" t="str">
        <f>+'Original ABG Allocation'!B17</f>
        <v>BED/FULT/HUNT</v>
      </c>
      <c r="C17" s="100">
        <f>'Other Funds Reference'!C17+'Other Funds-Revision No. 1'!C17</f>
        <v>0</v>
      </c>
      <c r="D17" s="100">
        <f>'Other Funds Reference'!D17+'Other Funds-Revision No. 1'!D17</f>
        <v>4200</v>
      </c>
      <c r="E17" s="100">
        <f>'Other Funds Reference'!E17+'Other Funds-Revision No. 1'!E17</f>
        <v>0</v>
      </c>
      <c r="F17" s="100">
        <f>'Other Funds Reference'!F17+'Other Funds-Revision No. 1'!F17</f>
        <v>0</v>
      </c>
      <c r="G17" s="100">
        <f>'Other Funds Reference'!G17+'Other Funds-Revision No. 1'!G17</f>
        <v>0</v>
      </c>
      <c r="H17" s="100">
        <f>'Other Funds Reference'!H17+'Other Funds-Revision No. 1'!H17</f>
        <v>0</v>
      </c>
      <c r="I17" s="100">
        <f>'Other Funds Reference'!I17+'Other Funds-Revision No. 1'!I17</f>
        <v>5000</v>
      </c>
      <c r="J17" s="100">
        <f>'Other Funds Reference'!J17+'Other Funds-Revision No. 1'!J17</f>
        <v>0</v>
      </c>
      <c r="K17" s="100">
        <f>'Other Funds Reference'!K17+'Other Funds-Revision No. 1'!K17</f>
        <v>485156</v>
      </c>
      <c r="L17" s="100">
        <f>'Other Funds Reference'!L17+'Other Funds-Revision No. 1'!L17</f>
        <v>60084</v>
      </c>
      <c r="M17" s="100">
        <f>'Other Funds Reference'!M17+'Other Funds-Revision No. 1'!M17</f>
        <v>54194</v>
      </c>
      <c r="N17" s="100">
        <f>'Other Funds Reference'!N17+'Other Funds-Revision No. 1'!N17</f>
        <v>0</v>
      </c>
      <c r="O17" s="100">
        <f>'Other Funds Reference'!O17+'Other Funds-Revision No. 1'!O17</f>
        <v>0</v>
      </c>
      <c r="P17" s="100">
        <f>'Other Funds Reference'!P17+'Other Funds-Revision No. 1'!P17</f>
        <v>0</v>
      </c>
      <c r="Q17" s="100">
        <f>'Other Funds Reference'!Q17+'Other Funds-Revision No. 1'!Q17</f>
        <v>0</v>
      </c>
      <c r="R17" s="100">
        <f>'Other Funds Reference'!R17+'Other Funds-Revision No. 1'!R17</f>
        <v>24350</v>
      </c>
      <c r="S17" s="100">
        <f>'Other Funds Reference'!S17+'Other Funds-Revision No. 1'!S17</f>
        <v>0</v>
      </c>
      <c r="T17" s="100">
        <f>'Other Funds Reference'!T17+'Other Funds-Revision No. 1'!T17</f>
        <v>0</v>
      </c>
      <c r="U17" s="100">
        <f>'Other Funds Reference'!U17+'Other Funds-Revision No. 1'!U17</f>
        <v>0</v>
      </c>
      <c r="V17" s="100">
        <f>'Other Funds Reference'!V17+'Other Funds-Revision No. 1'!V17</f>
        <v>0</v>
      </c>
      <c r="W17" s="100">
        <f>'Other Funds Reference'!W17+'Other Funds-Revision No. 1'!W17</f>
        <v>6682</v>
      </c>
      <c r="X17" s="100">
        <f>'Other Funds Reference'!X17+'Other Funds-Revision No. 1'!X17</f>
        <v>0</v>
      </c>
      <c r="Y17" s="100">
        <f>'Other Funds Reference'!Y17+'Other Funds-Revision No. 1'!Y17</f>
        <v>0</v>
      </c>
      <c r="Z17" s="100">
        <f>'Other Funds Reference'!Z17+'Other Funds-Revision No. 1'!Z17</f>
        <v>0</v>
      </c>
      <c r="AA17" s="339">
        <f>'Other Funds Reference'!AA17+'Other Funds-Revision No. 1'!AA17</f>
        <v>0</v>
      </c>
      <c r="AB17" s="100">
        <f>'Other Funds Reference'!AB17+'Other Funds-Revision No. 1'!AB17</f>
        <v>61486</v>
      </c>
      <c r="AC17" s="100">
        <f>'Other Funds Reference'!AC17+'Other Funds-Revision No. 1'!AC17</f>
        <v>4008</v>
      </c>
      <c r="AD17" s="100">
        <f>'Other Funds Reference'!AD17+'Other Funds-Revision No. 1'!AD17</f>
        <v>0</v>
      </c>
      <c r="AE17" s="100">
        <f t="shared" si="0"/>
        <v>705160</v>
      </c>
    </row>
    <row r="18" spans="1:31" x14ac:dyDescent="0.2">
      <c r="A18" s="24" t="str">
        <f>+'Original ABG Allocation'!A18</f>
        <v>13</v>
      </c>
      <c r="B18" s="24" t="str">
        <f>+'Original ABG Allocation'!B18</f>
        <v>CENTRE</v>
      </c>
      <c r="C18" s="100">
        <f>'Other Funds Reference'!C18+'Other Funds-Revision No. 1'!C18</f>
        <v>0</v>
      </c>
      <c r="D18" s="100">
        <f>'Other Funds Reference'!D18+'Other Funds-Revision No. 1'!D18</f>
        <v>6325</v>
      </c>
      <c r="E18" s="100">
        <f>'Other Funds Reference'!E18+'Other Funds-Revision No. 1'!E18</f>
        <v>0</v>
      </c>
      <c r="F18" s="100">
        <f>'Other Funds Reference'!F18+'Other Funds-Revision No. 1'!F18</f>
        <v>0</v>
      </c>
      <c r="G18" s="100">
        <f>'Other Funds Reference'!G18+'Other Funds-Revision No. 1'!G18</f>
        <v>0</v>
      </c>
      <c r="H18" s="100">
        <f>'Other Funds Reference'!H18+'Other Funds-Revision No. 1'!H18</f>
        <v>0</v>
      </c>
      <c r="I18" s="100">
        <f>'Other Funds Reference'!I18+'Other Funds-Revision No. 1'!I18</f>
        <v>5000</v>
      </c>
      <c r="J18" s="100">
        <f>'Other Funds Reference'!J18+'Other Funds-Revision No. 1'!J18</f>
        <v>0</v>
      </c>
      <c r="K18" s="100">
        <f>'Other Funds Reference'!K18+'Other Funds-Revision No. 1'!K18</f>
        <v>385387</v>
      </c>
      <c r="L18" s="100">
        <f>'Other Funds Reference'!L18+'Other Funds-Revision No. 1'!L18</f>
        <v>277973</v>
      </c>
      <c r="M18" s="100">
        <f>'Other Funds Reference'!M18+'Other Funds-Revision No. 1'!M18</f>
        <v>23800</v>
      </c>
      <c r="N18" s="100">
        <f>'Other Funds Reference'!N18+'Other Funds-Revision No. 1'!N18</f>
        <v>65000</v>
      </c>
      <c r="O18" s="100">
        <f>'Other Funds Reference'!O18+'Other Funds-Revision No. 1'!O18</f>
        <v>121347</v>
      </c>
      <c r="P18" s="100">
        <f>'Other Funds Reference'!P18+'Other Funds-Revision No. 1'!P18</f>
        <v>118708</v>
      </c>
      <c r="Q18" s="100">
        <f>'Other Funds Reference'!Q18+'Other Funds-Revision No. 1'!Q18</f>
        <v>79139</v>
      </c>
      <c r="R18" s="100">
        <f>'Other Funds Reference'!R18+'Other Funds-Revision No. 1'!R18</f>
        <v>15476</v>
      </c>
      <c r="S18" s="100">
        <f>'Other Funds Reference'!S18+'Other Funds-Revision No. 1'!S18</f>
        <v>51689</v>
      </c>
      <c r="T18" s="100">
        <f>'Other Funds Reference'!T18+'Other Funds-Revision No. 1'!T18</f>
        <v>0</v>
      </c>
      <c r="U18" s="100">
        <f>'Other Funds Reference'!U18+'Other Funds-Revision No. 1'!U18</f>
        <v>0</v>
      </c>
      <c r="V18" s="100">
        <f>'Other Funds Reference'!V18+'Other Funds-Revision No. 1'!V18</f>
        <v>0</v>
      </c>
      <c r="W18" s="100">
        <f>'Other Funds Reference'!W18+'Other Funds-Revision No. 1'!W18</f>
        <v>4247</v>
      </c>
      <c r="X18" s="100">
        <f>'Other Funds Reference'!X18+'Other Funds-Revision No. 1'!X18</f>
        <v>0</v>
      </c>
      <c r="Y18" s="100">
        <f>'Other Funds Reference'!Y18+'Other Funds-Revision No. 1'!Y18</f>
        <v>0</v>
      </c>
      <c r="Z18" s="100">
        <f>'Other Funds Reference'!Z18+'Other Funds-Revision No. 1'!Z18</f>
        <v>0</v>
      </c>
      <c r="AA18" s="339">
        <f>'Other Funds Reference'!AA18+'Other Funds-Revision No. 1'!AA18</f>
        <v>0</v>
      </c>
      <c r="AB18" s="100">
        <f>'Other Funds Reference'!AB18+'Other Funds-Revision No. 1'!AB18</f>
        <v>34611</v>
      </c>
      <c r="AC18" s="100">
        <f>'Other Funds Reference'!AC18+'Other Funds-Revision No. 1'!AC18</f>
        <v>1948</v>
      </c>
      <c r="AD18" s="100">
        <f>'Other Funds Reference'!AD18+'Other Funds-Revision No. 1'!AD18</f>
        <v>0</v>
      </c>
      <c r="AE18" s="100">
        <f t="shared" si="0"/>
        <v>1190650</v>
      </c>
    </row>
    <row r="19" spans="1:31" x14ac:dyDescent="0.2">
      <c r="A19" s="24" t="str">
        <f>+'Original ABG Allocation'!A19</f>
        <v>14</v>
      </c>
      <c r="B19" s="24" t="str">
        <f>+'Original ABG Allocation'!B19</f>
        <v>LYCOM/CLINTON</v>
      </c>
      <c r="C19" s="100">
        <f>'Other Funds Reference'!C19+'Other Funds-Revision No. 1'!C19</f>
        <v>0</v>
      </c>
      <c r="D19" s="100">
        <f>'Other Funds Reference'!D19+'Other Funds-Revision No. 1'!D19</f>
        <v>43300</v>
      </c>
      <c r="E19" s="100">
        <f>'Other Funds Reference'!E19+'Other Funds-Revision No. 1'!E19</f>
        <v>0</v>
      </c>
      <c r="F19" s="100">
        <f>'Other Funds Reference'!F19+'Other Funds-Revision No. 1'!F19</f>
        <v>0</v>
      </c>
      <c r="G19" s="100">
        <f>'Other Funds Reference'!G19+'Other Funds-Revision No. 1'!G19</f>
        <v>0</v>
      </c>
      <c r="H19" s="100">
        <f>'Other Funds Reference'!H19+'Other Funds-Revision No. 1'!H19</f>
        <v>0</v>
      </c>
      <c r="I19" s="100">
        <f>'Other Funds Reference'!I19+'Other Funds-Revision No. 1'!I19</f>
        <v>5000</v>
      </c>
      <c r="J19" s="100">
        <f>'Other Funds Reference'!J19+'Other Funds-Revision No. 1'!J19</f>
        <v>0</v>
      </c>
      <c r="K19" s="100">
        <f>'Other Funds Reference'!K19+'Other Funds-Revision No. 1'!K19</f>
        <v>444398</v>
      </c>
      <c r="L19" s="100">
        <f>'Other Funds Reference'!L19+'Other Funds-Revision No. 1'!L19</f>
        <v>61641</v>
      </c>
      <c r="M19" s="100">
        <f>'Other Funds Reference'!M19+'Other Funds-Revision No. 1'!M19</f>
        <v>40000</v>
      </c>
      <c r="N19" s="100">
        <f>'Other Funds Reference'!N19+'Other Funds-Revision No. 1'!N19</f>
        <v>5365</v>
      </c>
      <c r="O19" s="100">
        <f>'Other Funds Reference'!O19+'Other Funds-Revision No. 1'!O19</f>
        <v>126747</v>
      </c>
      <c r="P19" s="100">
        <f>'Other Funds Reference'!P19+'Other Funds-Revision No. 1'!P19</f>
        <v>123991</v>
      </c>
      <c r="Q19" s="100">
        <f>'Other Funds Reference'!Q19+'Other Funds-Revision No. 1'!Q19</f>
        <v>82660</v>
      </c>
      <c r="R19" s="100">
        <f>'Other Funds Reference'!R19+'Other Funds-Revision No. 1'!R19</f>
        <v>12123</v>
      </c>
      <c r="S19" s="100">
        <f>'Other Funds Reference'!S19+'Other Funds-Revision No. 1'!S19</f>
        <v>40491</v>
      </c>
      <c r="T19" s="100">
        <f>'Other Funds Reference'!T19+'Other Funds-Revision No. 1'!T19</f>
        <v>0</v>
      </c>
      <c r="U19" s="100">
        <f>'Other Funds Reference'!U19+'Other Funds-Revision No. 1'!U19</f>
        <v>0</v>
      </c>
      <c r="V19" s="100">
        <f>'Other Funds Reference'!V19+'Other Funds-Revision No. 1'!V19</f>
        <v>0</v>
      </c>
      <c r="W19" s="100">
        <f>'Other Funds Reference'!W19+'Other Funds-Revision No. 1'!W19</f>
        <v>6654</v>
      </c>
      <c r="X19" s="100">
        <f>'Other Funds Reference'!X19+'Other Funds-Revision No. 1'!X19</f>
        <v>0</v>
      </c>
      <c r="Y19" s="100">
        <f>'Other Funds Reference'!Y19+'Other Funds-Revision No. 1'!Y19</f>
        <v>0</v>
      </c>
      <c r="Z19" s="100">
        <f>'Other Funds Reference'!Z19+'Other Funds-Revision No. 1'!Z19</f>
        <v>0</v>
      </c>
      <c r="AA19" s="339">
        <f>'Other Funds Reference'!AA19+'Other Funds-Revision No. 1'!AA19</f>
        <v>0</v>
      </c>
      <c r="AB19" s="100">
        <f>'Other Funds Reference'!AB19+'Other Funds-Revision No. 1'!AB19</f>
        <v>62386</v>
      </c>
      <c r="AC19" s="100">
        <f>'Other Funds Reference'!AC19+'Other Funds-Revision No. 1'!AC19</f>
        <v>4066</v>
      </c>
      <c r="AD19" s="100">
        <f>'Other Funds Reference'!AD19+'Other Funds-Revision No. 1'!AD19</f>
        <v>0</v>
      </c>
      <c r="AE19" s="100">
        <f t="shared" si="0"/>
        <v>1058822</v>
      </c>
    </row>
    <row r="20" spans="1:31" x14ac:dyDescent="0.2">
      <c r="A20" s="24" t="str">
        <f>+'Original ABG Allocation'!A20</f>
        <v>15</v>
      </c>
      <c r="B20" s="24" t="str">
        <f>+'Original ABG Allocation'!B20</f>
        <v>COLUM/MONT</v>
      </c>
      <c r="C20" s="100">
        <f>'Other Funds Reference'!C20+'Other Funds-Revision No. 1'!C20</f>
        <v>0</v>
      </c>
      <c r="D20" s="100">
        <f>'Other Funds Reference'!D20+'Other Funds-Revision No. 1'!D20</f>
        <v>4200</v>
      </c>
      <c r="E20" s="100">
        <f>'Other Funds Reference'!E20+'Other Funds-Revision No. 1'!E20</f>
        <v>0</v>
      </c>
      <c r="F20" s="100">
        <f>'Other Funds Reference'!F20+'Other Funds-Revision No. 1'!F20</f>
        <v>0</v>
      </c>
      <c r="G20" s="100">
        <f>'Other Funds Reference'!G20+'Other Funds-Revision No. 1'!G20</f>
        <v>0</v>
      </c>
      <c r="H20" s="100">
        <f>'Other Funds Reference'!H20+'Other Funds-Revision No. 1'!H20</f>
        <v>0</v>
      </c>
      <c r="I20" s="100">
        <f>'Other Funds Reference'!I20+'Other Funds-Revision No. 1'!I20</f>
        <v>5000</v>
      </c>
      <c r="J20" s="100">
        <f>'Other Funds Reference'!J20+'Other Funds-Revision No. 1'!J20</f>
        <v>0</v>
      </c>
      <c r="K20" s="100">
        <f>'Other Funds Reference'!K20+'Other Funds-Revision No. 1'!K20</f>
        <v>549018</v>
      </c>
      <c r="L20" s="100">
        <f>'Other Funds Reference'!L20+'Other Funds-Revision No. 1'!L20</f>
        <v>133815</v>
      </c>
      <c r="M20" s="100">
        <f>'Other Funds Reference'!M20+'Other Funds-Revision No. 1'!M20</f>
        <v>54194</v>
      </c>
      <c r="N20" s="100">
        <f>'Other Funds Reference'!N20+'Other Funds-Revision No. 1'!N20</f>
        <v>99918</v>
      </c>
      <c r="O20" s="100">
        <f>'Other Funds Reference'!O20+'Other Funds-Revision No. 1'!O20</f>
        <v>64131</v>
      </c>
      <c r="P20" s="100">
        <f>'Other Funds Reference'!P20+'Other Funds-Revision No. 1'!P20</f>
        <v>64017</v>
      </c>
      <c r="Q20" s="100">
        <f>'Other Funds Reference'!Q20+'Other Funds-Revision No. 1'!Q20</f>
        <v>42678</v>
      </c>
      <c r="R20" s="100">
        <f>'Other Funds Reference'!R20+'Other Funds-Revision No. 1'!R20</f>
        <v>5786</v>
      </c>
      <c r="S20" s="100">
        <f>'Other Funds Reference'!S20+'Other Funds-Revision No. 1'!S20</f>
        <v>15349</v>
      </c>
      <c r="T20" s="100">
        <f>'Other Funds Reference'!T20+'Other Funds-Revision No. 1'!T20</f>
        <v>0</v>
      </c>
      <c r="U20" s="100">
        <f>'Other Funds Reference'!U20+'Other Funds-Revision No. 1'!U20</f>
        <v>0</v>
      </c>
      <c r="V20" s="100">
        <f>'Other Funds Reference'!V20+'Other Funds-Revision No. 1'!V20</f>
        <v>0</v>
      </c>
      <c r="W20" s="100">
        <f>'Other Funds Reference'!W20+'Other Funds-Revision No. 1'!W20</f>
        <v>3783</v>
      </c>
      <c r="X20" s="100">
        <f>'Other Funds Reference'!X20+'Other Funds-Revision No. 1'!X20</f>
        <v>0</v>
      </c>
      <c r="Y20" s="100">
        <f>'Other Funds Reference'!Y20+'Other Funds-Revision No. 1'!Y20</f>
        <v>0</v>
      </c>
      <c r="Z20" s="100">
        <f>'Other Funds Reference'!Z20+'Other Funds-Revision No. 1'!Z20</f>
        <v>0</v>
      </c>
      <c r="AA20" s="339">
        <f>'Other Funds Reference'!AA20+'Other Funds-Revision No. 1'!AA20</f>
        <v>0</v>
      </c>
      <c r="AB20" s="100">
        <f>'Other Funds Reference'!AB20+'Other Funds-Revision No. 1'!AB20</f>
        <v>40283</v>
      </c>
      <c r="AC20" s="100">
        <f>'Other Funds Reference'!AC20+'Other Funds-Revision No. 1'!AC20</f>
        <v>2267</v>
      </c>
      <c r="AD20" s="100">
        <f>'Other Funds Reference'!AD20+'Other Funds-Revision No. 1'!AD20</f>
        <v>0</v>
      </c>
      <c r="AE20" s="100">
        <f t="shared" si="0"/>
        <v>1084439</v>
      </c>
    </row>
    <row r="21" spans="1:31" x14ac:dyDescent="0.2">
      <c r="A21" s="24" t="str">
        <f>+'Original ABG Allocation'!A21</f>
        <v>16</v>
      </c>
      <c r="B21" s="24" t="str">
        <f>+'Original ABG Allocation'!B21</f>
        <v>NORTHUMBERLND</v>
      </c>
      <c r="C21" s="100">
        <f>'Other Funds Reference'!C21+'Other Funds-Revision No. 1'!C21</f>
        <v>0</v>
      </c>
      <c r="D21" s="100">
        <f>'Other Funds Reference'!D21+'Other Funds-Revision No. 1'!D21</f>
        <v>5900</v>
      </c>
      <c r="E21" s="100">
        <f>'Other Funds Reference'!E21+'Other Funds-Revision No. 1'!E21</f>
        <v>0</v>
      </c>
      <c r="F21" s="100">
        <f>'Other Funds Reference'!F21+'Other Funds-Revision No. 1'!F21</f>
        <v>0</v>
      </c>
      <c r="G21" s="100">
        <f>'Other Funds Reference'!G21+'Other Funds-Revision No. 1'!G21</f>
        <v>0</v>
      </c>
      <c r="H21" s="100">
        <f>'Other Funds Reference'!H21+'Other Funds-Revision No. 1'!H21</f>
        <v>0</v>
      </c>
      <c r="I21" s="100">
        <f>'Other Funds Reference'!I21+'Other Funds-Revision No. 1'!I21</f>
        <v>5000</v>
      </c>
      <c r="J21" s="100">
        <f>'Other Funds Reference'!J21+'Other Funds-Revision No. 1'!J21</f>
        <v>0</v>
      </c>
      <c r="K21" s="100">
        <f>'Other Funds Reference'!K21+'Other Funds-Revision No. 1'!K21</f>
        <v>261510</v>
      </c>
      <c r="L21" s="100">
        <f>'Other Funds Reference'!L21+'Other Funds-Revision No. 1'!L21</f>
        <v>343445</v>
      </c>
      <c r="M21" s="100">
        <f>'Other Funds Reference'!M21+'Other Funds-Revision No. 1'!M21</f>
        <v>21000</v>
      </c>
      <c r="N21" s="100">
        <f>'Other Funds Reference'!N21+'Other Funds-Revision No. 1'!N21</f>
        <v>55000</v>
      </c>
      <c r="O21" s="100">
        <f>'Other Funds Reference'!O21+'Other Funds-Revision No. 1'!O21</f>
        <v>55307</v>
      </c>
      <c r="P21" s="100">
        <f>'Other Funds Reference'!P21+'Other Funds-Revision No. 1'!P21</f>
        <v>54104</v>
      </c>
      <c r="Q21" s="100">
        <f>'Other Funds Reference'!Q21+'Other Funds-Revision No. 1'!Q21</f>
        <v>36069</v>
      </c>
      <c r="R21" s="100">
        <f>'Other Funds Reference'!R21+'Other Funds-Revision No. 1'!R21</f>
        <v>5290</v>
      </c>
      <c r="S21" s="100">
        <f>'Other Funds Reference'!S21+'Other Funds-Revision No. 1'!S21</f>
        <v>17668</v>
      </c>
      <c r="T21" s="100">
        <f>'Other Funds Reference'!T21+'Other Funds-Revision No. 1'!T21</f>
        <v>0</v>
      </c>
      <c r="U21" s="100">
        <f>'Other Funds Reference'!U21+'Other Funds-Revision No. 1'!U21</f>
        <v>0</v>
      </c>
      <c r="V21" s="100">
        <f>'Other Funds Reference'!V21+'Other Funds-Revision No. 1'!V21</f>
        <v>0</v>
      </c>
      <c r="W21" s="100">
        <f>'Other Funds Reference'!W21+'Other Funds-Revision No. 1'!W21</f>
        <v>4355</v>
      </c>
      <c r="X21" s="100">
        <f>'Other Funds Reference'!X21+'Other Funds-Revision No. 1'!X21</f>
        <v>0</v>
      </c>
      <c r="Y21" s="100">
        <f>'Other Funds Reference'!Y21+'Other Funds-Revision No. 1'!Y21</f>
        <v>0</v>
      </c>
      <c r="Z21" s="100">
        <f>'Other Funds Reference'!Z21+'Other Funds-Revision No. 1'!Z21</f>
        <v>0</v>
      </c>
      <c r="AA21" s="339">
        <f>'Other Funds Reference'!AA21+'Other Funds-Revision No. 1'!AA21</f>
        <v>0</v>
      </c>
      <c r="AB21" s="100">
        <f>'Other Funds Reference'!AB21+'Other Funds-Revision No. 1'!AB21</f>
        <v>57439</v>
      </c>
      <c r="AC21" s="100">
        <f>'Other Funds Reference'!AC21+'Other Funds-Revision No. 1'!AC21</f>
        <v>3744</v>
      </c>
      <c r="AD21" s="100">
        <f>'Other Funds Reference'!AD21+'Other Funds-Revision No. 1'!AD21</f>
        <v>0</v>
      </c>
      <c r="AE21" s="100">
        <f t="shared" si="0"/>
        <v>925831</v>
      </c>
    </row>
    <row r="22" spans="1:31" x14ac:dyDescent="0.2">
      <c r="A22" s="24" t="str">
        <f>+'Original ABG Allocation'!A22</f>
        <v>17</v>
      </c>
      <c r="B22" s="24" t="str">
        <f>+'Original ABG Allocation'!B22</f>
        <v>UNION/SNYDER</v>
      </c>
      <c r="C22" s="100">
        <f>'Other Funds Reference'!C22+'Other Funds-Revision No. 1'!C22</f>
        <v>0</v>
      </c>
      <c r="D22" s="100">
        <f>'Other Funds Reference'!D22+'Other Funds-Revision No. 1'!D22</f>
        <v>5475</v>
      </c>
      <c r="E22" s="100">
        <f>'Other Funds Reference'!E22+'Other Funds-Revision No. 1'!E22</f>
        <v>0</v>
      </c>
      <c r="F22" s="100">
        <f>'Other Funds Reference'!F22+'Other Funds-Revision No. 1'!F22</f>
        <v>0</v>
      </c>
      <c r="G22" s="100">
        <f>'Other Funds Reference'!G22+'Other Funds-Revision No. 1'!G22</f>
        <v>0</v>
      </c>
      <c r="H22" s="100">
        <f>'Other Funds Reference'!H22+'Other Funds-Revision No. 1'!H22</f>
        <v>0</v>
      </c>
      <c r="I22" s="100">
        <f>'Other Funds Reference'!I22+'Other Funds-Revision No. 1'!I22</f>
        <v>5000</v>
      </c>
      <c r="J22" s="100">
        <f>'Other Funds Reference'!J22+'Other Funds-Revision No. 1'!J22</f>
        <v>0</v>
      </c>
      <c r="K22" s="100">
        <f>'Other Funds Reference'!K22+'Other Funds-Revision No. 1'!K22</f>
        <v>506055</v>
      </c>
      <c r="L22" s="100">
        <f>'Other Funds Reference'!L22+'Other Funds-Revision No. 1'!L22</f>
        <v>56337</v>
      </c>
      <c r="M22" s="100">
        <f>'Other Funds Reference'!M22+'Other Funds-Revision No. 1'!M22</f>
        <v>50737</v>
      </c>
      <c r="N22" s="100">
        <f>'Other Funds Reference'!N22+'Other Funds-Revision No. 1'!N22</f>
        <v>0</v>
      </c>
      <c r="O22" s="100">
        <f>'Other Funds Reference'!O22+'Other Funds-Revision No. 1'!O22</f>
        <v>0</v>
      </c>
      <c r="P22" s="100">
        <f>'Other Funds Reference'!P22+'Other Funds-Revision No. 1'!P22</f>
        <v>0</v>
      </c>
      <c r="Q22" s="100">
        <f>'Other Funds Reference'!Q22+'Other Funds-Revision No. 1'!Q22</f>
        <v>0</v>
      </c>
      <c r="R22" s="100">
        <f>'Other Funds Reference'!R22+'Other Funds-Revision No. 1'!R22</f>
        <v>13710</v>
      </c>
      <c r="S22" s="100">
        <f>'Other Funds Reference'!S22+'Other Funds-Revision No. 1'!S22</f>
        <v>0</v>
      </c>
      <c r="T22" s="100">
        <f>'Other Funds Reference'!T22+'Other Funds-Revision No. 1'!T22</f>
        <v>0</v>
      </c>
      <c r="U22" s="100">
        <f>'Other Funds Reference'!U22+'Other Funds-Revision No. 1'!U22</f>
        <v>0</v>
      </c>
      <c r="V22" s="100">
        <f>'Other Funds Reference'!V22+'Other Funds-Revision No. 1'!V22</f>
        <v>0</v>
      </c>
      <c r="W22" s="100">
        <f>'Other Funds Reference'!W22+'Other Funds-Revision No. 1'!W22</f>
        <v>3762</v>
      </c>
      <c r="X22" s="100">
        <f>'Other Funds Reference'!X22+'Other Funds-Revision No. 1'!X22</f>
        <v>12610</v>
      </c>
      <c r="Y22" s="100">
        <f>'Other Funds Reference'!Y22+'Other Funds-Revision No. 1'!Y22</f>
        <v>0</v>
      </c>
      <c r="Z22" s="100">
        <f>'Other Funds Reference'!Z22+'Other Funds-Revision No. 1'!Z22</f>
        <v>0</v>
      </c>
      <c r="AA22" s="339">
        <f>'Other Funds Reference'!AA22+'Other Funds-Revision No. 1'!AA22</f>
        <v>11473</v>
      </c>
      <c r="AB22" s="100">
        <f>'Other Funds Reference'!AB22+'Other Funds-Revision No. 1'!AB22</f>
        <v>31915</v>
      </c>
      <c r="AC22" s="100">
        <f>'Other Funds Reference'!AC22+'Other Funds-Revision No. 1'!AC22</f>
        <v>1796</v>
      </c>
      <c r="AD22" s="100">
        <f>'Other Funds Reference'!AD22+'Other Funds-Revision No. 1'!AD22</f>
        <v>0</v>
      </c>
      <c r="AE22" s="100">
        <f t="shared" si="0"/>
        <v>698870</v>
      </c>
    </row>
    <row r="23" spans="1:31" x14ac:dyDescent="0.2">
      <c r="A23" s="24" t="str">
        <f>+'Original ABG Allocation'!A23</f>
        <v>18</v>
      </c>
      <c r="B23" s="24" t="str">
        <f>+'Original ABG Allocation'!B23</f>
        <v>MIFF/JUNIATA</v>
      </c>
      <c r="C23" s="100">
        <f>'Other Funds Reference'!C23+'Other Funds-Revision No. 1'!C23</f>
        <v>0</v>
      </c>
      <c r="D23" s="100">
        <f>'Other Funds Reference'!D23+'Other Funds-Revision No. 1'!D23</f>
        <v>3350</v>
      </c>
      <c r="E23" s="100">
        <f>'Other Funds Reference'!E23+'Other Funds-Revision No. 1'!E23</f>
        <v>0</v>
      </c>
      <c r="F23" s="100">
        <f>'Other Funds Reference'!F23+'Other Funds-Revision No. 1'!F23</f>
        <v>5100</v>
      </c>
      <c r="G23" s="100">
        <f>'Other Funds Reference'!G23+'Other Funds-Revision No. 1'!G23</f>
        <v>0</v>
      </c>
      <c r="H23" s="100">
        <f>'Other Funds Reference'!H23+'Other Funds-Revision No. 1'!H23</f>
        <v>0</v>
      </c>
      <c r="I23" s="100">
        <f>'Other Funds Reference'!I23+'Other Funds-Revision No. 1'!I23</f>
        <v>5000</v>
      </c>
      <c r="J23" s="100">
        <f>'Other Funds Reference'!J23+'Other Funds-Revision No. 1'!J23</f>
        <v>0</v>
      </c>
      <c r="K23" s="100">
        <f>'Other Funds Reference'!K23+'Other Funds-Revision No. 1'!K23</f>
        <v>522632</v>
      </c>
      <c r="L23" s="100">
        <f>'Other Funds Reference'!L23+'Other Funds-Revision No. 1'!L23</f>
        <v>44241</v>
      </c>
      <c r="M23" s="100">
        <f>'Other Funds Reference'!M23+'Other Funds-Revision No. 1'!M23</f>
        <v>47116</v>
      </c>
      <c r="N23" s="100">
        <f>'Other Funds Reference'!N23+'Other Funds-Revision No. 1'!N23</f>
        <v>55036</v>
      </c>
      <c r="O23" s="100">
        <f>'Other Funds Reference'!O23+'Other Funds-Revision No. 1'!O23</f>
        <v>153272</v>
      </c>
      <c r="P23" s="100">
        <f>'Other Funds Reference'!P23+'Other Funds-Revision No. 1'!P23</f>
        <v>9900</v>
      </c>
      <c r="Q23" s="100">
        <f>'Other Funds Reference'!Q23+'Other Funds-Revision No. 1'!Q23</f>
        <v>6600</v>
      </c>
      <c r="R23" s="100">
        <f>'Other Funds Reference'!R23+'Other Funds-Revision No. 1'!R23</f>
        <v>14660</v>
      </c>
      <c r="S23" s="100">
        <f>'Other Funds Reference'!S23+'Other Funds-Revision No. 1'!S23</f>
        <v>48966</v>
      </c>
      <c r="T23" s="100">
        <f>'Other Funds Reference'!T23+'Other Funds-Revision No. 1'!T23</f>
        <v>0</v>
      </c>
      <c r="U23" s="100">
        <f>'Other Funds Reference'!U23+'Other Funds-Revision No. 1'!U23</f>
        <v>0</v>
      </c>
      <c r="V23" s="100">
        <f>'Other Funds Reference'!V23+'Other Funds-Revision No. 1'!V23</f>
        <v>0</v>
      </c>
      <c r="W23" s="100">
        <f>'Other Funds Reference'!W23+'Other Funds-Revision No. 1'!W23</f>
        <v>4023</v>
      </c>
      <c r="X23" s="100">
        <f>'Other Funds Reference'!X23+'Other Funds-Revision No. 1'!X23</f>
        <v>0</v>
      </c>
      <c r="Y23" s="100">
        <f>'Other Funds Reference'!Y23+'Other Funds-Revision No. 1'!Y23</f>
        <v>0</v>
      </c>
      <c r="Z23" s="100">
        <f>'Other Funds Reference'!Z23+'Other Funds-Revision No. 1'!Z23</f>
        <v>0</v>
      </c>
      <c r="AA23" s="339">
        <f>'Other Funds Reference'!AA23+'Other Funds-Revision No. 1'!AA23</f>
        <v>0</v>
      </c>
      <c r="AB23" s="100">
        <f>'Other Funds Reference'!AB23+'Other Funds-Revision No. 1'!AB23</f>
        <v>43030</v>
      </c>
      <c r="AC23" s="100">
        <f>'Other Funds Reference'!AC23+'Other Funds-Revision No. 1'!AC23</f>
        <v>2421</v>
      </c>
      <c r="AD23" s="100">
        <f>'Other Funds Reference'!AD23+'Other Funds-Revision No. 1'!AD23</f>
        <v>0</v>
      </c>
      <c r="AE23" s="100">
        <f t="shared" si="0"/>
        <v>965347</v>
      </c>
    </row>
    <row r="24" spans="1:31" x14ac:dyDescent="0.2">
      <c r="A24" s="24" t="str">
        <f>+'Original ABG Allocation'!A24</f>
        <v>19</v>
      </c>
      <c r="B24" s="24" t="str">
        <f>+'Original ABG Allocation'!B24</f>
        <v>FRANKLIN</v>
      </c>
      <c r="C24" s="100">
        <f>'Other Funds Reference'!C24+'Other Funds-Revision No. 1'!C24</f>
        <v>0</v>
      </c>
      <c r="D24" s="100">
        <f>'Other Funds Reference'!D24+'Other Funds-Revision No. 1'!D24</f>
        <v>11425</v>
      </c>
      <c r="E24" s="100">
        <f>'Other Funds Reference'!E24+'Other Funds-Revision No. 1'!E24</f>
        <v>0</v>
      </c>
      <c r="F24" s="100">
        <f>'Other Funds Reference'!F24+'Other Funds-Revision No. 1'!F24</f>
        <v>0</v>
      </c>
      <c r="G24" s="100">
        <f>'Other Funds Reference'!G24+'Other Funds-Revision No. 1'!G24</f>
        <v>0</v>
      </c>
      <c r="H24" s="100">
        <f>'Other Funds Reference'!H24+'Other Funds-Revision No. 1'!H24</f>
        <v>0</v>
      </c>
      <c r="I24" s="100">
        <f>'Other Funds Reference'!I24+'Other Funds-Revision No. 1'!I24</f>
        <v>5000</v>
      </c>
      <c r="J24" s="100">
        <f>'Other Funds Reference'!J24+'Other Funds-Revision No. 1'!J24</f>
        <v>0</v>
      </c>
      <c r="K24" s="100">
        <f>'Other Funds Reference'!K24+'Other Funds-Revision No. 1'!K24</f>
        <v>406922</v>
      </c>
      <c r="L24" s="100">
        <f>'Other Funds Reference'!L24+'Other Funds-Revision No. 1'!L24</f>
        <v>415149</v>
      </c>
      <c r="M24" s="100">
        <f>'Other Funds Reference'!M24+'Other Funds-Revision No. 1'!M24</f>
        <v>54194</v>
      </c>
      <c r="N24" s="100">
        <f>'Other Funds Reference'!N24+'Other Funds-Revision No. 1'!N24</f>
        <v>55283</v>
      </c>
      <c r="O24" s="100">
        <f>'Other Funds Reference'!O24+'Other Funds-Revision No. 1'!O24</f>
        <v>42021</v>
      </c>
      <c r="P24" s="100">
        <f>'Other Funds Reference'!P24+'Other Funds-Revision No. 1'!P24</f>
        <v>41107</v>
      </c>
      <c r="Q24" s="100">
        <f>'Other Funds Reference'!Q24+'Other Funds-Revision No. 1'!Q24</f>
        <v>27404</v>
      </c>
      <c r="R24" s="100">
        <f>'Other Funds Reference'!R24+'Other Funds-Revision No. 1'!R24</f>
        <v>15072</v>
      </c>
      <c r="S24" s="100">
        <f>'Other Funds Reference'!S24+'Other Funds-Revision No. 1'!S24</f>
        <v>50341</v>
      </c>
      <c r="T24" s="100">
        <f>'Other Funds Reference'!T24+'Other Funds-Revision No. 1'!T24</f>
        <v>0</v>
      </c>
      <c r="U24" s="100">
        <f>'Other Funds Reference'!U24+'Other Funds-Revision No. 1'!U24</f>
        <v>0</v>
      </c>
      <c r="V24" s="100">
        <f>'Other Funds Reference'!V24+'Other Funds-Revision No. 1'!V24</f>
        <v>0</v>
      </c>
      <c r="W24" s="100">
        <f>'Other Funds Reference'!W24+'Other Funds-Revision No. 1'!W24</f>
        <v>5515</v>
      </c>
      <c r="X24" s="100">
        <f>'Other Funds Reference'!X24+'Other Funds-Revision No. 1'!X24</f>
        <v>0</v>
      </c>
      <c r="Y24" s="100">
        <f>'Other Funds Reference'!Y24+'Other Funds-Revision No. 1'!Y24</f>
        <v>0</v>
      </c>
      <c r="Z24" s="100">
        <f>'Other Funds Reference'!Z24+'Other Funds-Revision No. 1'!Z24</f>
        <v>0</v>
      </c>
      <c r="AA24" s="339">
        <f>'Other Funds Reference'!AA24+'Other Funds-Revision No. 1'!AA24</f>
        <v>0</v>
      </c>
      <c r="AB24" s="100">
        <f>'Other Funds Reference'!AB24+'Other Funds-Revision No. 1'!AB24</f>
        <v>54244</v>
      </c>
      <c r="AC24" s="100">
        <f>'Other Funds Reference'!AC24+'Other Funds-Revision No. 1'!AC24</f>
        <v>3053</v>
      </c>
      <c r="AD24" s="100">
        <f>'Other Funds Reference'!AD24+'Other Funds-Revision No. 1'!AD24</f>
        <v>0</v>
      </c>
      <c r="AE24" s="100">
        <f t="shared" si="0"/>
        <v>1186730</v>
      </c>
    </row>
    <row r="25" spans="1:31" x14ac:dyDescent="0.2">
      <c r="A25" s="24" t="str">
        <f>+'Original ABG Allocation'!A25</f>
        <v>20</v>
      </c>
      <c r="B25" s="24" t="str">
        <f>+'Original ABG Allocation'!B25</f>
        <v>ADAMS</v>
      </c>
      <c r="C25" s="100">
        <f>'Other Funds Reference'!C25+'Other Funds-Revision No. 1'!C25</f>
        <v>0</v>
      </c>
      <c r="D25" s="100">
        <f>'Other Funds Reference'!D25+'Other Funds-Revision No. 1'!D25</f>
        <v>2500</v>
      </c>
      <c r="E25" s="100">
        <f>'Other Funds Reference'!E25+'Other Funds-Revision No. 1'!E25</f>
        <v>0</v>
      </c>
      <c r="F25" s="100">
        <f>'Other Funds Reference'!F25+'Other Funds-Revision No. 1'!F25</f>
        <v>0</v>
      </c>
      <c r="G25" s="100">
        <f>'Other Funds Reference'!G25+'Other Funds-Revision No. 1'!G25</f>
        <v>0</v>
      </c>
      <c r="H25" s="100">
        <f>'Other Funds Reference'!H25+'Other Funds-Revision No. 1'!H25</f>
        <v>0</v>
      </c>
      <c r="I25" s="100">
        <f>'Other Funds Reference'!I25+'Other Funds-Revision No. 1'!I25</f>
        <v>5000</v>
      </c>
      <c r="J25" s="100">
        <f>'Other Funds Reference'!J25+'Other Funds-Revision No. 1'!J25</f>
        <v>0</v>
      </c>
      <c r="K25" s="100">
        <f>'Other Funds Reference'!K25+'Other Funds-Revision No. 1'!K25</f>
        <v>479230</v>
      </c>
      <c r="L25" s="100">
        <f>'Other Funds Reference'!L25+'Other Funds-Revision No. 1'!L25</f>
        <v>27356</v>
      </c>
      <c r="M25" s="100">
        <f>'Other Funds Reference'!M25+'Other Funds-Revision No. 1'!M25</f>
        <v>40000</v>
      </c>
      <c r="N25" s="100">
        <f>'Other Funds Reference'!N25+'Other Funds-Revision No. 1'!N25</f>
        <v>0</v>
      </c>
      <c r="O25" s="100">
        <f>'Other Funds Reference'!O25+'Other Funds-Revision No. 1'!O25</f>
        <v>58203</v>
      </c>
      <c r="P25" s="100">
        <f>'Other Funds Reference'!P25+'Other Funds-Revision No. 1'!P25</f>
        <v>56935</v>
      </c>
      <c r="Q25" s="100">
        <f>'Other Funds Reference'!Q25+'Other Funds-Revision No. 1'!Q25</f>
        <v>37956</v>
      </c>
      <c r="R25" s="100">
        <f>'Other Funds Reference'!R25+'Other Funds-Revision No. 1'!R25</f>
        <v>5567</v>
      </c>
      <c r="S25" s="100">
        <f>'Other Funds Reference'!S25+'Other Funds-Revision No. 1'!S25</f>
        <v>18595</v>
      </c>
      <c r="T25" s="100">
        <f>'Other Funds Reference'!T25+'Other Funds-Revision No. 1'!T25</f>
        <v>0</v>
      </c>
      <c r="U25" s="100">
        <f>'Other Funds Reference'!U25+'Other Funds-Revision No. 1'!U25</f>
        <v>0</v>
      </c>
      <c r="V25" s="100">
        <f>'Other Funds Reference'!V25+'Other Funds-Revision No. 1'!V25</f>
        <v>0</v>
      </c>
      <c r="W25" s="100">
        <f>'Other Funds Reference'!W25+'Other Funds-Revision No. 1'!W25</f>
        <v>4583</v>
      </c>
      <c r="X25" s="100">
        <f>'Other Funds Reference'!X25+'Other Funds-Revision No. 1'!X25</f>
        <v>0</v>
      </c>
      <c r="Y25" s="100">
        <f>'Other Funds Reference'!Y25+'Other Funds-Revision No. 1'!Y25</f>
        <v>0</v>
      </c>
      <c r="Z25" s="100">
        <f>'Other Funds Reference'!Z25+'Other Funds-Revision No. 1'!Z25</f>
        <v>0</v>
      </c>
      <c r="AA25" s="339">
        <f>'Other Funds Reference'!AA25+'Other Funds-Revision No. 1'!AA25</f>
        <v>0</v>
      </c>
      <c r="AB25" s="100">
        <f>'Other Funds Reference'!AB25+'Other Funds-Revision No. 1'!AB25</f>
        <v>33196</v>
      </c>
      <c r="AC25" s="100">
        <f>'Other Funds Reference'!AC25+'Other Funds-Revision No. 1'!AC25</f>
        <v>1868</v>
      </c>
      <c r="AD25" s="100">
        <f>'Other Funds Reference'!AD25+'Other Funds-Revision No. 1'!AD25</f>
        <v>0</v>
      </c>
      <c r="AE25" s="100">
        <f t="shared" si="0"/>
        <v>770989</v>
      </c>
    </row>
    <row r="26" spans="1:31" x14ac:dyDescent="0.2">
      <c r="A26" s="24" t="str">
        <f>+'Original ABG Allocation'!A26</f>
        <v>21</v>
      </c>
      <c r="B26" s="24" t="str">
        <f>+'Original ABG Allocation'!B26</f>
        <v>CUMBERLAND</v>
      </c>
      <c r="C26" s="100">
        <f>'Other Funds Reference'!C26+'Other Funds-Revision No. 1'!C26</f>
        <v>0</v>
      </c>
      <c r="D26" s="100">
        <f>'Other Funds Reference'!D26+'Other Funds-Revision No. 1'!D26</f>
        <v>8450</v>
      </c>
      <c r="E26" s="100">
        <f>'Other Funds Reference'!E26+'Other Funds-Revision No. 1'!E26</f>
        <v>0</v>
      </c>
      <c r="F26" s="100">
        <f>'Other Funds Reference'!F26+'Other Funds-Revision No. 1'!F26</f>
        <v>0</v>
      </c>
      <c r="G26" s="100">
        <f>'Other Funds Reference'!G26+'Other Funds-Revision No. 1'!G26</f>
        <v>0</v>
      </c>
      <c r="H26" s="100">
        <f>'Other Funds Reference'!H26+'Other Funds-Revision No. 1'!H26</f>
        <v>0</v>
      </c>
      <c r="I26" s="100">
        <f>'Other Funds Reference'!I26+'Other Funds-Revision No. 1'!I26</f>
        <v>5000</v>
      </c>
      <c r="J26" s="100">
        <f>'Other Funds Reference'!J26+'Other Funds-Revision No. 1'!J26</f>
        <v>0</v>
      </c>
      <c r="K26" s="100">
        <f>'Other Funds Reference'!K26+'Other Funds-Revision No. 1'!K26</f>
        <v>545706</v>
      </c>
      <c r="L26" s="100">
        <f>'Other Funds Reference'!L26+'Other Funds-Revision No. 1'!L26</f>
        <v>47197</v>
      </c>
      <c r="M26" s="100">
        <f>'Other Funds Reference'!M26+'Other Funds-Revision No. 1'!M26</f>
        <v>38000</v>
      </c>
      <c r="N26" s="100">
        <f>'Other Funds Reference'!N26+'Other Funds-Revision No. 1'!N26</f>
        <v>0</v>
      </c>
      <c r="O26" s="100">
        <f>'Other Funds Reference'!O26+'Other Funds-Revision No. 1'!O26</f>
        <v>88853</v>
      </c>
      <c r="P26" s="100">
        <f>'Other Funds Reference'!P26+'Other Funds-Revision No. 1'!P26</f>
        <v>101328</v>
      </c>
      <c r="Q26" s="100">
        <f>'Other Funds Reference'!Q26+'Other Funds-Revision No. 1'!Q26</f>
        <v>67552</v>
      </c>
      <c r="R26" s="100">
        <f>'Other Funds Reference'!R26+'Other Funds-Revision No. 1'!R26</f>
        <v>0</v>
      </c>
      <c r="S26" s="100">
        <f>'Other Funds Reference'!S26+'Other Funds-Revision No. 1'!S26</f>
        <v>0</v>
      </c>
      <c r="T26" s="100">
        <f>'Other Funds Reference'!T26+'Other Funds-Revision No. 1'!T26</f>
        <v>0</v>
      </c>
      <c r="U26" s="100">
        <f>'Other Funds Reference'!U26+'Other Funds-Revision No. 1'!U26</f>
        <v>0</v>
      </c>
      <c r="V26" s="100">
        <f>'Other Funds Reference'!V26+'Other Funds-Revision No. 1'!V26</f>
        <v>0</v>
      </c>
      <c r="W26" s="100">
        <f>'Other Funds Reference'!W26+'Other Funds-Revision No. 1'!W26</f>
        <v>6664</v>
      </c>
      <c r="X26" s="100">
        <f>'Other Funds Reference'!X26+'Other Funds-Revision No. 1'!X26</f>
        <v>19436</v>
      </c>
      <c r="Y26" s="100">
        <f>'Other Funds Reference'!Y26+'Other Funds-Revision No. 1'!Y26</f>
        <v>0</v>
      </c>
      <c r="Z26" s="100">
        <f>'Other Funds Reference'!Z26+'Other Funds-Revision No. 1'!Z26</f>
        <v>0</v>
      </c>
      <c r="AA26" s="339">
        <f>'Other Funds Reference'!AA26+'Other Funds-Revision No. 1'!AA26</f>
        <v>17683</v>
      </c>
      <c r="AB26" s="100">
        <f>'Other Funds Reference'!AB26+'Other Funds-Revision No. 1'!AB26</f>
        <v>56095</v>
      </c>
      <c r="AC26" s="100">
        <f>'Other Funds Reference'!AC26+'Other Funds-Revision No. 1'!AC26</f>
        <v>3157</v>
      </c>
      <c r="AD26" s="100">
        <f>'Other Funds Reference'!AD26+'Other Funds-Revision No. 1'!AD26</f>
        <v>0</v>
      </c>
      <c r="AE26" s="100">
        <f t="shared" si="0"/>
        <v>1005121</v>
      </c>
    </row>
    <row r="27" spans="1:31" x14ac:dyDescent="0.2">
      <c r="A27" s="24" t="str">
        <f>+'Original ABG Allocation'!A27</f>
        <v>22</v>
      </c>
      <c r="B27" s="24" t="str">
        <f>+'Original ABG Allocation'!B27</f>
        <v>PERRY</v>
      </c>
      <c r="C27" s="100">
        <f>'Other Funds Reference'!C27+'Other Funds-Revision No. 1'!C27</f>
        <v>0</v>
      </c>
      <c r="D27" s="100">
        <f>'Other Funds Reference'!D27+'Other Funds-Revision No. 1'!D27</f>
        <v>2925</v>
      </c>
      <c r="E27" s="100">
        <f>'Other Funds Reference'!E27+'Other Funds-Revision No. 1'!E27</f>
        <v>0</v>
      </c>
      <c r="F27" s="100">
        <f>'Other Funds Reference'!F27+'Other Funds-Revision No. 1'!F27</f>
        <v>0</v>
      </c>
      <c r="G27" s="100">
        <f>'Other Funds Reference'!G27+'Other Funds-Revision No. 1'!G27</f>
        <v>0</v>
      </c>
      <c r="H27" s="100">
        <f>'Other Funds Reference'!H27+'Other Funds-Revision No. 1'!H27</f>
        <v>0</v>
      </c>
      <c r="I27" s="100">
        <f>'Other Funds Reference'!I27+'Other Funds-Revision No. 1'!I27</f>
        <v>5000</v>
      </c>
      <c r="J27" s="100">
        <f>'Other Funds Reference'!J27+'Other Funds-Revision No. 1'!J27</f>
        <v>0</v>
      </c>
      <c r="K27" s="100">
        <f>'Other Funds Reference'!K27+'Other Funds-Revision No. 1'!K27</f>
        <v>265744</v>
      </c>
      <c r="L27" s="100">
        <f>'Other Funds Reference'!L27+'Other Funds-Revision No. 1'!L27</f>
        <v>186126</v>
      </c>
      <c r="M27" s="100">
        <f>'Other Funds Reference'!M27+'Other Funds-Revision No. 1'!M27</f>
        <v>49702</v>
      </c>
      <c r="N27" s="100">
        <f>'Other Funds Reference'!N27+'Other Funds-Revision No. 1'!N27</f>
        <v>1500</v>
      </c>
      <c r="O27" s="100">
        <f>'Other Funds Reference'!O27+'Other Funds-Revision No. 1'!O27</f>
        <v>0</v>
      </c>
      <c r="P27" s="100">
        <f>'Other Funds Reference'!P27+'Other Funds-Revision No. 1'!P27</f>
        <v>0</v>
      </c>
      <c r="Q27" s="100">
        <f>'Other Funds Reference'!Q27+'Other Funds-Revision No. 1'!Q27</f>
        <v>0</v>
      </c>
      <c r="R27" s="100">
        <f>'Other Funds Reference'!R27+'Other Funds-Revision No. 1'!R27</f>
        <v>0</v>
      </c>
      <c r="S27" s="100">
        <f>'Other Funds Reference'!S27+'Other Funds-Revision No. 1'!S27</f>
        <v>0</v>
      </c>
      <c r="T27" s="100">
        <f>'Other Funds Reference'!T27+'Other Funds-Revision No. 1'!T27</f>
        <v>0</v>
      </c>
      <c r="U27" s="100">
        <f>'Other Funds Reference'!U27+'Other Funds-Revision No. 1'!U27</f>
        <v>0</v>
      </c>
      <c r="V27" s="100">
        <f>'Other Funds Reference'!V27+'Other Funds-Revision No. 1'!V27</f>
        <v>0</v>
      </c>
      <c r="W27" s="100">
        <f>'Other Funds Reference'!W27+'Other Funds-Revision No. 1'!W27</f>
        <v>2382</v>
      </c>
      <c r="X27" s="100">
        <f>'Other Funds Reference'!X27+'Other Funds-Revision No. 1'!X27</f>
        <v>0</v>
      </c>
      <c r="Y27" s="100">
        <f>'Other Funds Reference'!Y27+'Other Funds-Revision No. 1'!Y27</f>
        <v>0</v>
      </c>
      <c r="Z27" s="100">
        <f>'Other Funds Reference'!Z27+'Other Funds-Revision No. 1'!Z27</f>
        <v>0</v>
      </c>
      <c r="AA27" s="339">
        <f>'Other Funds Reference'!AA27+'Other Funds-Revision No. 1'!AA27</f>
        <v>0</v>
      </c>
      <c r="AB27" s="100">
        <f>'Other Funds Reference'!AB27+'Other Funds-Revision No. 1'!AB27</f>
        <v>19289</v>
      </c>
      <c r="AC27" s="100">
        <f>'Other Funds Reference'!AC27+'Other Funds-Revision No. 1'!AC27</f>
        <v>1085</v>
      </c>
      <c r="AD27" s="100">
        <f>'Other Funds Reference'!AD27+'Other Funds-Revision No. 1'!AD27</f>
        <v>0</v>
      </c>
      <c r="AE27" s="100">
        <f t="shared" si="0"/>
        <v>533753</v>
      </c>
    </row>
    <row r="28" spans="1:31" x14ac:dyDescent="0.2">
      <c r="A28" s="24" t="str">
        <f>+'Original ABG Allocation'!A28</f>
        <v>23</v>
      </c>
      <c r="B28" s="24" t="str">
        <f>+'Original ABG Allocation'!B28</f>
        <v>DAUPHIN</v>
      </c>
      <c r="C28" s="100">
        <f>'Other Funds Reference'!C28+'Other Funds-Revision No. 1'!C28</f>
        <v>0</v>
      </c>
      <c r="D28" s="100">
        <f>'Other Funds Reference'!D28+'Other Funds-Revision No. 1'!D28</f>
        <v>23750</v>
      </c>
      <c r="E28" s="100">
        <f>'Other Funds Reference'!E28+'Other Funds-Revision No. 1'!E28</f>
        <v>0</v>
      </c>
      <c r="F28" s="100">
        <f>'Other Funds Reference'!F28+'Other Funds-Revision No. 1'!F28</f>
        <v>0</v>
      </c>
      <c r="G28" s="100">
        <f>'Other Funds Reference'!G28+'Other Funds-Revision No. 1'!G28</f>
        <v>0</v>
      </c>
      <c r="H28" s="100">
        <f>'Other Funds Reference'!H28+'Other Funds-Revision No. 1'!H28</f>
        <v>0</v>
      </c>
      <c r="I28" s="100">
        <f>'Other Funds Reference'!I28+'Other Funds-Revision No. 1'!I28</f>
        <v>5000</v>
      </c>
      <c r="J28" s="100">
        <f>'Other Funds Reference'!J28+'Other Funds-Revision No. 1'!J28</f>
        <v>0</v>
      </c>
      <c r="K28" s="100">
        <f>'Other Funds Reference'!K28+'Other Funds-Revision No. 1'!K28</f>
        <v>129041</v>
      </c>
      <c r="L28" s="100">
        <f>'Other Funds Reference'!L28+'Other Funds-Revision No. 1'!L28</f>
        <v>94315</v>
      </c>
      <c r="M28" s="100">
        <f>'Other Funds Reference'!M28+'Other Funds-Revision No. 1'!M28</f>
        <v>0</v>
      </c>
      <c r="N28" s="100">
        <f>'Other Funds Reference'!N28+'Other Funds-Revision No. 1'!N28</f>
        <v>70000</v>
      </c>
      <c r="O28" s="100">
        <f>'Other Funds Reference'!O28+'Other Funds-Revision No. 1'!O28</f>
        <v>60278</v>
      </c>
      <c r="P28" s="100">
        <f>'Other Funds Reference'!P28+'Other Funds-Revision No. 1'!P28</f>
        <v>58967</v>
      </c>
      <c r="Q28" s="100">
        <f>'Other Funds Reference'!Q28+'Other Funds-Revision No. 1'!Q28</f>
        <v>39311</v>
      </c>
      <c r="R28" s="100">
        <f>'Other Funds Reference'!R28+'Other Funds-Revision No. 1'!R28</f>
        <v>5766</v>
      </c>
      <c r="S28" s="100">
        <f>'Other Funds Reference'!S28+'Other Funds-Revision No. 1'!S28</f>
        <v>19257</v>
      </c>
      <c r="T28" s="100">
        <f>'Other Funds Reference'!T28+'Other Funds-Revision No. 1'!T28</f>
        <v>0</v>
      </c>
      <c r="U28" s="100">
        <f>'Other Funds Reference'!U28+'Other Funds-Revision No. 1'!U28</f>
        <v>0</v>
      </c>
      <c r="V28" s="100">
        <f>'Other Funds Reference'!V28+'Other Funds-Revision No. 1'!V28</f>
        <v>0</v>
      </c>
      <c r="W28" s="100">
        <f>'Other Funds Reference'!W28+'Other Funds-Revision No. 1'!W28</f>
        <v>9493</v>
      </c>
      <c r="X28" s="100">
        <f>'Other Funds Reference'!X28+'Other Funds-Revision No. 1'!X28</f>
        <v>0</v>
      </c>
      <c r="Y28" s="100">
        <f>'Other Funds Reference'!Y28+'Other Funds-Revision No. 1'!Y28</f>
        <v>0</v>
      </c>
      <c r="Z28" s="100">
        <f>'Other Funds Reference'!Z28+'Other Funds-Revision No. 1'!Z28</f>
        <v>0</v>
      </c>
      <c r="AA28" s="339">
        <f>'Other Funds Reference'!AA28+'Other Funds-Revision No. 1'!AA28</f>
        <v>0</v>
      </c>
      <c r="AB28" s="100">
        <f>'Other Funds Reference'!AB28+'Other Funds-Revision No. 1'!AB28</f>
        <v>92974</v>
      </c>
      <c r="AC28" s="100">
        <f>'Other Funds Reference'!AC28+'Other Funds-Revision No. 1'!AC28</f>
        <v>6061</v>
      </c>
      <c r="AD28" s="100">
        <f>'Other Funds Reference'!AD28+'Other Funds-Revision No. 1'!AD28</f>
        <v>0</v>
      </c>
      <c r="AE28" s="100">
        <f t="shared" si="0"/>
        <v>614213</v>
      </c>
    </row>
    <row r="29" spans="1:31" x14ac:dyDescent="0.2">
      <c r="A29" s="24" t="str">
        <f>+'Original ABG Allocation'!A29</f>
        <v>24</v>
      </c>
      <c r="B29" s="24" t="str">
        <f>+'Original ABG Allocation'!B29</f>
        <v>LEBANON</v>
      </c>
      <c r="C29" s="100">
        <f>'Other Funds Reference'!C29+'Other Funds-Revision No. 1'!C29</f>
        <v>0</v>
      </c>
      <c r="D29" s="100">
        <f>'Other Funds Reference'!D29+'Other Funds-Revision No. 1'!D29</f>
        <v>10575</v>
      </c>
      <c r="E29" s="100">
        <f>'Other Funds Reference'!E29+'Other Funds-Revision No. 1'!E29</f>
        <v>0</v>
      </c>
      <c r="F29" s="100">
        <f>'Other Funds Reference'!F29+'Other Funds-Revision No. 1'!F29</f>
        <v>0</v>
      </c>
      <c r="G29" s="100">
        <f>'Other Funds Reference'!G29+'Other Funds-Revision No. 1'!G29</f>
        <v>0</v>
      </c>
      <c r="H29" s="100">
        <f>'Other Funds Reference'!H29+'Other Funds-Revision No. 1'!H29</f>
        <v>0</v>
      </c>
      <c r="I29" s="100">
        <f>'Other Funds Reference'!I29+'Other Funds-Revision No. 1'!I29</f>
        <v>5000</v>
      </c>
      <c r="J29" s="100">
        <f>'Other Funds Reference'!J29+'Other Funds-Revision No. 1'!J29</f>
        <v>0</v>
      </c>
      <c r="K29" s="100">
        <f>'Other Funds Reference'!K29+'Other Funds-Revision No. 1'!K29</f>
        <v>714652</v>
      </c>
      <c r="L29" s="100">
        <f>'Other Funds Reference'!L29+'Other Funds-Revision No. 1'!L29</f>
        <v>38885</v>
      </c>
      <c r="M29" s="100">
        <f>'Other Funds Reference'!M29+'Other Funds-Revision No. 1'!M29</f>
        <v>48886</v>
      </c>
      <c r="N29" s="100">
        <f>'Other Funds Reference'!N29+'Other Funds-Revision No. 1'!N29</f>
        <v>0</v>
      </c>
      <c r="O29" s="100">
        <f>'Other Funds Reference'!O29+'Other Funds-Revision No. 1'!O29</f>
        <v>56800</v>
      </c>
      <c r="P29" s="100">
        <f>'Other Funds Reference'!P29+'Other Funds-Revision No. 1'!P29</f>
        <v>58190</v>
      </c>
      <c r="Q29" s="100">
        <f>'Other Funds Reference'!Q29+'Other Funds-Revision No. 1'!Q29</f>
        <v>38793</v>
      </c>
      <c r="R29" s="100">
        <f>'Other Funds Reference'!R29+'Other Funds-Revision No. 1'!R29</f>
        <v>8264</v>
      </c>
      <c r="S29" s="100">
        <f>'Other Funds Reference'!S29+'Other Funds-Revision No. 1'!S29</f>
        <v>18682</v>
      </c>
      <c r="T29" s="100">
        <f>'Other Funds Reference'!T29+'Other Funds-Revision No. 1'!T29</f>
        <v>0</v>
      </c>
      <c r="U29" s="100">
        <f>'Other Funds Reference'!U29+'Other Funds-Revision No. 1'!U29</f>
        <v>0</v>
      </c>
      <c r="V29" s="100">
        <f>'Other Funds Reference'!V29+'Other Funds-Revision No. 1'!V29</f>
        <v>0</v>
      </c>
      <c r="W29" s="100">
        <f>'Other Funds Reference'!W29+'Other Funds-Revision No. 1'!W29</f>
        <v>4535</v>
      </c>
      <c r="X29" s="100">
        <f>'Other Funds Reference'!X29+'Other Funds-Revision No. 1'!X29</f>
        <v>0</v>
      </c>
      <c r="Y29" s="100">
        <f>'Other Funds Reference'!Y29+'Other Funds-Revision No. 1'!Y29</f>
        <v>0</v>
      </c>
      <c r="Z29" s="100">
        <f>'Other Funds Reference'!Z29+'Other Funds-Revision No. 1'!Z29</f>
        <v>0</v>
      </c>
      <c r="AA29" s="339">
        <f>'Other Funds Reference'!AA29+'Other Funds-Revision No. 1'!AA29</f>
        <v>0</v>
      </c>
      <c r="AB29" s="100">
        <f>'Other Funds Reference'!AB29+'Other Funds-Revision No. 1'!AB29</f>
        <v>45875</v>
      </c>
      <c r="AC29" s="100">
        <f>'Other Funds Reference'!AC29+'Other Funds-Revision No. 1'!AC29</f>
        <v>2582</v>
      </c>
      <c r="AD29" s="100">
        <f>'Other Funds Reference'!AD29+'Other Funds-Revision No. 1'!AD29</f>
        <v>0</v>
      </c>
      <c r="AE29" s="100">
        <f t="shared" si="0"/>
        <v>1051719</v>
      </c>
    </row>
    <row r="30" spans="1:31" x14ac:dyDescent="0.2">
      <c r="A30" s="24" t="str">
        <f>+'Original ABG Allocation'!A30</f>
        <v>25</v>
      </c>
      <c r="B30" s="24" t="str">
        <f>+'Original ABG Allocation'!B30</f>
        <v>YORK</v>
      </c>
      <c r="C30" s="100">
        <f>'Other Funds Reference'!C30+'Other Funds-Revision No. 1'!C30</f>
        <v>0</v>
      </c>
      <c r="D30" s="100">
        <f>'Other Funds Reference'!D30+'Other Funds-Revision No. 1'!D30</f>
        <v>5475</v>
      </c>
      <c r="E30" s="100">
        <f>'Other Funds Reference'!E30+'Other Funds-Revision No. 1'!E30</f>
        <v>0</v>
      </c>
      <c r="F30" s="100">
        <f>'Other Funds Reference'!F30+'Other Funds-Revision No. 1'!F30</f>
        <v>0</v>
      </c>
      <c r="G30" s="100">
        <f>'Other Funds Reference'!G30+'Other Funds-Revision No. 1'!G30</f>
        <v>0</v>
      </c>
      <c r="H30" s="100">
        <f>'Other Funds Reference'!H30+'Other Funds-Revision No. 1'!H30</f>
        <v>0</v>
      </c>
      <c r="I30" s="100">
        <f>'Other Funds Reference'!I30+'Other Funds-Revision No. 1'!I30</f>
        <v>5000</v>
      </c>
      <c r="J30" s="100">
        <f>'Other Funds Reference'!J30+'Other Funds-Revision No. 1'!J30</f>
        <v>0</v>
      </c>
      <c r="K30" s="100">
        <f>'Other Funds Reference'!K30+'Other Funds-Revision No. 1'!K30</f>
        <v>1980012</v>
      </c>
      <c r="L30" s="100">
        <f>'Other Funds Reference'!L30+'Other Funds-Revision No. 1'!L30</f>
        <v>108682</v>
      </c>
      <c r="M30" s="100">
        <f>'Other Funds Reference'!M30+'Other Funds-Revision No. 1'!M30</f>
        <v>47116</v>
      </c>
      <c r="N30" s="100">
        <f>'Other Funds Reference'!N30+'Other Funds-Revision No. 1'!N30</f>
        <v>100000</v>
      </c>
      <c r="O30" s="100">
        <f>'Other Funds Reference'!O30+'Other Funds-Revision No. 1'!O30</f>
        <v>172154</v>
      </c>
      <c r="P30" s="100">
        <f>'Other Funds Reference'!P30+'Other Funds-Revision No. 1'!P30</f>
        <v>168411</v>
      </c>
      <c r="Q30" s="100">
        <f>'Other Funds Reference'!Q30+'Other Funds-Revision No. 1'!Q30</f>
        <v>112274</v>
      </c>
      <c r="R30" s="100">
        <f>'Other Funds Reference'!R30+'Other Funds-Revision No. 1'!R30</f>
        <v>16466</v>
      </c>
      <c r="S30" s="100">
        <f>'Other Funds Reference'!S30+'Other Funds-Revision No. 1'!S30</f>
        <v>54997</v>
      </c>
      <c r="T30" s="100">
        <f>'Other Funds Reference'!T30+'Other Funds-Revision No. 1'!T30</f>
        <v>0</v>
      </c>
      <c r="U30" s="100">
        <f>'Other Funds Reference'!U30+'Other Funds-Revision No. 1'!U30</f>
        <v>0</v>
      </c>
      <c r="V30" s="100">
        <f>'Other Funds Reference'!V30+'Other Funds-Revision No. 1'!V30</f>
        <v>0</v>
      </c>
      <c r="W30" s="100">
        <f>'Other Funds Reference'!W30+'Other Funds-Revision No. 1'!W30</f>
        <v>13556</v>
      </c>
      <c r="X30" s="100">
        <f>'Other Funds Reference'!X30+'Other Funds-Revision No. 1'!X30</f>
        <v>0</v>
      </c>
      <c r="Y30" s="100">
        <f>'Other Funds Reference'!Y30+'Other Funds-Revision No. 1'!Y30</f>
        <v>0</v>
      </c>
      <c r="Z30" s="100">
        <f>'Other Funds Reference'!Z30+'Other Funds-Revision No. 1'!Z30</f>
        <v>0</v>
      </c>
      <c r="AA30" s="339">
        <f>'Other Funds Reference'!AA30+'Other Funds-Revision No. 1'!AA30</f>
        <v>0</v>
      </c>
      <c r="AB30" s="100">
        <f>'Other Funds Reference'!AB30+'Other Funds-Revision No. 1'!AB30</f>
        <v>113756</v>
      </c>
      <c r="AC30" s="100">
        <f>'Other Funds Reference'!AC30+'Other Funds-Revision No. 1'!AC30</f>
        <v>7415</v>
      </c>
      <c r="AD30" s="100">
        <f>'Other Funds Reference'!AD30+'Other Funds-Revision No. 1'!AD30</f>
        <v>0</v>
      </c>
      <c r="AE30" s="100">
        <f t="shared" si="0"/>
        <v>2905314</v>
      </c>
    </row>
    <row r="31" spans="1:31" x14ac:dyDescent="0.2">
      <c r="A31" s="24" t="str">
        <f>+'Original ABG Allocation'!A31</f>
        <v>26</v>
      </c>
      <c r="B31" s="24" t="str">
        <f>+'Original ABG Allocation'!B31</f>
        <v>LANCASTER</v>
      </c>
      <c r="C31" s="100">
        <f>'Other Funds Reference'!C31+'Other Funds-Revision No. 1'!C31</f>
        <v>0</v>
      </c>
      <c r="D31" s="100">
        <f>'Other Funds Reference'!D31+'Other Funds-Revision No. 1'!D31</f>
        <v>4200</v>
      </c>
      <c r="E31" s="100">
        <f>'Other Funds Reference'!E31+'Other Funds-Revision No. 1'!E31</f>
        <v>0</v>
      </c>
      <c r="F31" s="100">
        <f>'Other Funds Reference'!F31+'Other Funds-Revision No. 1'!F31</f>
        <v>0</v>
      </c>
      <c r="G31" s="100">
        <f>'Other Funds Reference'!G31+'Other Funds-Revision No. 1'!G31</f>
        <v>0</v>
      </c>
      <c r="H31" s="100">
        <f>'Other Funds Reference'!H31+'Other Funds-Revision No. 1'!H31</f>
        <v>0</v>
      </c>
      <c r="I31" s="100">
        <f>'Other Funds Reference'!I31+'Other Funds-Revision No. 1'!I31</f>
        <v>5000</v>
      </c>
      <c r="J31" s="100">
        <f>'Other Funds Reference'!J31+'Other Funds-Revision No. 1'!J31</f>
        <v>0</v>
      </c>
      <c r="K31" s="100">
        <f>'Other Funds Reference'!K31+'Other Funds-Revision No. 1'!K31</f>
        <v>1876617</v>
      </c>
      <c r="L31" s="100">
        <f>'Other Funds Reference'!L31+'Other Funds-Revision No. 1'!L31</f>
        <v>270544</v>
      </c>
      <c r="M31" s="100">
        <f>'Other Funds Reference'!M31+'Other Funds-Revision No. 1'!M31</f>
        <v>54194</v>
      </c>
      <c r="N31" s="100">
        <f>'Other Funds Reference'!N31+'Other Funds-Revision No. 1'!N31</f>
        <v>100000</v>
      </c>
      <c r="O31" s="100">
        <f>'Other Funds Reference'!O31+'Other Funds-Revision No. 1'!O31</f>
        <v>287159</v>
      </c>
      <c r="P31" s="100">
        <f>'Other Funds Reference'!P31+'Other Funds-Revision No. 1'!P31</f>
        <v>187278</v>
      </c>
      <c r="Q31" s="100">
        <f>'Other Funds Reference'!Q31+'Other Funds-Revision No. 1'!Q31</f>
        <v>124852</v>
      </c>
      <c r="R31" s="100">
        <f>'Other Funds Reference'!R31+'Other Funds-Revision No. 1'!R31</f>
        <v>18312</v>
      </c>
      <c r="S31" s="100">
        <f>'Other Funds Reference'!S31+'Other Funds-Revision No. 1'!S31</f>
        <v>61159</v>
      </c>
      <c r="T31" s="100">
        <f>'Other Funds Reference'!T31+'Other Funds-Revision No. 1'!T31</f>
        <v>0</v>
      </c>
      <c r="U31" s="100">
        <f>'Other Funds Reference'!U31+'Other Funds-Revision No. 1'!U31</f>
        <v>0</v>
      </c>
      <c r="V31" s="100">
        <f>'Other Funds Reference'!V31+'Other Funds-Revision No. 1'!V31</f>
        <v>0</v>
      </c>
      <c r="W31" s="100">
        <f>'Other Funds Reference'!W31+'Other Funds-Revision No. 1'!W31</f>
        <v>15074</v>
      </c>
      <c r="X31" s="100">
        <f>'Other Funds Reference'!X31+'Other Funds-Revision No. 1'!X31</f>
        <v>14484</v>
      </c>
      <c r="Y31" s="100">
        <f>'Other Funds Reference'!Y31+'Other Funds-Revision No. 1'!Y31</f>
        <v>0</v>
      </c>
      <c r="Z31" s="100">
        <f>'Other Funds Reference'!Z31+'Other Funds-Revision No. 1'!Z31</f>
        <v>0</v>
      </c>
      <c r="AA31" s="339">
        <f>'Other Funds Reference'!AA31+'Other Funds-Revision No. 1'!AA31</f>
        <v>13177</v>
      </c>
      <c r="AB31" s="100">
        <f>'Other Funds Reference'!AB31+'Other Funds-Revision No. 1'!AB31</f>
        <v>118865</v>
      </c>
      <c r="AC31" s="100">
        <f>'Other Funds Reference'!AC31+'Other Funds-Revision No. 1'!AC31</f>
        <v>7748</v>
      </c>
      <c r="AD31" s="100">
        <f>'Other Funds Reference'!AD31+'Other Funds-Revision No. 1'!AD31</f>
        <v>0</v>
      </c>
      <c r="AE31" s="100">
        <f t="shared" si="0"/>
        <v>3158663</v>
      </c>
    </row>
    <row r="32" spans="1:31" x14ac:dyDescent="0.2">
      <c r="A32" s="24" t="str">
        <f>+'Original ABG Allocation'!A32</f>
        <v>27</v>
      </c>
      <c r="B32" s="24" t="str">
        <f>+'Original ABG Allocation'!B32</f>
        <v>CHESTER</v>
      </c>
      <c r="C32" s="100">
        <f>'Other Funds Reference'!C32+'Other Funds-Revision No. 1'!C32</f>
        <v>0</v>
      </c>
      <c r="D32" s="100">
        <f>'Other Funds Reference'!D32+'Other Funds-Revision No. 1'!D32</f>
        <v>9725</v>
      </c>
      <c r="E32" s="100">
        <f>'Other Funds Reference'!E32+'Other Funds-Revision No. 1'!E32</f>
        <v>0</v>
      </c>
      <c r="F32" s="100">
        <f>'Other Funds Reference'!F32+'Other Funds-Revision No. 1'!F32</f>
        <v>0</v>
      </c>
      <c r="G32" s="100">
        <f>'Other Funds Reference'!G32+'Other Funds-Revision No. 1'!G32</f>
        <v>0</v>
      </c>
      <c r="H32" s="100">
        <f>'Other Funds Reference'!H32+'Other Funds-Revision No. 1'!H32</f>
        <v>0</v>
      </c>
      <c r="I32" s="100">
        <f>'Other Funds Reference'!I32+'Other Funds-Revision No. 1'!I32</f>
        <v>5000</v>
      </c>
      <c r="J32" s="100">
        <f>'Other Funds Reference'!J32+'Other Funds-Revision No. 1'!J32</f>
        <v>0</v>
      </c>
      <c r="K32" s="100">
        <f>'Other Funds Reference'!K32+'Other Funds-Revision No. 1'!K32</f>
        <v>684864</v>
      </c>
      <c r="L32" s="100">
        <f>'Other Funds Reference'!L32+'Other Funds-Revision No. 1'!L32</f>
        <v>70176</v>
      </c>
      <c r="M32" s="100">
        <f>'Other Funds Reference'!M32+'Other Funds-Revision No. 1'!M32</f>
        <v>54194</v>
      </c>
      <c r="N32" s="100">
        <f>'Other Funds Reference'!N32+'Other Funds-Revision No. 1'!N32</f>
        <v>65000</v>
      </c>
      <c r="O32" s="100">
        <f>'Other Funds Reference'!O32+'Other Funds-Revision No. 1'!O32</f>
        <v>224672</v>
      </c>
      <c r="P32" s="100">
        <f>'Other Funds Reference'!P32+'Other Funds-Revision No. 1'!P32</f>
        <v>211083</v>
      </c>
      <c r="Q32" s="100">
        <f>'Other Funds Reference'!Q32+'Other Funds-Revision No. 1'!Q32</f>
        <v>140722</v>
      </c>
      <c r="R32" s="100">
        <f>'Other Funds Reference'!R32+'Other Funds-Revision No. 1'!R32</f>
        <v>0</v>
      </c>
      <c r="S32" s="100">
        <f>'Other Funds Reference'!S32+'Other Funds-Revision No. 1'!S32</f>
        <v>0</v>
      </c>
      <c r="T32" s="100">
        <f>'Other Funds Reference'!T32+'Other Funds-Revision No. 1'!T32</f>
        <v>0</v>
      </c>
      <c r="U32" s="100">
        <f>'Other Funds Reference'!U32+'Other Funds-Revision No. 1'!U32</f>
        <v>0</v>
      </c>
      <c r="V32" s="100">
        <f>'Other Funds Reference'!V32+'Other Funds-Revision No. 1'!V32</f>
        <v>0</v>
      </c>
      <c r="W32" s="100">
        <f>'Other Funds Reference'!W32+'Other Funds-Revision No. 1'!W32</f>
        <v>11647</v>
      </c>
      <c r="X32" s="100">
        <f>'Other Funds Reference'!X32+'Other Funds-Revision No. 1'!X32</f>
        <v>0</v>
      </c>
      <c r="Y32" s="100">
        <f>'Other Funds Reference'!Y32+'Other Funds-Revision No. 1'!Y32</f>
        <v>0</v>
      </c>
      <c r="Z32" s="100">
        <f>'Other Funds Reference'!Z32+'Other Funds-Revision No. 1'!Z32</f>
        <v>0</v>
      </c>
      <c r="AA32" s="339">
        <f>'Other Funds Reference'!AA32+'Other Funds-Revision No. 1'!AA32</f>
        <v>0</v>
      </c>
      <c r="AB32" s="100">
        <f>'Other Funds Reference'!AB32+'Other Funds-Revision No. 1'!AB32</f>
        <v>77123</v>
      </c>
      <c r="AC32" s="100">
        <f>'Other Funds Reference'!AC32+'Other Funds-Revision No. 1'!AC32</f>
        <v>5027</v>
      </c>
      <c r="AD32" s="100">
        <f>'Other Funds Reference'!AD32+'Other Funds-Revision No. 1'!AD32</f>
        <v>0</v>
      </c>
      <c r="AE32" s="100">
        <f t="shared" si="0"/>
        <v>1559233</v>
      </c>
    </row>
    <row r="33" spans="1:31" x14ac:dyDescent="0.2">
      <c r="A33" s="24" t="str">
        <f>+'Original ABG Allocation'!A33</f>
        <v>28</v>
      </c>
      <c r="B33" s="24" t="str">
        <f>+'Original ABG Allocation'!B33</f>
        <v>MONTGOMERY</v>
      </c>
      <c r="C33" s="100">
        <f>'Other Funds Reference'!C33+'Other Funds-Revision No. 1'!C33</f>
        <v>0</v>
      </c>
      <c r="D33" s="100">
        <f>'Other Funds Reference'!D33+'Other Funds-Revision No. 1'!D33</f>
        <v>8025</v>
      </c>
      <c r="E33" s="100">
        <f>'Other Funds Reference'!E33+'Other Funds-Revision No. 1'!E33</f>
        <v>0</v>
      </c>
      <c r="F33" s="100">
        <f>'Other Funds Reference'!F33+'Other Funds-Revision No. 1'!F33</f>
        <v>0</v>
      </c>
      <c r="G33" s="100">
        <f>'Other Funds Reference'!G33+'Other Funds-Revision No. 1'!G33</f>
        <v>0</v>
      </c>
      <c r="H33" s="100">
        <f>'Other Funds Reference'!H33+'Other Funds-Revision No. 1'!H33</f>
        <v>0</v>
      </c>
      <c r="I33" s="100">
        <f>'Other Funds Reference'!I33+'Other Funds-Revision No. 1'!I33</f>
        <v>5000</v>
      </c>
      <c r="J33" s="100">
        <f>'Other Funds Reference'!J33+'Other Funds-Revision No. 1'!J33</f>
        <v>0</v>
      </c>
      <c r="K33" s="100">
        <f>'Other Funds Reference'!K33+'Other Funds-Revision No. 1'!K33</f>
        <v>1974940</v>
      </c>
      <c r="L33" s="100">
        <f>'Other Funds Reference'!L33+'Other Funds-Revision No. 1'!L33</f>
        <v>426935</v>
      </c>
      <c r="M33" s="100">
        <f>'Other Funds Reference'!M33+'Other Funds-Revision No. 1'!M33</f>
        <v>54036</v>
      </c>
      <c r="N33" s="100">
        <f>'Other Funds Reference'!N33+'Other Funds-Revision No. 1'!N33</f>
        <v>73392</v>
      </c>
      <c r="O33" s="100">
        <f>'Other Funds Reference'!O33+'Other Funds-Revision No. 1'!O33</f>
        <v>262782</v>
      </c>
      <c r="P33" s="100">
        <f>'Other Funds Reference'!P33+'Other Funds-Revision No. 1'!P33</f>
        <v>257069</v>
      </c>
      <c r="Q33" s="100">
        <f>'Other Funds Reference'!Q33+'Other Funds-Revision No. 1'!Q33</f>
        <v>171379</v>
      </c>
      <c r="R33" s="100">
        <f>'Other Funds Reference'!R33+'Other Funds-Revision No. 1'!R33</f>
        <v>25136</v>
      </c>
      <c r="S33" s="100">
        <f>'Other Funds Reference'!S33+'Other Funds-Revision No. 1'!S33</f>
        <v>83952</v>
      </c>
      <c r="T33" s="100">
        <f>'Other Funds Reference'!T33+'Other Funds-Revision No. 1'!T33</f>
        <v>0</v>
      </c>
      <c r="U33" s="100">
        <f>'Other Funds Reference'!U33+'Other Funds-Revision No. 1'!U33</f>
        <v>0</v>
      </c>
      <c r="V33" s="100">
        <f>'Other Funds Reference'!V33+'Other Funds-Revision No. 1'!V33</f>
        <v>0</v>
      </c>
      <c r="W33" s="100">
        <f>'Other Funds Reference'!W33+'Other Funds-Revision No. 1'!W33</f>
        <v>20692</v>
      </c>
      <c r="X33" s="100">
        <f>'Other Funds Reference'!X33+'Other Funds-Revision No. 1'!X33</f>
        <v>26905</v>
      </c>
      <c r="Y33" s="100">
        <f>'Other Funds Reference'!Y33+'Other Funds-Revision No. 1'!Y33</f>
        <v>0</v>
      </c>
      <c r="Z33" s="100">
        <f>'Other Funds Reference'!Z33+'Other Funds-Revision No. 1'!Z33</f>
        <v>0</v>
      </c>
      <c r="AA33" s="339">
        <f>'Other Funds Reference'!AA33+'Other Funds-Revision No. 1'!AA33</f>
        <v>24478</v>
      </c>
      <c r="AB33" s="100">
        <f>'Other Funds Reference'!AB33+'Other Funds-Revision No. 1'!AB33</f>
        <v>173198</v>
      </c>
      <c r="AC33" s="100">
        <f>'Other Funds Reference'!AC33+'Other Funds-Revision No. 1'!AC33</f>
        <v>11290</v>
      </c>
      <c r="AD33" s="100">
        <f>'Other Funds Reference'!AD33+'Other Funds-Revision No. 1'!AD33</f>
        <v>0</v>
      </c>
      <c r="AE33" s="100">
        <f t="shared" si="0"/>
        <v>3599209</v>
      </c>
    </row>
    <row r="34" spans="1:31" x14ac:dyDescent="0.2">
      <c r="A34" s="24" t="str">
        <f>+'Original ABG Allocation'!A34</f>
        <v>29</v>
      </c>
      <c r="B34" s="24" t="str">
        <f>+'Original ABG Allocation'!B34</f>
        <v>BUCKS</v>
      </c>
      <c r="C34" s="100">
        <f>'Other Funds Reference'!C34+'Other Funds-Revision No. 1'!C34</f>
        <v>0</v>
      </c>
      <c r="D34" s="100">
        <f>'Other Funds Reference'!D34+'Other Funds-Revision No. 1'!D34</f>
        <v>8450</v>
      </c>
      <c r="E34" s="100">
        <f>'Other Funds Reference'!E34+'Other Funds-Revision No. 1'!E34</f>
        <v>0</v>
      </c>
      <c r="F34" s="100">
        <f>'Other Funds Reference'!F34+'Other Funds-Revision No. 1'!F34</f>
        <v>0</v>
      </c>
      <c r="G34" s="100">
        <f>'Other Funds Reference'!G34+'Other Funds-Revision No. 1'!G34</f>
        <v>0</v>
      </c>
      <c r="H34" s="100">
        <f>'Other Funds Reference'!H34+'Other Funds-Revision No. 1'!H34</f>
        <v>0</v>
      </c>
      <c r="I34" s="100">
        <f>'Other Funds Reference'!I34+'Other Funds-Revision No. 1'!I34</f>
        <v>5000</v>
      </c>
      <c r="J34" s="100">
        <f>'Other Funds Reference'!J34+'Other Funds-Revision No. 1'!J34</f>
        <v>0</v>
      </c>
      <c r="K34" s="100">
        <f>'Other Funds Reference'!K34+'Other Funds-Revision No. 1'!K34</f>
        <v>982342</v>
      </c>
      <c r="L34" s="100">
        <f>'Other Funds Reference'!L34+'Other Funds-Revision No. 1'!L34</f>
        <v>106902</v>
      </c>
      <c r="M34" s="100">
        <f>'Other Funds Reference'!M34+'Other Funds-Revision No. 1'!M34</f>
        <v>54194</v>
      </c>
      <c r="N34" s="100">
        <f>'Other Funds Reference'!N34+'Other Funds-Revision No. 1'!N34</f>
        <v>0</v>
      </c>
      <c r="O34" s="100">
        <f>'Other Funds Reference'!O34+'Other Funds-Revision No. 1'!O34</f>
        <v>292726</v>
      </c>
      <c r="P34" s="100">
        <f>'Other Funds Reference'!P34+'Other Funds-Revision No. 1'!P34</f>
        <v>279840</v>
      </c>
      <c r="Q34" s="100">
        <f>'Other Funds Reference'!Q34+'Other Funds-Revision No. 1'!Q34</f>
        <v>186560</v>
      </c>
      <c r="R34" s="100">
        <f>'Other Funds Reference'!R34+'Other Funds-Revision No. 1'!R34</f>
        <v>26695</v>
      </c>
      <c r="S34" s="100">
        <f>'Other Funds Reference'!S34+'Other Funds-Revision No. 1'!S34</f>
        <v>84358</v>
      </c>
      <c r="T34" s="100">
        <f>'Other Funds Reference'!T34+'Other Funds-Revision No. 1'!T34</f>
        <v>0</v>
      </c>
      <c r="U34" s="100">
        <f>'Other Funds Reference'!U34+'Other Funds-Revision No. 1'!U34</f>
        <v>0</v>
      </c>
      <c r="V34" s="100">
        <f>'Other Funds Reference'!V34+'Other Funds-Revision No. 1'!V34</f>
        <v>0</v>
      </c>
      <c r="W34" s="100">
        <f>'Other Funds Reference'!W34+'Other Funds-Revision No. 1'!W34</f>
        <v>15557</v>
      </c>
      <c r="X34" s="100">
        <f>'Other Funds Reference'!X34+'Other Funds-Revision No. 1'!X34</f>
        <v>0</v>
      </c>
      <c r="Y34" s="100">
        <f>'Other Funds Reference'!Y34+'Other Funds-Revision No. 1'!Y34</f>
        <v>0</v>
      </c>
      <c r="Z34" s="100">
        <f>'Other Funds Reference'!Z34+'Other Funds-Revision No. 1'!Z34</f>
        <v>0</v>
      </c>
      <c r="AA34" s="339">
        <f>'Other Funds Reference'!AA34+'Other Funds-Revision No. 1'!AA34</f>
        <v>0</v>
      </c>
      <c r="AB34" s="100">
        <f>'Other Funds Reference'!AB34+'Other Funds-Revision No. 1'!AB34</f>
        <v>113179</v>
      </c>
      <c r="AC34" s="100">
        <f>'Other Funds Reference'!AC34+'Other Funds-Revision No. 1'!AC34</f>
        <v>7378</v>
      </c>
      <c r="AD34" s="100">
        <f>'Other Funds Reference'!AD34+'Other Funds-Revision No. 1'!AD34</f>
        <v>0</v>
      </c>
      <c r="AE34" s="100">
        <f t="shared" si="0"/>
        <v>2163181</v>
      </c>
    </row>
    <row r="35" spans="1:31" x14ac:dyDescent="0.2">
      <c r="A35" s="24" t="str">
        <f>+'Original ABG Allocation'!A35</f>
        <v>30</v>
      </c>
      <c r="B35" s="24" t="str">
        <f>+'Original ABG Allocation'!B35</f>
        <v>DELAWARE</v>
      </c>
      <c r="C35" s="100">
        <f>'Other Funds Reference'!C35+'Other Funds-Revision No. 1'!C35</f>
        <v>0</v>
      </c>
      <c r="D35" s="100">
        <f>'Other Funds Reference'!D35+'Other Funds-Revision No. 1'!D35</f>
        <v>9300</v>
      </c>
      <c r="E35" s="100">
        <f>'Other Funds Reference'!E35+'Other Funds-Revision No. 1'!E35</f>
        <v>0</v>
      </c>
      <c r="F35" s="100">
        <f>'Other Funds Reference'!F35+'Other Funds-Revision No. 1'!F35</f>
        <v>0</v>
      </c>
      <c r="G35" s="100">
        <f>'Other Funds Reference'!G35+'Other Funds-Revision No. 1'!G35</f>
        <v>0</v>
      </c>
      <c r="H35" s="100">
        <f>'Other Funds Reference'!H35+'Other Funds-Revision No. 1'!H35</f>
        <v>0</v>
      </c>
      <c r="I35" s="100">
        <f>'Other Funds Reference'!I35+'Other Funds-Revision No. 1'!I35</f>
        <v>5000</v>
      </c>
      <c r="J35" s="100">
        <f>'Other Funds Reference'!J35+'Other Funds-Revision No. 1'!J35</f>
        <v>0</v>
      </c>
      <c r="K35" s="100">
        <f>'Other Funds Reference'!K35+'Other Funds-Revision No. 1'!K35</f>
        <v>1162566</v>
      </c>
      <c r="L35" s="100">
        <f>'Other Funds Reference'!L35+'Other Funds-Revision No. 1'!L35</f>
        <v>172328</v>
      </c>
      <c r="M35" s="100">
        <f>'Other Funds Reference'!M35+'Other Funds-Revision No. 1'!M35</f>
        <v>50655</v>
      </c>
      <c r="N35" s="100">
        <f>'Other Funds Reference'!N35+'Other Funds-Revision No. 1'!N35</f>
        <v>48000</v>
      </c>
      <c r="O35" s="100">
        <f>'Other Funds Reference'!O35+'Other Funds-Revision No. 1'!O35</f>
        <v>306266</v>
      </c>
      <c r="P35" s="100">
        <f>'Other Funds Reference'!P35+'Other Funds-Revision No. 1'!P35</f>
        <v>299608</v>
      </c>
      <c r="Q35" s="100">
        <f>'Other Funds Reference'!Q35+'Other Funds-Revision No. 1'!Q35</f>
        <v>199738</v>
      </c>
      <c r="R35" s="100">
        <f>'Other Funds Reference'!R35+'Other Funds-Revision No. 1'!R35</f>
        <v>29295</v>
      </c>
      <c r="S35" s="100">
        <f>'Other Funds Reference'!S35+'Other Funds-Revision No. 1'!S35</f>
        <v>97843</v>
      </c>
      <c r="T35" s="100">
        <f>'Other Funds Reference'!T35+'Other Funds-Revision No. 1'!T35</f>
        <v>0</v>
      </c>
      <c r="U35" s="100">
        <f>'Other Funds Reference'!U35+'Other Funds-Revision No. 1'!U35</f>
        <v>0</v>
      </c>
      <c r="V35" s="100">
        <f>'Other Funds Reference'!V35+'Other Funds-Revision No. 1'!V35</f>
        <v>0</v>
      </c>
      <c r="W35" s="100">
        <f>'Other Funds Reference'!W35+'Other Funds-Revision No. 1'!W35</f>
        <v>16077</v>
      </c>
      <c r="X35" s="100">
        <f>'Other Funds Reference'!X35+'Other Funds-Revision No. 1'!X35</f>
        <v>0</v>
      </c>
      <c r="Y35" s="100">
        <f>'Other Funds Reference'!Y35+'Other Funds-Revision No. 1'!Y35</f>
        <v>0</v>
      </c>
      <c r="Z35" s="100">
        <f>'Other Funds Reference'!Z35+'Other Funds-Revision No. 1'!Z35</f>
        <v>0</v>
      </c>
      <c r="AA35" s="339">
        <f>'Other Funds Reference'!AA35+'Other Funds-Revision No. 1'!AA35</f>
        <v>0</v>
      </c>
      <c r="AB35" s="100">
        <f>'Other Funds Reference'!AB35+'Other Funds-Revision No. 1'!AB35</f>
        <v>164267</v>
      </c>
      <c r="AC35" s="100">
        <f>'Other Funds Reference'!AC35+'Other Funds-Revision No. 1'!AC35</f>
        <v>10708</v>
      </c>
      <c r="AD35" s="100">
        <f>'Other Funds Reference'!AD35+'Other Funds-Revision No. 1'!AD35</f>
        <v>0</v>
      </c>
      <c r="AE35" s="100">
        <f t="shared" si="0"/>
        <v>2571651</v>
      </c>
    </row>
    <row r="36" spans="1:31" x14ac:dyDescent="0.2">
      <c r="A36" s="24" t="str">
        <f>+'Original ABG Allocation'!A36</f>
        <v>31</v>
      </c>
      <c r="B36" s="24" t="str">
        <f>+'Original ABG Allocation'!B36</f>
        <v>PHILADELPHIA</v>
      </c>
      <c r="C36" s="100">
        <f>'Other Funds Reference'!C36+'Other Funds-Revision No. 1'!C36</f>
        <v>0</v>
      </c>
      <c r="D36" s="100">
        <f>'Other Funds Reference'!D36+'Other Funds-Revision No. 1'!D36</f>
        <v>17800</v>
      </c>
      <c r="E36" s="100">
        <f>'Other Funds Reference'!E36+'Other Funds-Revision No. 1'!E36</f>
        <v>0</v>
      </c>
      <c r="F36" s="100">
        <f>'Other Funds Reference'!F36+'Other Funds-Revision No. 1'!F36</f>
        <v>0</v>
      </c>
      <c r="G36" s="100">
        <f>'Other Funds Reference'!G36+'Other Funds-Revision No. 1'!G36</f>
        <v>0</v>
      </c>
      <c r="H36" s="100">
        <f>'Other Funds Reference'!H36+'Other Funds-Revision No. 1'!H36</f>
        <v>0</v>
      </c>
      <c r="I36" s="100">
        <f>'Other Funds Reference'!I36+'Other Funds-Revision No. 1'!I36</f>
        <v>5000</v>
      </c>
      <c r="J36" s="100">
        <f>'Other Funds Reference'!J36+'Other Funds-Revision No. 1'!J36</f>
        <v>0</v>
      </c>
      <c r="K36" s="100">
        <f>'Other Funds Reference'!K36+'Other Funds-Revision No. 1'!K36</f>
        <v>1946696</v>
      </c>
      <c r="L36" s="100">
        <f>'Other Funds Reference'!L36+'Other Funds-Revision No. 1'!L36</f>
        <v>1594614</v>
      </c>
      <c r="M36" s="100">
        <f>'Other Funds Reference'!M36+'Other Funds-Revision No. 1'!M36</f>
        <v>54194</v>
      </c>
      <c r="N36" s="100">
        <f>'Other Funds Reference'!N36+'Other Funds-Revision No. 1'!N36</f>
        <v>100000</v>
      </c>
      <c r="O36" s="100">
        <f>'Other Funds Reference'!O36+'Other Funds-Revision No. 1'!O36</f>
        <v>1260540</v>
      </c>
      <c r="P36" s="100">
        <f>'Other Funds Reference'!P36+'Other Funds-Revision No. 1'!P36</f>
        <v>1233136</v>
      </c>
      <c r="Q36" s="100">
        <f>'Other Funds Reference'!Q36+'Other Funds-Revision No. 1'!Q36</f>
        <v>822091</v>
      </c>
      <c r="R36" s="100">
        <f>'Other Funds Reference'!R36+'Other Funds-Revision No. 1'!R36</f>
        <v>120573</v>
      </c>
      <c r="S36" s="100">
        <f>'Other Funds Reference'!S36+'Other Funds-Revision No. 1'!S36</f>
        <v>402704</v>
      </c>
      <c r="T36" s="100">
        <f>'Other Funds Reference'!T36+'Other Funds-Revision No. 1'!T36</f>
        <v>0</v>
      </c>
      <c r="U36" s="100">
        <f>'Other Funds Reference'!U36+'Other Funds-Revision No. 1'!U36</f>
        <v>0</v>
      </c>
      <c r="V36" s="100">
        <f>'Other Funds Reference'!V36+'Other Funds-Revision No. 1'!V36</f>
        <v>10000</v>
      </c>
      <c r="W36" s="100">
        <f>'Other Funds Reference'!W36+'Other Funds-Revision No. 1'!W36</f>
        <v>82714</v>
      </c>
      <c r="X36" s="100">
        <f>'Other Funds Reference'!X36+'Other Funds-Revision No. 1'!X36</f>
        <v>34786</v>
      </c>
      <c r="Y36" s="100">
        <f>'Other Funds Reference'!Y36+'Other Funds-Revision No. 1'!Y36</f>
        <v>0</v>
      </c>
      <c r="Z36" s="100">
        <f>'Other Funds Reference'!Z36+'Other Funds-Revision No. 1'!Z36</f>
        <v>0</v>
      </c>
      <c r="AA36" s="339">
        <f>'Other Funds Reference'!AA36+'Other Funds-Revision No. 1'!AA36</f>
        <v>31648</v>
      </c>
      <c r="AB36" s="100">
        <f>'Other Funds Reference'!AB36+'Other Funds-Revision No. 1'!AB36</f>
        <v>1000000</v>
      </c>
      <c r="AC36" s="100">
        <f>'Other Funds Reference'!AC36+'Other Funds-Revision No. 1'!AC36</f>
        <v>69810</v>
      </c>
      <c r="AD36" s="100">
        <f>'Other Funds Reference'!AD36+'Other Funds-Revision No. 1'!AD36</f>
        <v>0</v>
      </c>
      <c r="AE36" s="100">
        <f t="shared" si="0"/>
        <v>8786306</v>
      </c>
    </row>
    <row r="37" spans="1:31" x14ac:dyDescent="0.2">
      <c r="A37" s="24" t="str">
        <f>+'Original ABG Allocation'!A37</f>
        <v>32</v>
      </c>
      <c r="B37" s="24" t="str">
        <f>+'Original ABG Allocation'!B37</f>
        <v>BERKS</v>
      </c>
      <c r="C37" s="100">
        <f>'Other Funds Reference'!C37+'Other Funds-Revision No. 1'!C37</f>
        <v>0</v>
      </c>
      <c r="D37" s="100">
        <f>'Other Funds Reference'!D37+'Other Funds-Revision No. 1'!D37</f>
        <v>5050</v>
      </c>
      <c r="E37" s="100">
        <f>'Other Funds Reference'!E37+'Other Funds-Revision No. 1'!E37</f>
        <v>0</v>
      </c>
      <c r="F37" s="100">
        <f>'Other Funds Reference'!F37+'Other Funds-Revision No. 1'!F37</f>
        <v>0</v>
      </c>
      <c r="G37" s="100">
        <f>'Other Funds Reference'!G37+'Other Funds-Revision No. 1'!G37</f>
        <v>0</v>
      </c>
      <c r="H37" s="100">
        <f>'Other Funds Reference'!H37+'Other Funds-Revision No. 1'!H37</f>
        <v>0</v>
      </c>
      <c r="I37" s="100">
        <f>'Other Funds Reference'!I37+'Other Funds-Revision No. 1'!I37</f>
        <v>5000</v>
      </c>
      <c r="J37" s="100">
        <f>'Other Funds Reference'!J37+'Other Funds-Revision No. 1'!J37</f>
        <v>0</v>
      </c>
      <c r="K37" s="100">
        <f>'Other Funds Reference'!K37+'Other Funds-Revision No. 1'!K37</f>
        <v>805815</v>
      </c>
      <c r="L37" s="100">
        <f>'Other Funds Reference'!L37+'Other Funds-Revision No. 1'!L37</f>
        <v>122665</v>
      </c>
      <c r="M37" s="100">
        <f>'Other Funds Reference'!M37+'Other Funds-Revision No. 1'!M37</f>
        <v>54194</v>
      </c>
      <c r="N37" s="100">
        <f>'Other Funds Reference'!N37+'Other Funds-Revision No. 1'!N37</f>
        <v>89993</v>
      </c>
      <c r="O37" s="100">
        <f>'Other Funds Reference'!O37+'Other Funds-Revision No. 1'!O37</f>
        <v>245257</v>
      </c>
      <c r="P37" s="100">
        <f>'Other Funds Reference'!P37+'Other Funds-Revision No. 1'!P37</f>
        <v>238240</v>
      </c>
      <c r="Q37" s="100">
        <f>'Other Funds Reference'!Q37+'Other Funds-Revision No. 1'!Q37</f>
        <v>158827</v>
      </c>
      <c r="R37" s="100">
        <f>'Other Funds Reference'!R37+'Other Funds-Revision No. 1'!R37</f>
        <v>18014</v>
      </c>
      <c r="S37" s="100">
        <f>'Other Funds Reference'!S37+'Other Funds-Revision No. 1'!S37</f>
        <v>0</v>
      </c>
      <c r="T37" s="100">
        <f>'Other Funds Reference'!T37+'Other Funds-Revision No. 1'!T37</f>
        <v>0</v>
      </c>
      <c r="U37" s="100">
        <f>'Other Funds Reference'!U37+'Other Funds-Revision No. 1'!U37</f>
        <v>0</v>
      </c>
      <c r="V37" s="100">
        <f>'Other Funds Reference'!V37+'Other Funds-Revision No. 1'!V37</f>
        <v>0</v>
      </c>
      <c r="W37" s="100">
        <f>'Other Funds Reference'!W37+'Other Funds-Revision No. 1'!W37</f>
        <v>14830</v>
      </c>
      <c r="X37" s="100">
        <f>'Other Funds Reference'!X37+'Other Funds-Revision No. 1'!X37</f>
        <v>0</v>
      </c>
      <c r="Y37" s="100">
        <f>'Other Funds Reference'!Y37+'Other Funds-Revision No. 1'!Y37</f>
        <v>0</v>
      </c>
      <c r="Z37" s="100">
        <f>'Other Funds Reference'!Z37+'Other Funds-Revision No. 1'!Z37</f>
        <v>0</v>
      </c>
      <c r="AA37" s="339">
        <f>'Other Funds Reference'!AA37+'Other Funds-Revision No. 1'!AA37</f>
        <v>0</v>
      </c>
      <c r="AB37" s="100">
        <f>'Other Funds Reference'!AB37+'Other Funds-Revision No. 1'!AB37</f>
        <v>128054</v>
      </c>
      <c r="AC37" s="100">
        <f>'Other Funds Reference'!AC37+'Other Funds-Revision No. 1'!AC37</f>
        <v>8347</v>
      </c>
      <c r="AD37" s="100">
        <f>'Other Funds Reference'!AD37+'Other Funds-Revision No. 1'!AD37</f>
        <v>0</v>
      </c>
      <c r="AE37" s="100">
        <f t="shared" si="0"/>
        <v>1894286</v>
      </c>
    </row>
    <row r="38" spans="1:31" x14ac:dyDescent="0.2">
      <c r="A38" s="24" t="str">
        <f>+'Original ABG Allocation'!A38</f>
        <v>33</v>
      </c>
      <c r="B38" s="24" t="str">
        <f>+'Original ABG Allocation'!B38</f>
        <v>LEHIGH</v>
      </c>
      <c r="C38" s="100">
        <f>'Other Funds Reference'!C38+'Other Funds-Revision No. 1'!C38</f>
        <v>0</v>
      </c>
      <c r="D38" s="100">
        <f>'Other Funds Reference'!D38+'Other Funds-Revision No. 1'!D38</f>
        <v>10150</v>
      </c>
      <c r="E38" s="100">
        <f>'Other Funds Reference'!E38+'Other Funds-Revision No. 1'!E38</f>
        <v>0</v>
      </c>
      <c r="F38" s="100">
        <f>'Other Funds Reference'!F38+'Other Funds-Revision No. 1'!F38</f>
        <v>0</v>
      </c>
      <c r="G38" s="100">
        <f>'Other Funds Reference'!G38+'Other Funds-Revision No. 1'!G38</f>
        <v>0</v>
      </c>
      <c r="H38" s="100">
        <f>'Other Funds Reference'!H38+'Other Funds-Revision No. 1'!H38</f>
        <v>0</v>
      </c>
      <c r="I38" s="100">
        <f>'Other Funds Reference'!I38+'Other Funds-Revision No. 1'!I38</f>
        <v>5000</v>
      </c>
      <c r="J38" s="100">
        <f>'Other Funds Reference'!J38+'Other Funds-Revision No. 1'!J38</f>
        <v>0</v>
      </c>
      <c r="K38" s="100">
        <f>'Other Funds Reference'!K38+'Other Funds-Revision No. 1'!K38</f>
        <v>631748</v>
      </c>
      <c r="L38" s="100">
        <f>'Other Funds Reference'!L38+'Other Funds-Revision No. 1'!L38</f>
        <v>86694</v>
      </c>
      <c r="M38" s="100">
        <f>'Other Funds Reference'!M38+'Other Funds-Revision No. 1'!M38</f>
        <v>54194</v>
      </c>
      <c r="N38" s="100">
        <f>'Other Funds Reference'!N38+'Other Funds-Revision No. 1'!N38</f>
        <v>96256</v>
      </c>
      <c r="O38" s="100">
        <f>'Other Funds Reference'!O38+'Other Funds-Revision No. 1'!O38</f>
        <v>138329</v>
      </c>
      <c r="P38" s="100">
        <f>'Other Funds Reference'!P38+'Other Funds-Revision No. 1'!P38</f>
        <v>135321</v>
      </c>
      <c r="Q38" s="100">
        <f>'Other Funds Reference'!Q38+'Other Funds-Revision No. 1'!Q38</f>
        <v>90214</v>
      </c>
      <c r="R38" s="100">
        <f>'Other Funds Reference'!R38+'Other Funds-Revision No. 1'!R38</f>
        <v>13232</v>
      </c>
      <c r="S38" s="100">
        <f>'Other Funds Reference'!S38+'Other Funds-Revision No. 1'!S38</f>
        <v>44191</v>
      </c>
      <c r="T38" s="100">
        <f>'Other Funds Reference'!T38+'Other Funds-Revision No. 1'!T38</f>
        <v>0</v>
      </c>
      <c r="U38" s="100">
        <f>'Other Funds Reference'!U38+'Other Funds-Revision No. 1'!U38</f>
        <v>0</v>
      </c>
      <c r="V38" s="100">
        <f>'Other Funds Reference'!V38+'Other Funds-Revision No. 1'!V38</f>
        <v>0</v>
      </c>
      <c r="W38" s="100">
        <f>'Other Funds Reference'!W38+'Other Funds-Revision No. 1'!W38</f>
        <v>10892</v>
      </c>
      <c r="X38" s="100">
        <f>'Other Funds Reference'!X38+'Other Funds-Revision No. 1'!X38</f>
        <v>8242</v>
      </c>
      <c r="Y38" s="100">
        <f>'Other Funds Reference'!Y38+'Other Funds-Revision No. 1'!Y38</f>
        <v>0</v>
      </c>
      <c r="Z38" s="100">
        <f>'Other Funds Reference'!Z38+'Other Funds-Revision No. 1'!Z38</f>
        <v>0</v>
      </c>
      <c r="AA38" s="339">
        <f>'Other Funds Reference'!AA38+'Other Funds-Revision No. 1'!AA38</f>
        <v>7499</v>
      </c>
      <c r="AB38" s="100">
        <f>'Other Funds Reference'!AB38+'Other Funds-Revision No. 1'!AB38</f>
        <v>90455</v>
      </c>
      <c r="AC38" s="100">
        <f>'Other Funds Reference'!AC38+'Other Funds-Revision No. 1'!AC38</f>
        <v>5896</v>
      </c>
      <c r="AD38" s="100">
        <f>'Other Funds Reference'!AD38+'Other Funds-Revision No. 1'!AD38</f>
        <v>0</v>
      </c>
      <c r="AE38" s="100">
        <f t="shared" si="0"/>
        <v>1428313</v>
      </c>
    </row>
    <row r="39" spans="1:31" x14ac:dyDescent="0.2">
      <c r="A39" s="24" t="str">
        <f>+'Original ABG Allocation'!A39</f>
        <v>34</v>
      </c>
      <c r="B39" s="24" t="str">
        <f>+'Original ABG Allocation'!B39</f>
        <v>NORTHAMPTON</v>
      </c>
      <c r="C39" s="100">
        <f>'Other Funds Reference'!C39+'Other Funds-Revision No. 1'!C39</f>
        <v>0</v>
      </c>
      <c r="D39" s="100">
        <f>'Other Funds Reference'!D39+'Other Funds-Revision No. 1'!D39</f>
        <v>7600</v>
      </c>
      <c r="E39" s="100">
        <f>'Other Funds Reference'!E39+'Other Funds-Revision No. 1'!E39</f>
        <v>0</v>
      </c>
      <c r="F39" s="100">
        <f>'Other Funds Reference'!F39+'Other Funds-Revision No. 1'!F39</f>
        <v>0</v>
      </c>
      <c r="G39" s="100">
        <f>'Other Funds Reference'!G39+'Other Funds-Revision No. 1'!G39</f>
        <v>0</v>
      </c>
      <c r="H39" s="100">
        <f>'Other Funds Reference'!H39+'Other Funds-Revision No. 1'!H39</f>
        <v>0</v>
      </c>
      <c r="I39" s="100">
        <f>'Other Funds Reference'!I39+'Other Funds-Revision No. 1'!I39</f>
        <v>5000</v>
      </c>
      <c r="J39" s="100">
        <f>'Other Funds Reference'!J39+'Other Funds-Revision No. 1'!J39</f>
        <v>0</v>
      </c>
      <c r="K39" s="100">
        <f>'Other Funds Reference'!K39+'Other Funds-Revision No. 1'!K39</f>
        <v>745346</v>
      </c>
      <c r="L39" s="100">
        <f>'Other Funds Reference'!L39+'Other Funds-Revision No. 1'!L39</f>
        <v>381074</v>
      </c>
      <c r="M39" s="100">
        <f>'Other Funds Reference'!M39+'Other Funds-Revision No. 1'!M39</f>
        <v>0</v>
      </c>
      <c r="N39" s="100">
        <f>'Other Funds Reference'!N39+'Other Funds-Revision No. 1'!N39</f>
        <v>100000</v>
      </c>
      <c r="O39" s="100">
        <f>'Other Funds Reference'!O39+'Other Funds-Revision No. 1'!O39</f>
        <v>110549</v>
      </c>
      <c r="P39" s="100">
        <f>'Other Funds Reference'!P39+'Other Funds-Revision No. 1'!P39</f>
        <v>108145</v>
      </c>
      <c r="Q39" s="100">
        <f>'Other Funds Reference'!Q39+'Other Funds-Revision No. 1'!Q39</f>
        <v>72097</v>
      </c>
      <c r="R39" s="100">
        <f>'Other Funds Reference'!R39+'Other Funds-Revision No. 1'!R39</f>
        <v>10574</v>
      </c>
      <c r="S39" s="100">
        <f>'Other Funds Reference'!S39+'Other Funds-Revision No. 1'!S39</f>
        <v>35317</v>
      </c>
      <c r="T39" s="100">
        <f>'Other Funds Reference'!T39+'Other Funds-Revision No. 1'!T39</f>
        <v>0</v>
      </c>
      <c r="U39" s="100">
        <f>'Other Funds Reference'!U39+'Other Funds-Revision No. 1'!U39</f>
        <v>0</v>
      </c>
      <c r="V39" s="100">
        <f>'Other Funds Reference'!V39+'Other Funds-Revision No. 1'!V39</f>
        <v>0</v>
      </c>
      <c r="W39" s="100">
        <f>'Other Funds Reference'!W39+'Other Funds-Revision No. 1'!W39</f>
        <v>8705</v>
      </c>
      <c r="X39" s="100">
        <f>'Other Funds Reference'!X39+'Other Funds-Revision No. 1'!X39</f>
        <v>0</v>
      </c>
      <c r="Y39" s="100">
        <f>'Other Funds Reference'!Y39+'Other Funds-Revision No. 1'!Y39</f>
        <v>0</v>
      </c>
      <c r="Z39" s="100">
        <f>'Other Funds Reference'!Z39+'Other Funds-Revision No. 1'!Z39</f>
        <v>0</v>
      </c>
      <c r="AA39" s="339">
        <f>'Other Funds Reference'!AA39+'Other Funds-Revision No. 1'!AA39</f>
        <v>0</v>
      </c>
      <c r="AB39" s="100">
        <f>'Other Funds Reference'!AB39+'Other Funds-Revision No. 1'!AB39</f>
        <v>81464</v>
      </c>
      <c r="AC39" s="100">
        <f>'Other Funds Reference'!AC39+'Other Funds-Revision No. 1'!AC39</f>
        <v>5310</v>
      </c>
      <c r="AD39" s="100">
        <f>'Other Funds Reference'!AD39+'Other Funds-Revision No. 1'!AD39</f>
        <v>0</v>
      </c>
      <c r="AE39" s="100">
        <f t="shared" si="0"/>
        <v>1671181</v>
      </c>
    </row>
    <row r="40" spans="1:31" x14ac:dyDescent="0.2">
      <c r="A40" s="24" t="str">
        <f>+'Original ABG Allocation'!A40</f>
        <v>35</v>
      </c>
      <c r="B40" s="24" t="str">
        <f>+'Original ABG Allocation'!B40</f>
        <v>PIKE</v>
      </c>
      <c r="C40" s="100">
        <f>'Other Funds Reference'!C40+'Other Funds-Revision No. 1'!C40</f>
        <v>0</v>
      </c>
      <c r="D40" s="100">
        <f>'Other Funds Reference'!D40+'Other Funds-Revision No. 1'!D40</f>
        <v>5475</v>
      </c>
      <c r="E40" s="100">
        <f>'Other Funds Reference'!E40+'Other Funds-Revision No. 1'!E40</f>
        <v>0</v>
      </c>
      <c r="F40" s="100">
        <f>'Other Funds Reference'!F40+'Other Funds-Revision No. 1'!F40</f>
        <v>0</v>
      </c>
      <c r="G40" s="100">
        <f>'Other Funds Reference'!G40+'Other Funds-Revision No. 1'!G40</f>
        <v>0</v>
      </c>
      <c r="H40" s="100">
        <f>'Other Funds Reference'!H40+'Other Funds-Revision No. 1'!H40</f>
        <v>0</v>
      </c>
      <c r="I40" s="100">
        <f>'Other Funds Reference'!I40+'Other Funds-Revision No. 1'!I40</f>
        <v>5000</v>
      </c>
      <c r="J40" s="100">
        <f>'Other Funds Reference'!J40+'Other Funds-Revision No. 1'!J40</f>
        <v>0</v>
      </c>
      <c r="K40" s="100">
        <f>'Other Funds Reference'!K40+'Other Funds-Revision No. 1'!K40</f>
        <v>234730</v>
      </c>
      <c r="L40" s="100">
        <f>'Other Funds Reference'!L40+'Other Funds-Revision No. 1'!L40</f>
        <v>55038</v>
      </c>
      <c r="M40" s="100">
        <f>'Other Funds Reference'!M40+'Other Funds-Revision No. 1'!M40</f>
        <v>27606</v>
      </c>
      <c r="N40" s="100">
        <f>'Other Funds Reference'!N40+'Other Funds-Revision No. 1'!N40</f>
        <v>6300</v>
      </c>
      <c r="O40" s="100">
        <f>'Other Funds Reference'!O40+'Other Funds-Revision No. 1'!O40</f>
        <v>26567</v>
      </c>
      <c r="P40" s="100">
        <f>'Other Funds Reference'!P40+'Other Funds-Revision No. 1'!P40</f>
        <v>42883</v>
      </c>
      <c r="Q40" s="100">
        <f>'Other Funds Reference'!Q40+'Other Funds-Revision No. 1'!Q40</f>
        <v>28588</v>
      </c>
      <c r="R40" s="100">
        <f>'Other Funds Reference'!R40+'Other Funds-Revision No. 1'!R40</f>
        <v>4192</v>
      </c>
      <c r="S40" s="100">
        <f>'Other Funds Reference'!S40+'Other Funds-Revision No. 1'!S40</f>
        <v>8487</v>
      </c>
      <c r="T40" s="100">
        <f>'Other Funds Reference'!T40+'Other Funds-Revision No. 1'!T40</f>
        <v>0</v>
      </c>
      <c r="U40" s="100">
        <f>'Other Funds Reference'!U40+'Other Funds-Revision No. 1'!U40</f>
        <v>0</v>
      </c>
      <c r="V40" s="100">
        <f>'Other Funds Reference'!V40+'Other Funds-Revision No. 1'!V40</f>
        <v>0</v>
      </c>
      <c r="W40" s="100">
        <f>'Other Funds Reference'!W40+'Other Funds-Revision No. 1'!W40</f>
        <v>3487</v>
      </c>
      <c r="X40" s="100">
        <f>'Other Funds Reference'!X40+'Other Funds-Revision No. 1'!X40</f>
        <v>0</v>
      </c>
      <c r="Y40" s="100">
        <f>'Other Funds Reference'!Y40+'Other Funds-Revision No. 1'!Y40</f>
        <v>0</v>
      </c>
      <c r="Z40" s="100">
        <f>'Other Funds Reference'!Z40+'Other Funds-Revision No. 1'!Z40</f>
        <v>0</v>
      </c>
      <c r="AA40" s="339">
        <f>'Other Funds Reference'!AA40+'Other Funds-Revision No. 1'!AA40</f>
        <v>5416</v>
      </c>
      <c r="AB40" s="100">
        <f>'Other Funds Reference'!AB40+'Other Funds-Revision No. 1'!AB40</f>
        <v>20605</v>
      </c>
      <c r="AC40" s="100">
        <f>'Other Funds Reference'!AC40+'Other Funds-Revision No. 1'!AC40</f>
        <v>1159</v>
      </c>
      <c r="AD40" s="100">
        <f>'Other Funds Reference'!AD40+'Other Funds-Revision No. 1'!AD40</f>
        <v>0</v>
      </c>
      <c r="AE40" s="100">
        <f t="shared" si="0"/>
        <v>475533</v>
      </c>
    </row>
    <row r="41" spans="1:31" x14ac:dyDescent="0.2">
      <c r="A41" s="24" t="str">
        <f>+'Original ABG Allocation'!A41</f>
        <v>36</v>
      </c>
      <c r="B41" s="24" t="str">
        <f>+'Original ABG Allocation'!B41</f>
        <v>B/S/S/T</v>
      </c>
      <c r="C41" s="100">
        <f>'Other Funds Reference'!C41+'Other Funds-Revision No. 1'!C41</f>
        <v>0</v>
      </c>
      <c r="D41" s="100">
        <f>'Other Funds Reference'!D41+'Other Funds-Revision No. 1'!D41</f>
        <v>15675</v>
      </c>
      <c r="E41" s="100">
        <f>'Other Funds Reference'!E41+'Other Funds-Revision No. 1'!E41</f>
        <v>0</v>
      </c>
      <c r="F41" s="100">
        <f>'Other Funds Reference'!F41+'Other Funds-Revision No. 1'!F41</f>
        <v>0</v>
      </c>
      <c r="G41" s="100">
        <f>'Other Funds Reference'!G41+'Other Funds-Revision No. 1'!G41</f>
        <v>0</v>
      </c>
      <c r="H41" s="100">
        <f>'Other Funds Reference'!H41+'Other Funds-Revision No. 1'!H41</f>
        <v>0</v>
      </c>
      <c r="I41" s="100">
        <f>'Other Funds Reference'!I41+'Other Funds-Revision No. 1'!I41</f>
        <v>5000</v>
      </c>
      <c r="J41" s="100">
        <f>'Other Funds Reference'!J41+'Other Funds-Revision No. 1'!J41</f>
        <v>0</v>
      </c>
      <c r="K41" s="100">
        <f>'Other Funds Reference'!K41+'Other Funds-Revision No. 1'!K41</f>
        <v>790021</v>
      </c>
      <c r="L41" s="100">
        <f>'Other Funds Reference'!L41+'Other Funds-Revision No. 1'!L41</f>
        <v>82094</v>
      </c>
      <c r="M41" s="100">
        <f>'Other Funds Reference'!M41+'Other Funds-Revision No. 1'!M41</f>
        <v>43263</v>
      </c>
      <c r="N41" s="100">
        <f>'Other Funds Reference'!N41+'Other Funds-Revision No. 1'!N41</f>
        <v>51500</v>
      </c>
      <c r="O41" s="100">
        <f>'Other Funds Reference'!O41+'Other Funds-Revision No. 1'!O41</f>
        <v>130321</v>
      </c>
      <c r="P41" s="100">
        <f>'Other Funds Reference'!P41+'Other Funds-Revision No. 1'!P41</f>
        <v>127488</v>
      </c>
      <c r="Q41" s="100">
        <f>'Other Funds Reference'!Q41+'Other Funds-Revision No. 1'!Q41</f>
        <v>84992</v>
      </c>
      <c r="R41" s="100">
        <f>'Other Funds Reference'!R41+'Other Funds-Revision No. 1'!R41</f>
        <v>12465</v>
      </c>
      <c r="S41" s="100">
        <f>'Other Funds Reference'!S41+'Other Funds-Revision No. 1'!S41</f>
        <v>41634</v>
      </c>
      <c r="T41" s="100">
        <f>'Other Funds Reference'!T41+'Other Funds-Revision No. 1'!T41</f>
        <v>0</v>
      </c>
      <c r="U41" s="100">
        <f>'Other Funds Reference'!U41+'Other Funds-Revision No. 1'!U41</f>
        <v>0</v>
      </c>
      <c r="V41" s="100">
        <f>'Other Funds Reference'!V41+'Other Funds-Revision No. 1'!V41</f>
        <v>0</v>
      </c>
      <c r="W41" s="100">
        <f>'Other Funds Reference'!W41+'Other Funds-Revision No. 1'!W41</f>
        <v>9122</v>
      </c>
      <c r="X41" s="100">
        <f>'Other Funds Reference'!X41+'Other Funds-Revision No. 1'!X41</f>
        <v>3836</v>
      </c>
      <c r="Y41" s="100">
        <f>'Other Funds Reference'!Y41+'Other Funds-Revision No. 1'!Y41</f>
        <v>0</v>
      </c>
      <c r="Z41" s="100">
        <f>'Other Funds Reference'!Z41+'Other Funds-Revision No. 1'!Z41</f>
        <v>0</v>
      </c>
      <c r="AA41" s="339">
        <f>'Other Funds Reference'!AA41+'Other Funds-Revision No. 1'!AA41</f>
        <v>3490</v>
      </c>
      <c r="AB41" s="100">
        <f>'Other Funds Reference'!AB41+'Other Funds-Revision No. 1'!AB41</f>
        <v>82685</v>
      </c>
      <c r="AC41" s="100">
        <f>'Other Funds Reference'!AC41+'Other Funds-Revision No. 1'!AC41</f>
        <v>5390</v>
      </c>
      <c r="AD41" s="100">
        <f>'Other Funds Reference'!AD41+'Other Funds-Revision No. 1'!AD41</f>
        <v>0</v>
      </c>
      <c r="AE41" s="100">
        <f t="shared" si="0"/>
        <v>1488976</v>
      </c>
    </row>
    <row r="42" spans="1:31" x14ac:dyDescent="0.2">
      <c r="A42" s="24" t="str">
        <f>+'Original ABG Allocation'!A42</f>
        <v>37</v>
      </c>
      <c r="B42" s="24" t="str">
        <f>+'Original ABG Allocation'!B42</f>
        <v>LUZERNE/WYOMING</v>
      </c>
      <c r="C42" s="100">
        <f>'Other Funds Reference'!C42+'Other Funds-Revision No. 1'!C42</f>
        <v>0</v>
      </c>
      <c r="D42" s="100">
        <f>'Other Funds Reference'!D42+'Other Funds-Revision No. 1'!D42</f>
        <v>66250</v>
      </c>
      <c r="E42" s="100">
        <f>'Other Funds Reference'!E42+'Other Funds-Revision No. 1'!E42</f>
        <v>91666</v>
      </c>
      <c r="F42" s="100">
        <f>'Other Funds Reference'!F42+'Other Funds-Revision No. 1'!F42</f>
        <v>0</v>
      </c>
      <c r="G42" s="100">
        <f>'Other Funds Reference'!G42+'Other Funds-Revision No. 1'!G42</f>
        <v>0</v>
      </c>
      <c r="H42" s="100">
        <f>'Other Funds Reference'!H42+'Other Funds-Revision No. 1'!H42</f>
        <v>0</v>
      </c>
      <c r="I42" s="100">
        <f>'Other Funds Reference'!I42+'Other Funds-Revision No. 1'!I42</f>
        <v>5000</v>
      </c>
      <c r="J42" s="100">
        <f>'Other Funds Reference'!J42+'Other Funds-Revision No. 1'!J42</f>
        <v>0</v>
      </c>
      <c r="K42" s="100">
        <f>'Other Funds Reference'!K42+'Other Funds-Revision No. 1'!K42</f>
        <v>191216</v>
      </c>
      <c r="L42" s="100">
        <f>'Other Funds Reference'!L42+'Other Funds-Revision No. 1'!L42</f>
        <v>183179</v>
      </c>
      <c r="M42" s="100">
        <f>'Other Funds Reference'!M42+'Other Funds-Revision No. 1'!M42</f>
        <v>54194</v>
      </c>
      <c r="N42" s="100">
        <f>'Other Funds Reference'!N42+'Other Funds-Revision No. 1'!N42</f>
        <v>60000</v>
      </c>
      <c r="O42" s="100">
        <f>'Other Funds Reference'!O42+'Other Funds-Revision No. 1'!O42</f>
        <v>238678</v>
      </c>
      <c r="P42" s="100">
        <f>'Other Funds Reference'!P42+'Other Funds-Revision No. 1'!P42</f>
        <v>233489</v>
      </c>
      <c r="Q42" s="100">
        <f>'Other Funds Reference'!Q42+'Other Funds-Revision No. 1'!Q42</f>
        <v>155659</v>
      </c>
      <c r="R42" s="100">
        <f>'Other Funds Reference'!R42+'Other Funds-Revision No. 1'!R42</f>
        <v>22830</v>
      </c>
      <c r="S42" s="100">
        <f>'Other Funds Reference'!S42+'Other Funds-Revision No. 1'!S42</f>
        <v>76250</v>
      </c>
      <c r="T42" s="100">
        <f>'Other Funds Reference'!T42+'Other Funds-Revision No. 1'!T42</f>
        <v>0</v>
      </c>
      <c r="U42" s="100">
        <f>'Other Funds Reference'!U42+'Other Funds-Revision No. 1'!U42</f>
        <v>0</v>
      </c>
      <c r="V42" s="100">
        <f>'Other Funds Reference'!V42+'Other Funds-Revision No. 1'!V42</f>
        <v>0</v>
      </c>
      <c r="W42" s="100">
        <f>'Other Funds Reference'!W42+'Other Funds-Revision No. 1'!W42</f>
        <v>12529</v>
      </c>
      <c r="X42" s="100">
        <f>'Other Funds Reference'!X42+'Other Funds-Revision No. 1'!X42</f>
        <v>0</v>
      </c>
      <c r="Y42" s="100">
        <f>'Other Funds Reference'!Y42+'Other Funds-Revision No. 1'!Y42</f>
        <v>0</v>
      </c>
      <c r="Z42" s="100">
        <f>'Other Funds Reference'!Z42+'Other Funds-Revision No. 1'!Z42</f>
        <v>0</v>
      </c>
      <c r="AA42" s="339">
        <f>'Other Funds Reference'!AA42+'Other Funds-Revision No. 1'!AA42</f>
        <v>0</v>
      </c>
      <c r="AB42" s="100">
        <f>'Other Funds Reference'!AB42+'Other Funds-Revision No. 1'!AB42</f>
        <v>179021</v>
      </c>
      <c r="AC42" s="100">
        <f>'Other Funds Reference'!AC42+'Other Funds-Revision No. 1'!AC42</f>
        <v>11670</v>
      </c>
      <c r="AD42" s="100">
        <f>'Other Funds Reference'!AD42+'Other Funds-Revision No. 1'!AD42</f>
        <v>0</v>
      </c>
      <c r="AE42" s="100">
        <f t="shared" si="0"/>
        <v>1581631</v>
      </c>
    </row>
    <row r="43" spans="1:31" x14ac:dyDescent="0.2">
      <c r="A43" s="24" t="str">
        <f>+'Original ABG Allocation'!A43</f>
        <v>38</v>
      </c>
      <c r="B43" s="24" t="str">
        <f>+'Original ABG Allocation'!B43</f>
        <v>LACKAWANNA</v>
      </c>
      <c r="C43" s="100">
        <f>'Other Funds Reference'!C43+'Other Funds-Revision No. 1'!C43</f>
        <v>0</v>
      </c>
      <c r="D43" s="100">
        <f>'Other Funds Reference'!D43+'Other Funds-Revision No. 1'!D43</f>
        <v>16100</v>
      </c>
      <c r="E43" s="100">
        <f>'Other Funds Reference'!E43+'Other Funds-Revision No. 1'!E43</f>
        <v>0</v>
      </c>
      <c r="F43" s="100">
        <f>'Other Funds Reference'!F43+'Other Funds-Revision No. 1'!F43</f>
        <v>0</v>
      </c>
      <c r="G43" s="100">
        <f>'Other Funds Reference'!G43+'Other Funds-Revision No. 1'!G43</f>
        <v>0</v>
      </c>
      <c r="H43" s="100">
        <f>'Other Funds Reference'!H43+'Other Funds-Revision No. 1'!H43</f>
        <v>0</v>
      </c>
      <c r="I43" s="100">
        <f>'Other Funds Reference'!I43+'Other Funds-Revision No. 1'!I43</f>
        <v>5000</v>
      </c>
      <c r="J43" s="100">
        <f>'Other Funds Reference'!J43+'Other Funds-Revision No. 1'!J43</f>
        <v>0</v>
      </c>
      <c r="K43" s="100">
        <f>'Other Funds Reference'!K43+'Other Funds-Revision No. 1'!K43</f>
        <v>491125</v>
      </c>
      <c r="L43" s="100">
        <f>'Other Funds Reference'!L43+'Other Funds-Revision No. 1'!L43</f>
        <v>728282</v>
      </c>
      <c r="M43" s="100">
        <f>'Other Funds Reference'!M43+'Other Funds-Revision No. 1'!M43</f>
        <v>54194</v>
      </c>
      <c r="N43" s="100">
        <f>'Other Funds Reference'!N43+'Other Funds-Revision No. 1'!N43</f>
        <v>57783</v>
      </c>
      <c r="O43" s="100">
        <f>'Other Funds Reference'!O43+'Other Funds-Revision No. 1'!O43</f>
        <v>144991</v>
      </c>
      <c r="P43" s="100">
        <f>'Other Funds Reference'!P43+'Other Funds-Revision No. 1'!P43</f>
        <v>141838</v>
      </c>
      <c r="Q43" s="100">
        <f>'Other Funds Reference'!Q43+'Other Funds-Revision No. 1'!Q43</f>
        <v>94559</v>
      </c>
      <c r="R43" s="100">
        <f>'Other Funds Reference'!R43+'Other Funds-Revision No. 1'!R43</f>
        <v>13869</v>
      </c>
      <c r="S43" s="100">
        <f>'Other Funds Reference'!S43+'Other Funds-Revision No. 1'!S43</f>
        <v>46320</v>
      </c>
      <c r="T43" s="100">
        <f>'Other Funds Reference'!T43+'Other Funds-Revision No. 1'!T43</f>
        <v>0</v>
      </c>
      <c r="U43" s="100">
        <f>'Other Funds Reference'!U43+'Other Funds-Revision No. 1'!U43</f>
        <v>0</v>
      </c>
      <c r="V43" s="100">
        <f>'Other Funds Reference'!V43+'Other Funds-Revision No. 1'!V43</f>
        <v>0</v>
      </c>
      <c r="W43" s="100">
        <f>'Other Funds Reference'!W43+'Other Funds-Revision No. 1'!W43</f>
        <v>7611</v>
      </c>
      <c r="X43" s="100">
        <f>'Other Funds Reference'!X43+'Other Funds-Revision No. 1'!X43</f>
        <v>0</v>
      </c>
      <c r="Y43" s="100">
        <f>'Other Funds Reference'!Y43+'Other Funds-Revision No. 1'!Y43</f>
        <v>0</v>
      </c>
      <c r="Z43" s="100">
        <f>'Other Funds Reference'!Z43+'Other Funds-Revision No. 1'!Z43</f>
        <v>0</v>
      </c>
      <c r="AA43" s="339">
        <f>'Other Funds Reference'!AA43+'Other Funds-Revision No. 1'!AA43</f>
        <v>0</v>
      </c>
      <c r="AB43" s="100">
        <f>'Other Funds Reference'!AB43+'Other Funds-Revision No. 1'!AB43</f>
        <v>102660</v>
      </c>
      <c r="AC43" s="100">
        <f>'Other Funds Reference'!AC43+'Other Funds-Revision No. 1'!AC43</f>
        <v>6692</v>
      </c>
      <c r="AD43" s="100">
        <f>'Other Funds Reference'!AD43+'Other Funds-Revision No. 1'!AD43</f>
        <v>0</v>
      </c>
      <c r="AE43" s="100">
        <f t="shared" si="0"/>
        <v>1911024</v>
      </c>
    </row>
    <row r="44" spans="1:31" x14ac:dyDescent="0.2">
      <c r="A44" s="24" t="str">
        <f>+'Original ABG Allocation'!A44</f>
        <v>39</v>
      </c>
      <c r="B44" s="24" t="str">
        <f>+'Original ABG Allocation'!B44</f>
        <v>CARBON</v>
      </c>
      <c r="C44" s="100">
        <f>'Other Funds Reference'!C44+'Other Funds-Revision No. 1'!C44</f>
        <v>0</v>
      </c>
      <c r="D44" s="100">
        <f>'Other Funds Reference'!D44+'Other Funds-Revision No. 1'!D44</f>
        <v>4200</v>
      </c>
      <c r="E44" s="100">
        <f>'Other Funds Reference'!E44+'Other Funds-Revision No. 1'!E44</f>
        <v>0</v>
      </c>
      <c r="F44" s="100">
        <f>'Other Funds Reference'!F44+'Other Funds-Revision No. 1'!F44</f>
        <v>0</v>
      </c>
      <c r="G44" s="100">
        <f>'Other Funds Reference'!G44+'Other Funds-Revision No. 1'!G44</f>
        <v>0</v>
      </c>
      <c r="H44" s="100">
        <f>'Other Funds Reference'!H44+'Other Funds-Revision No. 1'!H44</f>
        <v>0</v>
      </c>
      <c r="I44" s="100">
        <f>'Other Funds Reference'!I44+'Other Funds-Revision No. 1'!I44</f>
        <v>5000</v>
      </c>
      <c r="J44" s="100">
        <f>'Other Funds Reference'!J44+'Other Funds-Revision No. 1'!J44</f>
        <v>0</v>
      </c>
      <c r="K44" s="100">
        <f>'Other Funds Reference'!K44+'Other Funds-Revision No. 1'!K44</f>
        <v>301607</v>
      </c>
      <c r="L44" s="100">
        <f>'Other Funds Reference'!L44+'Other Funds-Revision No. 1'!L44</f>
        <v>91576</v>
      </c>
      <c r="M44" s="100">
        <f>'Other Funds Reference'!M44+'Other Funds-Revision No. 1'!M44</f>
        <v>43853</v>
      </c>
      <c r="N44" s="100">
        <f>'Other Funds Reference'!N44+'Other Funds-Revision No. 1'!N44</f>
        <v>32194</v>
      </c>
      <c r="O44" s="100">
        <f>'Other Funds Reference'!O44+'Other Funds-Revision No. 1'!O44</f>
        <v>40405</v>
      </c>
      <c r="P44" s="100">
        <f>'Other Funds Reference'!P44+'Other Funds-Revision No. 1'!P44</f>
        <v>39526</v>
      </c>
      <c r="Q44" s="100">
        <f>'Other Funds Reference'!Q44+'Other Funds-Revision No. 1'!Q44</f>
        <v>26351</v>
      </c>
      <c r="R44" s="100">
        <f>'Other Funds Reference'!R44+'Other Funds-Revision No. 1'!R44</f>
        <v>3865</v>
      </c>
      <c r="S44" s="100">
        <f>'Other Funds Reference'!S44+'Other Funds-Revision No. 1'!S44</f>
        <v>12908</v>
      </c>
      <c r="T44" s="100">
        <f>'Other Funds Reference'!T44+'Other Funds-Revision No. 1'!T44</f>
        <v>0</v>
      </c>
      <c r="U44" s="100">
        <f>'Other Funds Reference'!U44+'Other Funds-Revision No. 1'!U44</f>
        <v>0</v>
      </c>
      <c r="V44" s="100">
        <f>'Other Funds Reference'!V44+'Other Funds-Revision No. 1'!V44</f>
        <v>0</v>
      </c>
      <c r="W44" s="100">
        <f>'Other Funds Reference'!W44+'Other Funds-Revision No. 1'!W44</f>
        <v>3182</v>
      </c>
      <c r="X44" s="100">
        <f>'Other Funds Reference'!X44+'Other Funds-Revision No. 1'!X44</f>
        <v>9808</v>
      </c>
      <c r="Y44" s="100">
        <f>'Other Funds Reference'!Y44+'Other Funds-Revision No. 1'!Y44</f>
        <v>0</v>
      </c>
      <c r="Z44" s="100">
        <f>'Other Funds Reference'!Z44+'Other Funds-Revision No. 1'!Z44</f>
        <v>0</v>
      </c>
      <c r="AA44" s="339">
        <f>'Other Funds Reference'!AA44+'Other Funds-Revision No. 1'!AA44</f>
        <v>8923</v>
      </c>
      <c r="AB44" s="100">
        <f>'Other Funds Reference'!AB44+'Other Funds-Revision No. 1'!AB44</f>
        <v>29524</v>
      </c>
      <c r="AC44" s="100">
        <f>'Other Funds Reference'!AC44+'Other Funds-Revision No. 1'!AC44</f>
        <v>1661</v>
      </c>
      <c r="AD44" s="100">
        <f>'Other Funds Reference'!AD44+'Other Funds-Revision No. 1'!AD44</f>
        <v>0</v>
      </c>
      <c r="AE44" s="100">
        <f t="shared" si="0"/>
        <v>654583</v>
      </c>
    </row>
    <row r="45" spans="1:31" x14ac:dyDescent="0.2">
      <c r="A45" s="24" t="str">
        <f>+'Original ABG Allocation'!A45</f>
        <v>40</v>
      </c>
      <c r="B45" s="24" t="str">
        <f>+'Original ABG Allocation'!B45</f>
        <v>SCHUYLKILL</v>
      </c>
      <c r="C45" s="100">
        <f>'Other Funds Reference'!C45+'Other Funds-Revision No. 1'!C45</f>
        <v>0</v>
      </c>
      <c r="D45" s="100">
        <f>'Other Funds Reference'!D45+'Other Funds-Revision No. 1'!D45</f>
        <v>15250</v>
      </c>
      <c r="E45" s="100">
        <f>'Other Funds Reference'!E45+'Other Funds-Revision No. 1'!E45</f>
        <v>0</v>
      </c>
      <c r="F45" s="100">
        <f>'Other Funds Reference'!F45+'Other Funds-Revision No. 1'!F45</f>
        <v>0</v>
      </c>
      <c r="G45" s="100">
        <f>'Other Funds Reference'!G45+'Other Funds-Revision No. 1'!G45</f>
        <v>197392</v>
      </c>
      <c r="H45" s="100">
        <f>'Other Funds Reference'!H45+'Other Funds-Revision No. 1'!H45</f>
        <v>0</v>
      </c>
      <c r="I45" s="100">
        <f>'Other Funds Reference'!I45+'Other Funds-Revision No. 1'!I45</f>
        <v>5000</v>
      </c>
      <c r="J45" s="100">
        <f>'Other Funds Reference'!J45+'Other Funds-Revision No. 1'!J45</f>
        <v>0</v>
      </c>
      <c r="K45" s="100">
        <f>'Other Funds Reference'!K45+'Other Funds-Revision No. 1'!K45</f>
        <v>103461</v>
      </c>
      <c r="L45" s="100">
        <f>'Other Funds Reference'!L45+'Other Funds-Revision No. 1'!L45</f>
        <v>99112</v>
      </c>
      <c r="M45" s="100">
        <f>'Other Funds Reference'!M45+'Other Funds-Revision No. 1'!M45</f>
        <v>40708</v>
      </c>
      <c r="N45" s="100">
        <f>'Other Funds Reference'!N45+'Other Funds-Revision No. 1'!N45</f>
        <v>47614</v>
      </c>
      <c r="O45" s="100">
        <f>'Other Funds Reference'!O45+'Other Funds-Revision No. 1'!O45</f>
        <v>99339</v>
      </c>
      <c r="P45" s="100">
        <f>'Other Funds Reference'!P45+'Other Funds-Revision No. 1'!P45</f>
        <v>121863</v>
      </c>
      <c r="Q45" s="100">
        <f>'Other Funds Reference'!Q45+'Other Funds-Revision No. 1'!Q45</f>
        <v>81242</v>
      </c>
      <c r="R45" s="100">
        <f>'Other Funds Reference'!R45+'Other Funds-Revision No. 1'!R45</f>
        <v>8727</v>
      </c>
      <c r="S45" s="100">
        <f>'Other Funds Reference'!S45+'Other Funds-Revision No. 1'!S45</f>
        <v>43716</v>
      </c>
      <c r="T45" s="100">
        <f>'Other Funds Reference'!T45+'Other Funds-Revision No. 1'!T45</f>
        <v>0</v>
      </c>
      <c r="U45" s="100">
        <f>'Other Funds Reference'!U45+'Other Funds-Revision No. 1'!U45</f>
        <v>0</v>
      </c>
      <c r="V45" s="100">
        <f>'Other Funds Reference'!V45+'Other Funds-Revision No. 1'!V45</f>
        <v>0</v>
      </c>
      <c r="W45" s="100">
        <f>'Other Funds Reference'!W45+'Other Funds-Revision No. 1'!W45</f>
        <v>7183</v>
      </c>
      <c r="X45" s="100">
        <f>'Other Funds Reference'!X45+'Other Funds-Revision No. 1'!X45</f>
        <v>0</v>
      </c>
      <c r="Y45" s="100">
        <f>'Other Funds Reference'!Y45+'Other Funds-Revision No. 1'!Y45</f>
        <v>47324</v>
      </c>
      <c r="Z45" s="100">
        <f>'Other Funds Reference'!Z45+'Other Funds-Revision No. 1'!Z45</f>
        <v>0</v>
      </c>
      <c r="AA45" s="339">
        <f>'Other Funds Reference'!AA45+'Other Funds-Revision No. 1'!AA45</f>
        <v>0</v>
      </c>
      <c r="AB45" s="100">
        <f>'Other Funds Reference'!AB45+'Other Funds-Revision No. 1'!AB45</f>
        <v>91413</v>
      </c>
      <c r="AC45" s="100">
        <f>'Other Funds Reference'!AC45+'Other Funds-Revision No. 1'!AC45</f>
        <v>5959</v>
      </c>
      <c r="AD45" s="100">
        <f>'Other Funds Reference'!AD45+'Other Funds-Revision No. 1'!AD45</f>
        <v>0</v>
      </c>
      <c r="AE45" s="100">
        <f t="shared" si="0"/>
        <v>1015303</v>
      </c>
    </row>
    <row r="46" spans="1:31" x14ac:dyDescent="0.2">
      <c r="A46" s="24" t="str">
        <f>+'Original ABG Allocation'!A46</f>
        <v>41</v>
      </c>
      <c r="B46" s="24" t="str">
        <f>+'Original ABG Allocation'!B46</f>
        <v>CLEARFIELD</v>
      </c>
      <c r="C46" s="100">
        <f>'Other Funds Reference'!C46+'Other Funds-Revision No. 1'!C46</f>
        <v>0</v>
      </c>
      <c r="D46" s="100">
        <f>'Other Funds Reference'!D46+'Other Funds-Revision No. 1'!D46</f>
        <v>13550</v>
      </c>
      <c r="E46" s="100">
        <f>'Other Funds Reference'!E46+'Other Funds-Revision No. 1'!E46</f>
        <v>0</v>
      </c>
      <c r="F46" s="100">
        <f>'Other Funds Reference'!F46+'Other Funds-Revision No. 1'!F46</f>
        <v>0</v>
      </c>
      <c r="G46" s="100">
        <f>'Other Funds Reference'!G46+'Other Funds-Revision No. 1'!G46</f>
        <v>0</v>
      </c>
      <c r="H46" s="100">
        <f>'Other Funds Reference'!H46+'Other Funds-Revision No. 1'!H46</f>
        <v>0</v>
      </c>
      <c r="I46" s="100">
        <f>'Other Funds Reference'!I46+'Other Funds-Revision No. 1'!I46</f>
        <v>5000</v>
      </c>
      <c r="J46" s="100">
        <f>'Other Funds Reference'!J46+'Other Funds-Revision No. 1'!J46</f>
        <v>0</v>
      </c>
      <c r="K46" s="100">
        <f>'Other Funds Reference'!K46+'Other Funds-Revision No. 1'!K46</f>
        <v>948982</v>
      </c>
      <c r="L46" s="100">
        <f>'Other Funds Reference'!L46+'Other Funds-Revision No. 1'!L46</f>
        <v>45918</v>
      </c>
      <c r="M46" s="100">
        <f>'Other Funds Reference'!M46+'Other Funds-Revision No. 1'!M46</f>
        <v>49043</v>
      </c>
      <c r="N46" s="100">
        <f>'Other Funds Reference'!N46+'Other Funds-Revision No. 1'!N46</f>
        <v>45000</v>
      </c>
      <c r="O46" s="100">
        <f>'Other Funds Reference'!O46+'Other Funds-Revision No. 1'!O46</f>
        <v>0</v>
      </c>
      <c r="P46" s="100">
        <f>'Other Funds Reference'!P46+'Other Funds-Revision No. 1'!P46</f>
        <v>57438</v>
      </c>
      <c r="Q46" s="100">
        <f>'Other Funds Reference'!Q46+'Other Funds-Revision No. 1'!Q46</f>
        <v>38292</v>
      </c>
      <c r="R46" s="100">
        <f>'Other Funds Reference'!R46+'Other Funds-Revision No. 1'!R46</f>
        <v>0</v>
      </c>
      <c r="S46" s="100">
        <f>'Other Funds Reference'!S46+'Other Funds-Revision No. 1'!S46</f>
        <v>18757</v>
      </c>
      <c r="T46" s="100">
        <f>'Other Funds Reference'!T46+'Other Funds-Revision No. 1'!T46</f>
        <v>0</v>
      </c>
      <c r="U46" s="100">
        <f>'Other Funds Reference'!U46+'Other Funds-Revision No. 1'!U46</f>
        <v>0</v>
      </c>
      <c r="V46" s="100">
        <f>'Other Funds Reference'!V46+'Other Funds-Revision No. 1'!V46</f>
        <v>0</v>
      </c>
      <c r="W46" s="100">
        <f>'Other Funds Reference'!W46+'Other Funds-Revision No. 1'!W46</f>
        <v>4623</v>
      </c>
      <c r="X46" s="100">
        <f>'Other Funds Reference'!X46+'Other Funds-Revision No. 1'!X46</f>
        <v>5124</v>
      </c>
      <c r="Y46" s="100">
        <f>'Other Funds Reference'!Y46+'Other Funds-Revision No. 1'!Y46</f>
        <v>0</v>
      </c>
      <c r="Z46" s="100">
        <f>'Other Funds Reference'!Z46+'Other Funds-Revision No. 1'!Z46</f>
        <v>0</v>
      </c>
      <c r="AA46" s="339">
        <f>'Other Funds Reference'!AA46+'Other Funds-Revision No. 1'!AA46</f>
        <v>4662</v>
      </c>
      <c r="AB46" s="100">
        <f>'Other Funds Reference'!AB46+'Other Funds-Revision No. 1'!AB46</f>
        <v>54176</v>
      </c>
      <c r="AC46" s="100">
        <f>'Other Funds Reference'!AC46+'Other Funds-Revision No. 1'!AC46</f>
        <v>3049</v>
      </c>
      <c r="AD46" s="100">
        <f>'Other Funds Reference'!AD46+'Other Funds-Revision No. 1'!AD46</f>
        <v>0</v>
      </c>
      <c r="AE46" s="100">
        <f t="shared" si="0"/>
        <v>1293614</v>
      </c>
    </row>
    <row r="47" spans="1:31" x14ac:dyDescent="0.2">
      <c r="A47" s="24" t="str">
        <f>+'Original ABG Allocation'!A47</f>
        <v>42</v>
      </c>
      <c r="B47" s="24" t="str">
        <f>+'Original ABG Allocation'!B47</f>
        <v>JEFFERSON</v>
      </c>
      <c r="C47" s="100">
        <f>'Other Funds Reference'!C47+'Other Funds-Revision No. 1'!C47</f>
        <v>0</v>
      </c>
      <c r="D47" s="100">
        <f>'Other Funds Reference'!D47+'Other Funds-Revision No. 1'!D47</f>
        <v>5050</v>
      </c>
      <c r="E47" s="100">
        <f>'Other Funds Reference'!E47+'Other Funds-Revision No. 1'!E47</f>
        <v>0</v>
      </c>
      <c r="F47" s="100">
        <f>'Other Funds Reference'!F47+'Other Funds-Revision No. 1'!F47</f>
        <v>32745</v>
      </c>
      <c r="G47" s="100">
        <f>'Other Funds Reference'!G47+'Other Funds-Revision No. 1'!G47</f>
        <v>0</v>
      </c>
      <c r="H47" s="100">
        <f>'Other Funds Reference'!H47+'Other Funds-Revision No. 1'!H47</f>
        <v>0</v>
      </c>
      <c r="I47" s="100">
        <f>'Other Funds Reference'!I47+'Other Funds-Revision No. 1'!I47</f>
        <v>5000</v>
      </c>
      <c r="J47" s="100">
        <f>'Other Funds Reference'!J47+'Other Funds-Revision No. 1'!J47</f>
        <v>0</v>
      </c>
      <c r="K47" s="100">
        <f>'Other Funds Reference'!K47+'Other Funds-Revision No. 1'!K47</f>
        <v>177812</v>
      </c>
      <c r="L47" s="100">
        <f>'Other Funds Reference'!L47+'Other Funds-Revision No. 1'!L47</f>
        <v>73872</v>
      </c>
      <c r="M47" s="100">
        <f>'Other Funds Reference'!M47+'Other Funds-Revision No. 1'!M47</f>
        <v>35000</v>
      </c>
      <c r="N47" s="100">
        <f>'Other Funds Reference'!N47+'Other Funds-Revision No. 1'!N47</f>
        <v>0</v>
      </c>
      <c r="O47" s="100">
        <f>'Other Funds Reference'!O47+'Other Funds-Revision No. 1'!O47</f>
        <v>30472</v>
      </c>
      <c r="P47" s="100">
        <f>'Other Funds Reference'!P47+'Other Funds-Revision No. 1'!P47</f>
        <v>29808</v>
      </c>
      <c r="Q47" s="100">
        <f>'Other Funds Reference'!Q47+'Other Funds-Revision No. 1'!Q47</f>
        <v>19872</v>
      </c>
      <c r="R47" s="100">
        <f>'Other Funds Reference'!R47+'Other Funds-Revision No. 1'!R47</f>
        <v>2914</v>
      </c>
      <c r="S47" s="100">
        <f>'Other Funds Reference'!S47+'Other Funds-Revision No. 1'!S47</f>
        <v>9734</v>
      </c>
      <c r="T47" s="100">
        <f>'Other Funds Reference'!T47+'Other Funds-Revision No. 1'!T47</f>
        <v>0</v>
      </c>
      <c r="U47" s="100">
        <f>'Other Funds Reference'!U47+'Other Funds-Revision No. 1'!U47</f>
        <v>0</v>
      </c>
      <c r="V47" s="100">
        <f>'Other Funds Reference'!V47+'Other Funds-Revision No. 1'!V47</f>
        <v>0</v>
      </c>
      <c r="W47" s="100">
        <f>'Other Funds Reference'!W47+'Other Funds-Revision No. 1'!W47</f>
        <v>2399</v>
      </c>
      <c r="X47" s="100">
        <f>'Other Funds Reference'!X47+'Other Funds-Revision No. 1'!X47</f>
        <v>0</v>
      </c>
      <c r="Y47" s="100">
        <f>'Other Funds Reference'!Y47+'Other Funds-Revision No. 1'!Y47</f>
        <v>0</v>
      </c>
      <c r="Z47" s="100">
        <f>'Other Funds Reference'!Z47+'Other Funds-Revision No. 1'!Z47</f>
        <v>0</v>
      </c>
      <c r="AA47" s="339">
        <f>'Other Funds Reference'!AA47+'Other Funds-Revision No. 1'!AA47</f>
        <v>0</v>
      </c>
      <c r="AB47" s="100">
        <f>'Other Funds Reference'!AB47+'Other Funds-Revision No. 1'!AB47</f>
        <v>29112</v>
      </c>
      <c r="AC47" s="100">
        <f>'Other Funds Reference'!AC47+'Other Funds-Revision No. 1'!AC47</f>
        <v>1638</v>
      </c>
      <c r="AD47" s="100">
        <f>'Other Funds Reference'!AD47+'Other Funds-Revision No. 1'!AD47</f>
        <v>0</v>
      </c>
      <c r="AE47" s="100">
        <f t="shared" si="0"/>
        <v>455428</v>
      </c>
    </row>
    <row r="48" spans="1:31" x14ac:dyDescent="0.2">
      <c r="A48" s="24" t="str">
        <f>+'Original ABG Allocation'!A48</f>
        <v>43</v>
      </c>
      <c r="B48" s="24" t="str">
        <f>+'Original ABG Allocation'!B48</f>
        <v>FOREST/WARREN</v>
      </c>
      <c r="C48" s="100">
        <f>'Other Funds Reference'!C48+'Other Funds-Revision No. 1'!C48</f>
        <v>0</v>
      </c>
      <c r="D48" s="100">
        <f>'Other Funds Reference'!D48+'Other Funds-Revision No. 1'!D48</f>
        <v>4200</v>
      </c>
      <c r="E48" s="100">
        <f>'Other Funds Reference'!E48+'Other Funds-Revision No. 1'!E48</f>
        <v>0</v>
      </c>
      <c r="F48" s="100">
        <f>'Other Funds Reference'!F48+'Other Funds-Revision No. 1'!F48</f>
        <v>32600</v>
      </c>
      <c r="G48" s="100">
        <f>'Other Funds Reference'!G48+'Other Funds-Revision No. 1'!G48</f>
        <v>0</v>
      </c>
      <c r="H48" s="100">
        <f>'Other Funds Reference'!H48+'Other Funds-Revision No. 1'!H48</f>
        <v>0</v>
      </c>
      <c r="I48" s="100">
        <f>'Other Funds Reference'!I48+'Other Funds-Revision No. 1'!I48</f>
        <v>5000</v>
      </c>
      <c r="J48" s="100">
        <f>'Other Funds Reference'!J48+'Other Funds-Revision No. 1'!J48</f>
        <v>0</v>
      </c>
      <c r="K48" s="100">
        <f>'Other Funds Reference'!K48+'Other Funds-Revision No. 1'!K48</f>
        <v>226721</v>
      </c>
      <c r="L48" s="100">
        <f>'Other Funds Reference'!L48+'Other Funds-Revision No. 1'!L48</f>
        <v>126618</v>
      </c>
      <c r="M48" s="100">
        <f>'Other Funds Reference'!M48+'Other Funds-Revision No. 1'!M48</f>
        <v>41769</v>
      </c>
      <c r="N48" s="100">
        <f>'Other Funds Reference'!N48+'Other Funds-Revision No. 1'!N48</f>
        <v>12809</v>
      </c>
      <c r="O48" s="100">
        <f>'Other Funds Reference'!O48+'Other Funds-Revision No. 1'!O48</f>
        <v>36053</v>
      </c>
      <c r="P48" s="100">
        <f>'Other Funds Reference'!P48+'Other Funds-Revision No. 1'!P48</f>
        <v>35269</v>
      </c>
      <c r="Q48" s="100">
        <f>'Other Funds Reference'!Q48+'Other Funds-Revision No. 1'!Q48</f>
        <v>23512</v>
      </c>
      <c r="R48" s="100">
        <f>'Other Funds Reference'!R48+'Other Funds-Revision No. 1'!R48</f>
        <v>3447</v>
      </c>
      <c r="S48" s="100">
        <f>'Other Funds Reference'!S48+'Other Funds-Revision No. 1'!S48</f>
        <v>0</v>
      </c>
      <c r="T48" s="100">
        <f>'Other Funds Reference'!T48+'Other Funds-Revision No. 1'!T48</f>
        <v>0</v>
      </c>
      <c r="U48" s="100">
        <f>'Other Funds Reference'!U48+'Other Funds-Revision No. 1'!U48</f>
        <v>0</v>
      </c>
      <c r="V48" s="100">
        <f>'Other Funds Reference'!V48+'Other Funds-Revision No. 1'!V48</f>
        <v>0</v>
      </c>
      <c r="W48" s="100">
        <f>'Other Funds Reference'!W48+'Other Funds-Revision No. 1'!W48</f>
        <v>2839</v>
      </c>
      <c r="X48" s="100">
        <f>'Other Funds Reference'!X48+'Other Funds-Revision No. 1'!X48</f>
        <v>0</v>
      </c>
      <c r="Y48" s="100">
        <f>'Other Funds Reference'!Y48+'Other Funds-Revision No. 1'!Y48</f>
        <v>0</v>
      </c>
      <c r="Z48" s="100">
        <f>'Other Funds Reference'!Z48+'Other Funds-Revision No. 1'!Z48</f>
        <v>0</v>
      </c>
      <c r="AA48" s="339">
        <f>'Other Funds Reference'!AA48+'Other Funds-Revision No. 1'!AA48</f>
        <v>0</v>
      </c>
      <c r="AB48" s="100">
        <f>'Other Funds Reference'!AB48+'Other Funds-Revision No. 1'!AB48</f>
        <v>23962</v>
      </c>
      <c r="AC48" s="100">
        <f>'Other Funds Reference'!AC48+'Other Funds-Revision No. 1'!AC48</f>
        <v>1348</v>
      </c>
      <c r="AD48" s="100">
        <f>'Other Funds Reference'!AD48+'Other Funds-Revision No. 1'!AD48</f>
        <v>0</v>
      </c>
      <c r="AE48" s="100">
        <f t="shared" si="0"/>
        <v>576147</v>
      </c>
    </row>
    <row r="49" spans="1:31" x14ac:dyDescent="0.2">
      <c r="A49" s="24" t="str">
        <f>+'Original ABG Allocation'!A49</f>
        <v>44</v>
      </c>
      <c r="B49" s="24" t="str">
        <f>+'Original ABG Allocation'!B49</f>
        <v>VENANGO</v>
      </c>
      <c r="C49" s="100">
        <f>'Other Funds Reference'!C49+'Other Funds-Revision No. 1'!C49</f>
        <v>0</v>
      </c>
      <c r="D49" s="100">
        <f>'Other Funds Reference'!D49+'Other Funds-Revision No. 1'!D49</f>
        <v>14825</v>
      </c>
      <c r="E49" s="100">
        <f>'Other Funds Reference'!E49+'Other Funds-Revision No. 1'!E49</f>
        <v>0</v>
      </c>
      <c r="F49" s="100">
        <f>'Other Funds Reference'!F49+'Other Funds-Revision No. 1'!F49</f>
        <v>0</v>
      </c>
      <c r="G49" s="100">
        <f>'Other Funds Reference'!G49+'Other Funds-Revision No. 1'!G49</f>
        <v>0</v>
      </c>
      <c r="H49" s="100">
        <f>'Other Funds Reference'!H49+'Other Funds-Revision No. 1'!H49</f>
        <v>0</v>
      </c>
      <c r="I49" s="100">
        <f>'Other Funds Reference'!I49+'Other Funds-Revision No. 1'!I49</f>
        <v>5000</v>
      </c>
      <c r="J49" s="100">
        <f>'Other Funds Reference'!J49+'Other Funds-Revision No. 1'!J49</f>
        <v>0</v>
      </c>
      <c r="K49" s="100">
        <f>'Other Funds Reference'!K49+'Other Funds-Revision No. 1'!K49</f>
        <v>293954</v>
      </c>
      <c r="L49" s="100">
        <f>'Other Funds Reference'!L49+'Other Funds-Revision No. 1'!L49</f>
        <v>116505</v>
      </c>
      <c r="M49" s="100">
        <f>'Other Funds Reference'!M49+'Other Funds-Revision No. 1'!M49</f>
        <v>0</v>
      </c>
      <c r="N49" s="100">
        <f>'Other Funds Reference'!N49+'Other Funds-Revision No. 1'!N49</f>
        <v>52000</v>
      </c>
      <c r="O49" s="100">
        <f>'Other Funds Reference'!O49+'Other Funds-Revision No. 1'!O49</f>
        <v>37627</v>
      </c>
      <c r="P49" s="100">
        <f>'Other Funds Reference'!P49+'Other Funds-Revision No. 1'!P49</f>
        <v>36809</v>
      </c>
      <c r="Q49" s="100">
        <f>'Other Funds Reference'!Q49+'Other Funds-Revision No. 1'!Q49</f>
        <v>24539</v>
      </c>
      <c r="R49" s="100">
        <f>'Other Funds Reference'!R49+'Other Funds-Revision No. 1'!R49</f>
        <v>3599</v>
      </c>
      <c r="S49" s="100">
        <f>'Other Funds Reference'!S49+'Other Funds-Revision No. 1'!S49</f>
        <v>12020</v>
      </c>
      <c r="T49" s="100">
        <f>'Other Funds Reference'!T49+'Other Funds-Revision No. 1'!T49</f>
        <v>0</v>
      </c>
      <c r="U49" s="100">
        <f>'Other Funds Reference'!U49+'Other Funds-Revision No. 1'!U49</f>
        <v>0</v>
      </c>
      <c r="V49" s="100">
        <f>'Other Funds Reference'!V49+'Other Funds-Revision No. 1'!V49</f>
        <v>0</v>
      </c>
      <c r="W49" s="100">
        <f>'Other Funds Reference'!W49+'Other Funds-Revision No. 1'!W49</f>
        <v>2963</v>
      </c>
      <c r="X49" s="100">
        <f>'Other Funds Reference'!X49+'Other Funds-Revision No. 1'!X49</f>
        <v>0</v>
      </c>
      <c r="Y49" s="100">
        <f>'Other Funds Reference'!Y49+'Other Funds-Revision No. 1'!Y49</f>
        <v>0</v>
      </c>
      <c r="Z49" s="100">
        <f>'Other Funds Reference'!Z49+'Other Funds-Revision No. 1'!Z49</f>
        <v>0</v>
      </c>
      <c r="AA49" s="339">
        <f>'Other Funds Reference'!AA49+'Other Funds-Revision No. 1'!AA49</f>
        <v>0</v>
      </c>
      <c r="AB49" s="100">
        <f>'Other Funds Reference'!AB49+'Other Funds-Revision No. 1'!AB49</f>
        <v>31497</v>
      </c>
      <c r="AC49" s="100">
        <f>'Other Funds Reference'!AC49+'Other Funds-Revision No. 1'!AC49</f>
        <v>1772</v>
      </c>
      <c r="AD49" s="100">
        <f>'Other Funds Reference'!AD49+'Other Funds-Revision No. 1'!AD49</f>
        <v>0</v>
      </c>
      <c r="AE49" s="100">
        <f t="shared" si="0"/>
        <v>633110</v>
      </c>
    </row>
    <row r="50" spans="1:31" x14ac:dyDescent="0.2">
      <c r="A50" s="24" t="str">
        <f>+'Original ABG Allocation'!A50</f>
        <v>45</v>
      </c>
      <c r="B50" s="24" t="str">
        <f>+'Original ABG Allocation'!B50</f>
        <v>ARMSTRONG</v>
      </c>
      <c r="C50" s="100">
        <f>'Other Funds Reference'!C50+'Other Funds-Revision No. 1'!C50</f>
        <v>0</v>
      </c>
      <c r="D50" s="100">
        <f>'Other Funds Reference'!D50+'Other Funds-Revision No. 1'!D50</f>
        <v>2925</v>
      </c>
      <c r="E50" s="100">
        <f>'Other Funds Reference'!E50+'Other Funds-Revision No. 1'!E50</f>
        <v>0</v>
      </c>
      <c r="F50" s="100">
        <f>'Other Funds Reference'!F50+'Other Funds-Revision No. 1'!F50</f>
        <v>29850</v>
      </c>
      <c r="G50" s="100">
        <f>'Other Funds Reference'!G50+'Other Funds-Revision No. 1'!G50</f>
        <v>0</v>
      </c>
      <c r="H50" s="100">
        <f>'Other Funds Reference'!H50+'Other Funds-Revision No. 1'!H50</f>
        <v>0</v>
      </c>
      <c r="I50" s="100">
        <f>'Other Funds Reference'!I50+'Other Funds-Revision No. 1'!I50</f>
        <v>5000</v>
      </c>
      <c r="J50" s="100">
        <f>'Other Funds Reference'!J50+'Other Funds-Revision No. 1'!J50</f>
        <v>0</v>
      </c>
      <c r="K50" s="100">
        <f>'Other Funds Reference'!K50+'Other Funds-Revision No. 1'!K50</f>
        <v>323584</v>
      </c>
      <c r="L50" s="100">
        <f>'Other Funds Reference'!L50+'Other Funds-Revision No. 1'!L50</f>
        <v>38732</v>
      </c>
      <c r="M50" s="100">
        <f>'Other Funds Reference'!M50+'Other Funds-Revision No. 1'!M50</f>
        <v>50655</v>
      </c>
      <c r="N50" s="100">
        <f>'Other Funds Reference'!N50+'Other Funds-Revision No. 1'!N50</f>
        <v>0</v>
      </c>
      <c r="O50" s="100">
        <f>'Other Funds Reference'!O50+'Other Funds-Revision No. 1'!O50</f>
        <v>51384</v>
      </c>
      <c r="P50" s="100">
        <f>'Other Funds Reference'!P50+'Other Funds-Revision No. 1'!P50</f>
        <v>50266</v>
      </c>
      <c r="Q50" s="100">
        <f>'Other Funds Reference'!Q50+'Other Funds-Revision No. 1'!Q50</f>
        <v>33511</v>
      </c>
      <c r="R50" s="100">
        <f>'Other Funds Reference'!R50+'Other Funds-Revision No. 1'!R50</f>
        <v>4915</v>
      </c>
      <c r="S50" s="100">
        <f>'Other Funds Reference'!S50+'Other Funds-Revision No. 1'!S50</f>
        <v>16416</v>
      </c>
      <c r="T50" s="100">
        <f>'Other Funds Reference'!T50+'Other Funds-Revision No. 1'!T50</f>
        <v>0</v>
      </c>
      <c r="U50" s="100">
        <f>'Other Funds Reference'!U50+'Other Funds-Revision No. 1'!U50</f>
        <v>0</v>
      </c>
      <c r="V50" s="100">
        <f>'Other Funds Reference'!V50+'Other Funds-Revision No. 1'!V50</f>
        <v>0</v>
      </c>
      <c r="W50" s="100">
        <f>'Other Funds Reference'!W50+'Other Funds-Revision No. 1'!W50</f>
        <v>4046</v>
      </c>
      <c r="X50" s="100">
        <f>'Other Funds Reference'!X50+'Other Funds-Revision No. 1'!X50</f>
        <v>0</v>
      </c>
      <c r="Y50" s="100">
        <f>'Other Funds Reference'!Y50+'Other Funds-Revision No. 1'!Y50</f>
        <v>0</v>
      </c>
      <c r="Z50" s="100">
        <f>'Other Funds Reference'!Z50+'Other Funds-Revision No. 1'!Z50</f>
        <v>0</v>
      </c>
      <c r="AA50" s="339">
        <f>'Other Funds Reference'!AA50+'Other Funds-Revision No. 1'!AA50</f>
        <v>0</v>
      </c>
      <c r="AB50" s="100">
        <f>'Other Funds Reference'!AB50+'Other Funds-Revision No. 1'!AB50</f>
        <v>46717</v>
      </c>
      <c r="AC50" s="100">
        <f>'Other Funds Reference'!AC50+'Other Funds-Revision No. 1'!AC50</f>
        <v>2629</v>
      </c>
      <c r="AD50" s="100">
        <f>'Other Funds Reference'!AD50+'Other Funds-Revision No. 1'!AD50</f>
        <v>0</v>
      </c>
      <c r="AE50" s="100">
        <f t="shared" si="0"/>
        <v>660630</v>
      </c>
    </row>
    <row r="51" spans="1:31" x14ac:dyDescent="0.2">
      <c r="A51" s="24" t="str">
        <f>+'Original ABG Allocation'!A51</f>
        <v>46</v>
      </c>
      <c r="B51" s="24" t="str">
        <f>+'Original ABG Allocation'!B51</f>
        <v>LAWRENCE</v>
      </c>
      <c r="C51" s="100">
        <f>'Other Funds Reference'!C51+'Other Funds-Revision No. 1'!C51</f>
        <v>0</v>
      </c>
      <c r="D51" s="100">
        <f>'Other Funds Reference'!D51+'Other Funds-Revision No. 1'!D51</f>
        <v>4200</v>
      </c>
      <c r="E51" s="100">
        <f>'Other Funds Reference'!E51+'Other Funds-Revision No. 1'!E51</f>
        <v>0</v>
      </c>
      <c r="F51" s="100">
        <f>'Other Funds Reference'!F51+'Other Funds-Revision No. 1'!F51</f>
        <v>0</v>
      </c>
      <c r="G51" s="100">
        <f>'Other Funds Reference'!G51+'Other Funds-Revision No. 1'!G51</f>
        <v>0</v>
      </c>
      <c r="H51" s="100">
        <f>'Other Funds Reference'!H51+'Other Funds-Revision No. 1'!H51</f>
        <v>0</v>
      </c>
      <c r="I51" s="100">
        <f>'Other Funds Reference'!I51+'Other Funds-Revision No. 1'!I51</f>
        <v>5000</v>
      </c>
      <c r="J51" s="100">
        <f>'Other Funds Reference'!J51+'Other Funds-Revision No. 1'!J51</f>
        <v>0</v>
      </c>
      <c r="K51" s="100">
        <f>'Other Funds Reference'!K51+'Other Funds-Revision No. 1'!K51</f>
        <v>299612</v>
      </c>
      <c r="L51" s="100">
        <f>'Other Funds Reference'!L51+'Other Funds-Revision No. 1'!L51</f>
        <v>40053</v>
      </c>
      <c r="M51" s="100">
        <f>'Other Funds Reference'!M51+'Other Funds-Revision No. 1'!M51</f>
        <v>54194</v>
      </c>
      <c r="N51" s="100">
        <f>'Other Funds Reference'!N51+'Other Funds-Revision No. 1'!N51</f>
        <v>0</v>
      </c>
      <c r="O51" s="100">
        <f>'Other Funds Reference'!O51+'Other Funds-Revision No. 1'!O51</f>
        <v>31801</v>
      </c>
      <c r="P51" s="100">
        <f>'Other Funds Reference'!P51+'Other Funds-Revision No. 1'!P51</f>
        <v>31109</v>
      </c>
      <c r="Q51" s="100">
        <f>'Other Funds Reference'!Q51+'Other Funds-Revision No. 1'!Q51</f>
        <v>20739</v>
      </c>
      <c r="R51" s="100">
        <f>'Other Funds Reference'!R51+'Other Funds-Revision No. 1'!R51</f>
        <v>3042</v>
      </c>
      <c r="S51" s="100">
        <f>'Other Funds Reference'!S51+'Other Funds-Revision No. 1'!S51</f>
        <v>10159</v>
      </c>
      <c r="T51" s="100">
        <f>'Other Funds Reference'!T51+'Other Funds-Revision No. 1'!T51</f>
        <v>0</v>
      </c>
      <c r="U51" s="100">
        <f>'Other Funds Reference'!U51+'Other Funds-Revision No. 1'!U51</f>
        <v>0</v>
      </c>
      <c r="V51" s="100">
        <f>'Other Funds Reference'!V51+'Other Funds-Revision No. 1'!V51</f>
        <v>0</v>
      </c>
      <c r="W51" s="100">
        <f>'Other Funds Reference'!W51+'Other Funds-Revision No. 1'!W51</f>
        <v>4173</v>
      </c>
      <c r="X51" s="100">
        <f>'Other Funds Reference'!X51+'Other Funds-Revision No. 1'!X51</f>
        <v>0</v>
      </c>
      <c r="Y51" s="100">
        <f>'Other Funds Reference'!Y51+'Other Funds-Revision No. 1'!Y51</f>
        <v>0</v>
      </c>
      <c r="Z51" s="100">
        <f>'Other Funds Reference'!Z51+'Other Funds-Revision No. 1'!Z51</f>
        <v>0</v>
      </c>
      <c r="AA51" s="339">
        <f>'Other Funds Reference'!AA51+'Other Funds-Revision No. 1'!AA51</f>
        <v>0</v>
      </c>
      <c r="AB51" s="100">
        <f>'Other Funds Reference'!AB51+'Other Funds-Revision No. 1'!AB51</f>
        <v>47059</v>
      </c>
      <c r="AC51" s="100">
        <f>'Other Funds Reference'!AC51+'Other Funds-Revision No. 1'!AC51</f>
        <v>2648</v>
      </c>
      <c r="AD51" s="100">
        <f>'Other Funds Reference'!AD51+'Other Funds-Revision No. 1'!AD51</f>
        <v>0</v>
      </c>
      <c r="AE51" s="100">
        <f t="shared" si="0"/>
        <v>553789</v>
      </c>
    </row>
    <row r="52" spans="1:31" x14ac:dyDescent="0.2">
      <c r="A52" s="24" t="str">
        <f>+'Original ABG Allocation'!A52</f>
        <v>47</v>
      </c>
      <c r="B52" s="24" t="str">
        <f>+'Original ABG Allocation'!B52</f>
        <v>MERCER</v>
      </c>
      <c r="C52" s="100">
        <f>'Other Funds Reference'!C52+'Other Funds-Revision No. 1'!C52</f>
        <v>0</v>
      </c>
      <c r="D52" s="100">
        <f>'Other Funds Reference'!D52+'Other Funds-Revision No. 1'!D52</f>
        <v>2925</v>
      </c>
      <c r="E52" s="100">
        <f>'Other Funds Reference'!E52+'Other Funds-Revision No. 1'!E52</f>
        <v>0</v>
      </c>
      <c r="F52" s="100">
        <f>'Other Funds Reference'!F52+'Other Funds-Revision No. 1'!F52</f>
        <v>0</v>
      </c>
      <c r="G52" s="100">
        <f>'Other Funds Reference'!G52+'Other Funds-Revision No. 1'!G52</f>
        <v>0</v>
      </c>
      <c r="H52" s="100">
        <f>'Other Funds Reference'!H52+'Other Funds-Revision No. 1'!H52</f>
        <v>0</v>
      </c>
      <c r="I52" s="100">
        <f>'Other Funds Reference'!I52+'Other Funds-Revision No. 1'!I52</f>
        <v>5000</v>
      </c>
      <c r="J52" s="100">
        <f>'Other Funds Reference'!J52+'Other Funds-Revision No. 1'!J52</f>
        <v>0</v>
      </c>
      <c r="K52" s="100">
        <f>'Other Funds Reference'!K52+'Other Funds-Revision No. 1'!K52</f>
        <v>415856</v>
      </c>
      <c r="L52" s="100">
        <f>'Other Funds Reference'!L52+'Other Funds-Revision No. 1'!L52</f>
        <v>45255</v>
      </c>
      <c r="M52" s="100">
        <f>'Other Funds Reference'!M52+'Other Funds-Revision No. 1'!M52</f>
        <v>40000</v>
      </c>
      <c r="N52" s="100">
        <f>'Other Funds Reference'!N52+'Other Funds-Revision No. 1'!N52</f>
        <v>7500</v>
      </c>
      <c r="O52" s="100">
        <f>'Other Funds Reference'!O52+'Other Funds-Revision No. 1'!O52</f>
        <v>98841</v>
      </c>
      <c r="P52" s="100">
        <f>'Other Funds Reference'!P52+'Other Funds-Revision No. 1'!P52</f>
        <v>96692</v>
      </c>
      <c r="Q52" s="100">
        <f>'Other Funds Reference'!Q52+'Other Funds-Revision No. 1'!Q52</f>
        <v>64461</v>
      </c>
      <c r="R52" s="100">
        <f>'Other Funds Reference'!R52+'Other Funds-Revision No. 1'!R52</f>
        <v>9454</v>
      </c>
      <c r="S52" s="100">
        <f>'Other Funds Reference'!S52+'Other Funds-Revision No. 1'!S52</f>
        <v>31577</v>
      </c>
      <c r="T52" s="100">
        <f>'Other Funds Reference'!T52+'Other Funds-Revision No. 1'!T52</f>
        <v>0</v>
      </c>
      <c r="U52" s="100">
        <f>'Other Funds Reference'!U52+'Other Funds-Revision No. 1'!U52</f>
        <v>0</v>
      </c>
      <c r="V52" s="100">
        <f>'Other Funds Reference'!V52+'Other Funds-Revision No. 1'!V52</f>
        <v>0</v>
      </c>
      <c r="W52" s="100">
        <f>'Other Funds Reference'!W52+'Other Funds-Revision No. 1'!W52</f>
        <v>5189</v>
      </c>
      <c r="X52" s="100">
        <f>'Other Funds Reference'!X52+'Other Funds-Revision No. 1'!X52</f>
        <v>0</v>
      </c>
      <c r="Y52" s="100">
        <f>'Other Funds Reference'!Y52+'Other Funds-Revision No. 1'!Y52</f>
        <v>0</v>
      </c>
      <c r="Z52" s="100">
        <f>'Other Funds Reference'!Z52+'Other Funds-Revision No. 1'!Z52</f>
        <v>0</v>
      </c>
      <c r="AA52" s="339">
        <f>'Other Funds Reference'!AA52+'Other Funds-Revision No. 1'!AA52</f>
        <v>0</v>
      </c>
      <c r="AB52" s="100">
        <f>'Other Funds Reference'!AB52+'Other Funds-Revision No. 1'!AB52</f>
        <v>54738</v>
      </c>
      <c r="AC52" s="100">
        <f>'Other Funds Reference'!AC52+'Other Funds-Revision No. 1'!AC52</f>
        <v>3080</v>
      </c>
      <c r="AD52" s="100">
        <f>'Other Funds Reference'!AD52+'Other Funds-Revision No. 1'!AD52</f>
        <v>0</v>
      </c>
      <c r="AE52" s="100">
        <f t="shared" si="0"/>
        <v>880568</v>
      </c>
    </row>
    <row r="53" spans="1:31" x14ac:dyDescent="0.2">
      <c r="A53" s="24" t="str">
        <f>+'Original ABG Allocation'!A53</f>
        <v>48</v>
      </c>
      <c r="B53" s="24" t="str">
        <f>+'Original ABG Allocation'!B53</f>
        <v>MONROE</v>
      </c>
      <c r="C53" s="100">
        <f>'Other Funds Reference'!C53+'Other Funds-Revision No. 1'!C53</f>
        <v>0</v>
      </c>
      <c r="D53" s="100">
        <f>'Other Funds Reference'!D53+'Other Funds-Revision No. 1'!D53</f>
        <v>7600</v>
      </c>
      <c r="E53" s="100">
        <f>'Other Funds Reference'!E53+'Other Funds-Revision No. 1'!E53</f>
        <v>0</v>
      </c>
      <c r="F53" s="100">
        <f>'Other Funds Reference'!F53+'Other Funds-Revision No. 1'!F53</f>
        <v>0</v>
      </c>
      <c r="G53" s="100">
        <f>'Other Funds Reference'!G53+'Other Funds-Revision No. 1'!G53</f>
        <v>0</v>
      </c>
      <c r="H53" s="100">
        <f>'Other Funds Reference'!H53+'Other Funds-Revision No. 1'!H53</f>
        <v>0</v>
      </c>
      <c r="I53" s="100">
        <f>'Other Funds Reference'!I53+'Other Funds-Revision No. 1'!I53</f>
        <v>5000</v>
      </c>
      <c r="J53" s="100">
        <f>'Other Funds Reference'!J53+'Other Funds-Revision No. 1'!J53</f>
        <v>0</v>
      </c>
      <c r="K53" s="100">
        <f>'Other Funds Reference'!K53+'Other Funds-Revision No. 1'!K53</f>
        <v>643819</v>
      </c>
      <c r="L53" s="100">
        <f>'Other Funds Reference'!L53+'Other Funds-Revision No. 1'!L53</f>
        <v>122404</v>
      </c>
      <c r="M53" s="100">
        <f>'Other Funds Reference'!M53+'Other Funds-Revision No. 1'!M53</f>
        <v>21000</v>
      </c>
      <c r="N53" s="100">
        <f>'Other Funds Reference'!N53+'Other Funds-Revision No. 1'!N53</f>
        <v>43900</v>
      </c>
      <c r="O53" s="100">
        <f>'Other Funds Reference'!O53+'Other Funds-Revision No. 1'!O53</f>
        <v>46463</v>
      </c>
      <c r="P53" s="100">
        <f>'Other Funds Reference'!P53+'Other Funds-Revision No. 1'!P53</f>
        <v>65344</v>
      </c>
      <c r="Q53" s="100">
        <f>'Other Funds Reference'!Q53+'Other Funds-Revision No. 1'!Q53</f>
        <v>43562</v>
      </c>
      <c r="R53" s="100">
        <f>'Other Funds Reference'!R53+'Other Funds-Revision No. 1'!R53</f>
        <v>8922</v>
      </c>
      <c r="S53" s="100">
        <f>'Other Funds Reference'!S53+'Other Funds-Revision No. 1'!S53</f>
        <v>39919</v>
      </c>
      <c r="T53" s="100">
        <f>'Other Funds Reference'!T53+'Other Funds-Revision No. 1'!T53</f>
        <v>0</v>
      </c>
      <c r="U53" s="100">
        <f>'Other Funds Reference'!U53+'Other Funds-Revision No. 1'!U53</f>
        <v>0</v>
      </c>
      <c r="V53" s="100">
        <f>'Other Funds Reference'!V53+'Other Funds-Revision No. 1'!V53</f>
        <v>0</v>
      </c>
      <c r="W53" s="100">
        <f>'Other Funds Reference'!W53+'Other Funds-Revision No. 1'!W53</f>
        <v>7388</v>
      </c>
      <c r="X53" s="100">
        <f>'Other Funds Reference'!X53+'Other Funds-Revision No. 1'!X53</f>
        <v>0</v>
      </c>
      <c r="Y53" s="100">
        <f>'Other Funds Reference'!Y53+'Other Funds-Revision No. 1'!Y53</f>
        <v>0</v>
      </c>
      <c r="Z53" s="100">
        <f>'Other Funds Reference'!Z53+'Other Funds-Revision No. 1'!Z53</f>
        <v>0</v>
      </c>
      <c r="AA53" s="339">
        <f>'Other Funds Reference'!AA53+'Other Funds-Revision No. 1'!AA53</f>
        <v>0</v>
      </c>
      <c r="AB53" s="100">
        <f>'Other Funds Reference'!AB53+'Other Funds-Revision No. 1'!AB53</f>
        <v>45589</v>
      </c>
      <c r="AC53" s="100">
        <f>'Other Funds Reference'!AC53+'Other Funds-Revision No. 1'!AC53</f>
        <v>2565</v>
      </c>
      <c r="AD53" s="100">
        <f>'Other Funds Reference'!AD53+'Other Funds-Revision No. 1'!AD53</f>
        <v>0</v>
      </c>
      <c r="AE53" s="100">
        <f t="shared" si="0"/>
        <v>1103475</v>
      </c>
    </row>
    <row r="54" spans="1:31" x14ac:dyDescent="0.2">
      <c r="A54" s="24" t="str">
        <f>+'Original ABG Allocation'!A54</f>
        <v>49</v>
      </c>
      <c r="B54" s="24" t="str">
        <f>+'Original ABG Allocation'!B54</f>
        <v>CLARION</v>
      </c>
      <c r="C54" s="100">
        <f>'Other Funds Reference'!C54+'Other Funds-Revision No. 1'!C54</f>
        <v>0</v>
      </c>
      <c r="D54" s="100">
        <f>'Other Funds Reference'!D54+'Other Funds-Revision No. 1'!D54</f>
        <v>2925</v>
      </c>
      <c r="E54" s="100">
        <f>'Other Funds Reference'!E54+'Other Funds-Revision No. 1'!E54</f>
        <v>0</v>
      </c>
      <c r="F54" s="100">
        <f>'Other Funds Reference'!F54+'Other Funds-Revision No. 1'!F54</f>
        <v>0</v>
      </c>
      <c r="G54" s="100">
        <f>'Other Funds Reference'!G54+'Other Funds-Revision No. 1'!G54</f>
        <v>0</v>
      </c>
      <c r="H54" s="100">
        <f>'Other Funds Reference'!H54+'Other Funds-Revision No. 1'!H54</f>
        <v>0</v>
      </c>
      <c r="I54" s="100">
        <f>'Other Funds Reference'!I54+'Other Funds-Revision No. 1'!I54</f>
        <v>5000</v>
      </c>
      <c r="J54" s="100">
        <f>'Other Funds Reference'!J54+'Other Funds-Revision No. 1'!J54</f>
        <v>0</v>
      </c>
      <c r="K54" s="100">
        <f>'Other Funds Reference'!K54+'Other Funds-Revision No. 1'!K54</f>
        <v>228178</v>
      </c>
      <c r="L54" s="100">
        <f>'Other Funds Reference'!L54+'Other Funds-Revision No. 1'!L54</f>
        <v>18039</v>
      </c>
      <c r="M54" s="100">
        <f>'Other Funds Reference'!M54+'Other Funds-Revision No. 1'!M54</f>
        <v>4950</v>
      </c>
      <c r="N54" s="100">
        <f>'Other Funds Reference'!N54+'Other Funds-Revision No. 1'!N54</f>
        <v>0</v>
      </c>
      <c r="O54" s="100">
        <f>'Other Funds Reference'!O54+'Other Funds-Revision No. 1'!O54</f>
        <v>0</v>
      </c>
      <c r="P54" s="100">
        <f>'Other Funds Reference'!P54+'Other Funds-Revision No. 1'!P54</f>
        <v>0</v>
      </c>
      <c r="Q54" s="100">
        <f>'Other Funds Reference'!Q54+'Other Funds-Revision No. 1'!Q54</f>
        <v>0</v>
      </c>
      <c r="R54" s="100">
        <f>'Other Funds Reference'!R54+'Other Funds-Revision No. 1'!R54</f>
        <v>4062</v>
      </c>
      <c r="S54" s="100">
        <f>'Other Funds Reference'!S54+'Other Funds-Revision No. 1'!S54</f>
        <v>0</v>
      </c>
      <c r="T54" s="100">
        <f>'Other Funds Reference'!T54+'Other Funds-Revision No. 1'!T54</f>
        <v>0</v>
      </c>
      <c r="U54" s="100">
        <f>'Other Funds Reference'!U54+'Other Funds-Revision No. 1'!U54</f>
        <v>0</v>
      </c>
      <c r="V54" s="100">
        <f>'Other Funds Reference'!V54+'Other Funds-Revision No. 1'!V54</f>
        <v>0</v>
      </c>
      <c r="W54" s="100">
        <f>'Other Funds Reference'!W54+'Other Funds-Revision No. 1'!W54</f>
        <v>2230</v>
      </c>
      <c r="X54" s="100">
        <f>'Other Funds Reference'!X54+'Other Funds-Revision No. 1'!X54</f>
        <v>0</v>
      </c>
      <c r="Y54" s="100">
        <f>'Other Funds Reference'!Y54+'Other Funds-Revision No. 1'!Y54</f>
        <v>0</v>
      </c>
      <c r="Z54" s="100">
        <f>'Other Funds Reference'!Z54+'Other Funds-Revision No. 1'!Z54</f>
        <v>0</v>
      </c>
      <c r="AA54" s="339">
        <f>'Other Funds Reference'!AA54+'Other Funds-Revision No. 1'!AA54</f>
        <v>0</v>
      </c>
      <c r="AB54" s="100">
        <f>'Other Funds Reference'!AB54+'Other Funds-Revision No. 1'!AB54</f>
        <v>22426</v>
      </c>
      <c r="AC54" s="100">
        <f>'Other Funds Reference'!AC54+'Other Funds-Revision No. 1'!AC54</f>
        <v>1262</v>
      </c>
      <c r="AD54" s="100">
        <f>'Other Funds Reference'!AD54+'Other Funds-Revision No. 1'!AD54</f>
        <v>0</v>
      </c>
      <c r="AE54" s="100">
        <f t="shared" si="0"/>
        <v>289072</v>
      </c>
    </row>
    <row r="55" spans="1:31" x14ac:dyDescent="0.2">
      <c r="A55" s="24" t="str">
        <f>+'Original ABG Allocation'!A55</f>
        <v>50</v>
      </c>
      <c r="B55" s="24" t="str">
        <f>+'Original ABG Allocation'!B55</f>
        <v>BUTLER</v>
      </c>
      <c r="C55" s="100">
        <f>'Other Funds Reference'!C55+'Other Funds-Revision No. 1'!C55</f>
        <v>0</v>
      </c>
      <c r="D55" s="100">
        <f>'Other Funds Reference'!D55+'Other Funds-Revision No. 1'!D55</f>
        <v>7175</v>
      </c>
      <c r="E55" s="100">
        <f>'Other Funds Reference'!E55+'Other Funds-Revision No. 1'!E55</f>
        <v>0</v>
      </c>
      <c r="F55" s="100">
        <f>'Other Funds Reference'!F55+'Other Funds-Revision No. 1'!F55</f>
        <v>0</v>
      </c>
      <c r="G55" s="100">
        <f>'Other Funds Reference'!G55+'Other Funds-Revision No. 1'!G55</f>
        <v>0</v>
      </c>
      <c r="H55" s="100">
        <f>'Other Funds Reference'!H55+'Other Funds-Revision No. 1'!H55</f>
        <v>0</v>
      </c>
      <c r="I55" s="100">
        <f>'Other Funds Reference'!I55+'Other Funds-Revision No. 1'!I55</f>
        <v>5000</v>
      </c>
      <c r="J55" s="100">
        <f>'Other Funds Reference'!J55+'Other Funds-Revision No. 1'!J55</f>
        <v>0</v>
      </c>
      <c r="K55" s="100">
        <f>'Other Funds Reference'!K55+'Other Funds-Revision No. 1'!K55</f>
        <v>543340</v>
      </c>
      <c r="L55" s="100">
        <f>'Other Funds Reference'!L55+'Other Funds-Revision No. 1'!L55</f>
        <v>47636</v>
      </c>
      <c r="M55" s="100">
        <f>'Other Funds Reference'!M55+'Other Funds-Revision No. 1'!M55</f>
        <v>54194</v>
      </c>
      <c r="N55" s="100">
        <f>'Other Funds Reference'!N55+'Other Funds-Revision No. 1'!N55</f>
        <v>100000</v>
      </c>
      <c r="O55" s="100">
        <f>'Other Funds Reference'!O55+'Other Funds-Revision No. 1'!O55</f>
        <v>127537</v>
      </c>
      <c r="P55" s="100">
        <f>'Other Funds Reference'!P55+'Other Funds-Revision No. 1'!P55</f>
        <v>127699</v>
      </c>
      <c r="Q55" s="100">
        <f>'Other Funds Reference'!Q55+'Other Funds-Revision No. 1'!Q55</f>
        <v>85132</v>
      </c>
      <c r="R55" s="100">
        <f>'Other Funds Reference'!R55+'Other Funds-Revision No. 1'!R55</f>
        <v>8324</v>
      </c>
      <c r="S55" s="100">
        <f>'Other Funds Reference'!S55+'Other Funds-Revision No. 1'!S55</f>
        <v>33362</v>
      </c>
      <c r="T55" s="100">
        <f>'Other Funds Reference'!T55+'Other Funds-Revision No. 1'!T55</f>
        <v>0</v>
      </c>
      <c r="U55" s="100">
        <f>'Other Funds Reference'!U55+'Other Funds-Revision No. 1'!U55</f>
        <v>0</v>
      </c>
      <c r="V55" s="100">
        <f>'Other Funds Reference'!V55+'Other Funds-Revision No. 1'!V55</f>
        <v>0</v>
      </c>
      <c r="W55" s="100">
        <f>'Other Funds Reference'!W55+'Other Funds-Revision No. 1'!W55</f>
        <v>6852</v>
      </c>
      <c r="X55" s="100">
        <f>'Other Funds Reference'!X55+'Other Funds-Revision No. 1'!X55</f>
        <v>6819</v>
      </c>
      <c r="Y55" s="100">
        <f>'Other Funds Reference'!Y55+'Other Funds-Revision No. 1'!Y55</f>
        <v>0</v>
      </c>
      <c r="Z55" s="100">
        <f>'Other Funds Reference'!Z55+'Other Funds-Revision No. 1'!Z55</f>
        <v>0</v>
      </c>
      <c r="AA55" s="339">
        <f>'Other Funds Reference'!AA55+'Other Funds-Revision No. 1'!AA55</f>
        <v>6204</v>
      </c>
      <c r="AB55" s="100">
        <f>'Other Funds Reference'!AB55+'Other Funds-Revision No. 1'!AB55</f>
        <v>52486</v>
      </c>
      <c r="AC55" s="100">
        <f>'Other Funds Reference'!AC55+'Other Funds-Revision No. 1'!AC55</f>
        <v>3421</v>
      </c>
      <c r="AD55" s="100">
        <f>'Other Funds Reference'!AD55+'Other Funds-Revision No. 1'!AD55</f>
        <v>0</v>
      </c>
      <c r="AE55" s="100">
        <f t="shared" si="0"/>
        <v>1215181</v>
      </c>
    </row>
    <row r="56" spans="1:31" x14ac:dyDescent="0.2">
      <c r="A56" s="24" t="str">
        <f>+'Original ABG Allocation'!A56</f>
        <v>51</v>
      </c>
      <c r="B56" s="24" t="str">
        <f>+'Original ABG Allocation'!B56</f>
        <v>POTTER</v>
      </c>
      <c r="C56" s="100">
        <f>'Other Funds Reference'!C56+'Other Funds-Revision No. 1'!C56</f>
        <v>105118</v>
      </c>
      <c r="D56" s="100">
        <f>'Other Funds Reference'!D56+'Other Funds-Revision No. 1'!D56</f>
        <v>8450</v>
      </c>
      <c r="E56" s="100">
        <f>'Other Funds Reference'!E56+'Other Funds-Revision No. 1'!E56</f>
        <v>0</v>
      </c>
      <c r="F56" s="100">
        <f>'Other Funds Reference'!F56+'Other Funds-Revision No. 1'!F56</f>
        <v>0</v>
      </c>
      <c r="G56" s="100">
        <f>'Other Funds Reference'!G56+'Other Funds-Revision No. 1'!G56</f>
        <v>0</v>
      </c>
      <c r="H56" s="100">
        <f>'Other Funds Reference'!H56+'Other Funds-Revision No. 1'!H56</f>
        <v>0</v>
      </c>
      <c r="I56" s="100">
        <f>'Other Funds Reference'!I56+'Other Funds-Revision No. 1'!I56</f>
        <v>5000</v>
      </c>
      <c r="J56" s="100">
        <f>'Other Funds Reference'!J56+'Other Funds-Revision No. 1'!J56</f>
        <v>0</v>
      </c>
      <c r="K56" s="100">
        <f>'Other Funds Reference'!K56+'Other Funds-Revision No. 1'!K56</f>
        <v>110025</v>
      </c>
      <c r="L56" s="100">
        <f>'Other Funds Reference'!L56+'Other Funds-Revision No. 1'!L56</f>
        <v>35946</v>
      </c>
      <c r="M56" s="100">
        <f>'Other Funds Reference'!M56+'Other Funds-Revision No. 1'!M56</f>
        <v>0</v>
      </c>
      <c r="N56" s="100">
        <f>'Other Funds Reference'!N56+'Other Funds-Revision No. 1'!N56</f>
        <v>0</v>
      </c>
      <c r="O56" s="100">
        <f>'Other Funds Reference'!O56+'Other Funds-Revision No. 1'!O56</f>
        <v>13962</v>
      </c>
      <c r="P56" s="100">
        <f>'Other Funds Reference'!P56+'Other Funds-Revision No. 1'!P56</f>
        <v>13659</v>
      </c>
      <c r="Q56" s="100">
        <f>'Other Funds Reference'!Q56+'Other Funds-Revision No. 1'!Q56</f>
        <v>9106</v>
      </c>
      <c r="R56" s="100">
        <f>'Other Funds Reference'!R56+'Other Funds-Revision No. 1'!R56</f>
        <v>1336</v>
      </c>
      <c r="S56" s="100">
        <f>'Other Funds Reference'!S56+'Other Funds-Revision No. 1'!S56</f>
        <v>4461</v>
      </c>
      <c r="T56" s="100">
        <f>'Other Funds Reference'!T56+'Other Funds-Revision No. 1'!T56</f>
        <v>0</v>
      </c>
      <c r="U56" s="100">
        <f>'Other Funds Reference'!U56+'Other Funds-Revision No. 1'!U56</f>
        <v>0</v>
      </c>
      <c r="V56" s="100">
        <f>'Other Funds Reference'!V56+'Other Funds-Revision No. 1'!V56</f>
        <v>0</v>
      </c>
      <c r="W56" s="100">
        <f>'Other Funds Reference'!W56+'Other Funds-Revision No. 1'!W56</f>
        <v>1099</v>
      </c>
      <c r="X56" s="100">
        <f>'Other Funds Reference'!X56+'Other Funds-Revision No. 1'!X56</f>
        <v>0</v>
      </c>
      <c r="Y56" s="100">
        <f>'Other Funds Reference'!Y56+'Other Funds-Revision No. 1'!Y56</f>
        <v>0</v>
      </c>
      <c r="Z56" s="100">
        <f>'Other Funds Reference'!Z56+'Other Funds-Revision No. 1'!Z56</f>
        <v>0</v>
      </c>
      <c r="AA56" s="339">
        <f>'Other Funds Reference'!AA56+'Other Funds-Revision No. 1'!AA56</f>
        <v>0</v>
      </c>
      <c r="AB56" s="100">
        <f>'Other Funds Reference'!AB56+'Other Funds-Revision No. 1'!AB56</f>
        <v>13143</v>
      </c>
      <c r="AC56" s="100">
        <f>'Other Funds Reference'!AC56+'Other Funds-Revision No. 1'!AC56</f>
        <v>739</v>
      </c>
      <c r="AD56" s="100">
        <f>'Other Funds Reference'!AD56+'Other Funds-Revision No. 1'!AD56</f>
        <v>0</v>
      </c>
      <c r="AE56" s="100">
        <f t="shared" si="0"/>
        <v>322044</v>
      </c>
    </row>
    <row r="57" spans="1:31" x14ac:dyDescent="0.2">
      <c r="A57" s="24" t="str">
        <f>+'Original ABG Allocation'!A57</f>
        <v>52</v>
      </c>
      <c r="B57" s="24" t="str">
        <f>+'Original ABG Allocation'!B57</f>
        <v>WAYNE</v>
      </c>
      <c r="C57" s="100">
        <f>'Other Funds Reference'!C57+'Other Funds-Revision No. 1'!C57</f>
        <v>0</v>
      </c>
      <c r="D57" s="100">
        <f>'Other Funds Reference'!D57+'Other Funds-Revision No. 1'!D57</f>
        <v>7175</v>
      </c>
      <c r="E57" s="100">
        <f>'Other Funds Reference'!E57+'Other Funds-Revision No. 1'!E57</f>
        <v>0</v>
      </c>
      <c r="F57" s="100">
        <f>'Other Funds Reference'!F57+'Other Funds-Revision No. 1'!F57</f>
        <v>0</v>
      </c>
      <c r="G57" s="100">
        <f>'Other Funds Reference'!G57+'Other Funds-Revision No. 1'!G57</f>
        <v>0</v>
      </c>
      <c r="H57" s="100">
        <f>'Other Funds Reference'!H57+'Other Funds-Revision No. 1'!H57</f>
        <v>0</v>
      </c>
      <c r="I57" s="100">
        <f>'Other Funds Reference'!I57+'Other Funds-Revision No. 1'!I57</f>
        <v>5000</v>
      </c>
      <c r="J57" s="100">
        <f>'Other Funds Reference'!J57+'Other Funds-Revision No. 1'!J57</f>
        <v>0</v>
      </c>
      <c r="K57" s="100">
        <f>'Other Funds Reference'!K57+'Other Funds-Revision No. 1'!K57</f>
        <v>778466</v>
      </c>
      <c r="L57" s="100">
        <f>'Other Funds Reference'!L57+'Other Funds-Revision No. 1'!L57</f>
        <v>174479</v>
      </c>
      <c r="M57" s="100">
        <f>'Other Funds Reference'!M57+'Other Funds-Revision No. 1'!M57</f>
        <v>40000</v>
      </c>
      <c r="N57" s="100">
        <f>'Other Funds Reference'!N57+'Other Funds-Revision No. 1'!N57</f>
        <v>0</v>
      </c>
      <c r="O57" s="100">
        <f>'Other Funds Reference'!O57+'Other Funds-Revision No. 1'!O57</f>
        <v>46922</v>
      </c>
      <c r="P57" s="100">
        <f>'Other Funds Reference'!P57+'Other Funds-Revision No. 1'!P57</f>
        <v>45903</v>
      </c>
      <c r="Q57" s="100">
        <f>'Other Funds Reference'!Q57+'Other Funds-Revision No. 1'!Q57</f>
        <v>30602</v>
      </c>
      <c r="R57" s="100">
        <f>'Other Funds Reference'!R57+'Other Funds-Revision No. 1'!R57</f>
        <v>4495</v>
      </c>
      <c r="S57" s="100">
        <f>'Other Funds Reference'!S57+'Other Funds-Revision No. 1'!S57</f>
        <v>14997</v>
      </c>
      <c r="T57" s="100">
        <f>'Other Funds Reference'!T57+'Other Funds-Revision No. 1'!T57</f>
        <v>0</v>
      </c>
      <c r="U57" s="100">
        <f>'Other Funds Reference'!U57+'Other Funds-Revision No. 1'!U57</f>
        <v>0</v>
      </c>
      <c r="V57" s="100">
        <f>'Other Funds Reference'!V57+'Other Funds-Revision No. 1'!V57</f>
        <v>0</v>
      </c>
      <c r="W57" s="100">
        <f>'Other Funds Reference'!W57+'Other Funds-Revision No. 1'!W57</f>
        <v>3283</v>
      </c>
      <c r="X57" s="100">
        <f>'Other Funds Reference'!X57+'Other Funds-Revision No. 1'!X57</f>
        <v>5954</v>
      </c>
      <c r="Y57" s="100">
        <f>'Other Funds Reference'!Y57+'Other Funds-Revision No. 1'!Y57</f>
        <v>0</v>
      </c>
      <c r="Z57" s="100">
        <f>'Other Funds Reference'!Z57+'Other Funds-Revision No. 1'!Z57</f>
        <v>0</v>
      </c>
      <c r="AA57" s="100">
        <f>'Other Funds Reference'!AA57+'Other Funds-Revision No. 1'!AA57</f>
        <v>0</v>
      </c>
      <c r="AB57" s="100">
        <f>'Other Funds Reference'!AB57+'Other Funds-Revision No. 1'!AB57</f>
        <v>29806</v>
      </c>
      <c r="AC57" s="100">
        <f>'Other Funds Reference'!AC57+'Other Funds-Revision No. 1'!AC57</f>
        <v>1677</v>
      </c>
      <c r="AD57" s="100">
        <f>'Other Funds Reference'!AD57+'Other Funds-Revision No. 1'!AD57</f>
        <v>0</v>
      </c>
      <c r="AE57" s="100">
        <f t="shared" si="0"/>
        <v>1188759</v>
      </c>
    </row>
    <row r="58" spans="1:31" ht="13.5" thickBot="1" x14ac:dyDescent="0.25">
      <c r="B58" s="25" t="s">
        <v>129</v>
      </c>
      <c r="C58" s="101">
        <f t="shared" ref="C58:AE58" si="1">SUM(C6:C57)</f>
        <v>556852</v>
      </c>
      <c r="D58" s="101">
        <f t="shared" si="1"/>
        <v>509525</v>
      </c>
      <c r="E58" s="101">
        <f t="shared" si="1"/>
        <v>91666</v>
      </c>
      <c r="F58" s="101">
        <f t="shared" si="1"/>
        <v>331195</v>
      </c>
      <c r="G58" s="101">
        <f t="shared" si="1"/>
        <v>292080</v>
      </c>
      <c r="H58" s="101">
        <f t="shared" si="1"/>
        <v>200000</v>
      </c>
      <c r="I58" s="101">
        <f t="shared" si="1"/>
        <v>260000</v>
      </c>
      <c r="J58" s="101">
        <f t="shared" si="1"/>
        <v>52000</v>
      </c>
      <c r="K58" s="101">
        <f t="shared" si="1"/>
        <v>33020816</v>
      </c>
      <c r="L58" s="101">
        <f t="shared" si="1"/>
        <v>9628722</v>
      </c>
      <c r="M58" s="101">
        <f t="shared" si="1"/>
        <v>2168000</v>
      </c>
      <c r="N58" s="101">
        <f t="shared" si="1"/>
        <v>2187591</v>
      </c>
      <c r="O58" s="101">
        <f t="shared" si="1"/>
        <v>6737932</v>
      </c>
      <c r="P58" s="101">
        <f t="shared" si="1"/>
        <v>6433244</v>
      </c>
      <c r="Q58" s="101">
        <f t="shared" si="1"/>
        <v>4288823</v>
      </c>
      <c r="R58" s="101">
        <f t="shared" si="1"/>
        <v>667075</v>
      </c>
      <c r="S58" s="101">
        <f t="shared" si="1"/>
        <v>2035921</v>
      </c>
      <c r="T58" s="101">
        <f t="shared" si="1"/>
        <v>505550</v>
      </c>
      <c r="U58" s="101">
        <f t="shared" si="1"/>
        <v>0</v>
      </c>
      <c r="V58" s="101">
        <f t="shared" si="1"/>
        <v>10000</v>
      </c>
      <c r="W58" s="101">
        <f t="shared" si="1"/>
        <v>482273</v>
      </c>
      <c r="X58" s="101">
        <f t="shared" si="1"/>
        <v>202825</v>
      </c>
      <c r="Y58" s="101">
        <f t="shared" si="1"/>
        <v>47324</v>
      </c>
      <c r="Z58" s="101">
        <f t="shared" si="1"/>
        <v>52000</v>
      </c>
      <c r="AA58" s="101">
        <f t="shared" si="1"/>
        <v>184529</v>
      </c>
      <c r="AB58" s="101">
        <f t="shared" ref="AB58:AD58" si="2">SUM(AB6:AB57)</f>
        <v>5000000</v>
      </c>
      <c r="AC58" s="101">
        <f t="shared" si="2"/>
        <v>325925</v>
      </c>
      <c r="AD58" s="101">
        <f t="shared" si="2"/>
        <v>418421</v>
      </c>
      <c r="AE58" s="101">
        <f t="shared" si="1"/>
        <v>76690289</v>
      </c>
    </row>
    <row r="59" spans="1:31" ht="13.5" thickTop="1" x14ac:dyDescent="0.2">
      <c r="H59" s="52"/>
      <c r="I59" s="52"/>
      <c r="J59" s="52"/>
      <c r="K59" s="52"/>
      <c r="L59" s="52"/>
      <c r="M59" s="52"/>
      <c r="N59" s="52"/>
      <c r="O59" s="52"/>
      <c r="P59" s="52"/>
      <c r="Q59" s="52"/>
      <c r="R59" s="52"/>
      <c r="S59" s="52"/>
      <c r="T59" s="52"/>
      <c r="U59" s="52"/>
      <c r="V59" s="52"/>
      <c r="W59" s="52"/>
      <c r="X59" s="52"/>
      <c r="Y59" s="52"/>
      <c r="Z59" s="52"/>
      <c r="AA59" s="52"/>
      <c r="AB59" s="52"/>
      <c r="AC59" s="52"/>
      <c r="AD59" s="52"/>
      <c r="AE59" s="52"/>
    </row>
    <row r="60" spans="1:31" x14ac:dyDescent="0.2">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row>
    <row r="61" spans="1:31" x14ac:dyDescent="0.2">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row>
    <row r="62" spans="1:31" x14ac:dyDescent="0.2">
      <c r="H62" s="52"/>
      <c r="I62" s="52"/>
      <c r="J62" s="52"/>
      <c r="K62" s="52"/>
      <c r="L62" s="52"/>
      <c r="M62" s="52"/>
      <c r="N62" s="52"/>
      <c r="O62" s="52"/>
      <c r="P62" s="52"/>
      <c r="Q62" s="52"/>
      <c r="R62" s="52"/>
      <c r="S62" s="52"/>
      <c r="T62" s="52"/>
      <c r="U62" s="52"/>
      <c r="V62" s="52"/>
      <c r="W62" s="52"/>
      <c r="X62" s="52"/>
      <c r="Y62" s="52"/>
      <c r="Z62" s="52"/>
      <c r="AA62" s="52"/>
      <c r="AB62" s="52"/>
      <c r="AC62" s="52"/>
      <c r="AD62" s="52"/>
      <c r="AE62" s="52"/>
    </row>
    <row r="63" spans="1:31" x14ac:dyDescent="0.2">
      <c r="H63" s="52"/>
      <c r="I63" s="52"/>
      <c r="J63" s="52"/>
      <c r="K63" s="52"/>
      <c r="L63" s="52"/>
      <c r="M63" s="52"/>
      <c r="N63" s="52"/>
      <c r="O63" s="52"/>
      <c r="P63" s="52"/>
      <c r="Q63" s="52"/>
      <c r="R63" s="52"/>
      <c r="S63" s="52"/>
      <c r="T63" s="52"/>
      <c r="U63" s="52"/>
      <c r="V63" s="52"/>
      <c r="W63" s="52"/>
      <c r="X63" s="52"/>
      <c r="Y63" s="52"/>
      <c r="Z63" s="52"/>
      <c r="AA63" s="52"/>
      <c r="AB63" s="52"/>
      <c r="AC63" s="52"/>
      <c r="AD63" s="52"/>
      <c r="AE63" s="52"/>
    </row>
    <row r="64" spans="1:31" x14ac:dyDescent="0.2">
      <c r="H64" s="52"/>
      <c r="I64" s="52"/>
      <c r="J64" s="52"/>
      <c r="K64" s="52"/>
      <c r="L64" s="52"/>
      <c r="M64" s="52"/>
      <c r="N64" s="52"/>
      <c r="O64" s="52"/>
      <c r="P64" s="52"/>
      <c r="Q64" s="52"/>
      <c r="R64" s="52"/>
      <c r="S64" s="52"/>
      <c r="T64" s="52"/>
      <c r="U64" s="52"/>
      <c r="V64" s="52"/>
      <c r="W64" s="52"/>
      <c r="X64" s="52"/>
      <c r="Y64" s="52"/>
      <c r="Z64" s="52"/>
      <c r="AA64" s="52"/>
      <c r="AB64" s="52"/>
      <c r="AC64" s="52"/>
      <c r="AD64" s="52"/>
      <c r="AE64" s="52"/>
    </row>
    <row r="65" spans="8:31" x14ac:dyDescent="0.2">
      <c r="H65" s="52"/>
      <c r="I65" s="52"/>
      <c r="J65" s="52"/>
      <c r="K65" s="52"/>
      <c r="L65" s="52"/>
      <c r="M65" s="52"/>
      <c r="N65" s="52"/>
      <c r="O65" s="52"/>
      <c r="P65" s="52"/>
      <c r="Q65" s="52"/>
      <c r="R65" s="52"/>
      <c r="S65" s="52"/>
      <c r="T65" s="52"/>
      <c r="U65" s="52"/>
      <c r="V65" s="52"/>
      <c r="W65" s="52"/>
      <c r="X65" s="52"/>
      <c r="Y65" s="52"/>
      <c r="Z65" s="52"/>
      <c r="AA65" s="52"/>
      <c r="AB65" s="52"/>
      <c r="AC65" s="52"/>
      <c r="AD65" s="52"/>
      <c r="AE65" s="52"/>
    </row>
    <row r="66" spans="8:31" x14ac:dyDescent="0.2">
      <c r="H66" s="52"/>
      <c r="I66" s="52"/>
      <c r="J66" s="52"/>
      <c r="K66" s="52"/>
      <c r="L66" s="52"/>
      <c r="M66" s="52"/>
      <c r="N66" s="52"/>
      <c r="O66" s="52"/>
      <c r="P66" s="52"/>
      <c r="Q66" s="52"/>
      <c r="R66" s="52"/>
      <c r="S66" s="52"/>
      <c r="T66" s="52"/>
      <c r="U66" s="52"/>
      <c r="V66" s="52"/>
      <c r="W66" s="52"/>
      <c r="X66" s="52"/>
      <c r="Y66" s="52"/>
      <c r="Z66" s="52"/>
      <c r="AA66" s="52"/>
      <c r="AB66" s="52"/>
      <c r="AC66" s="52"/>
      <c r="AD66" s="52"/>
      <c r="AE66" s="52"/>
    </row>
  </sheetData>
  <sheetProtection algorithmName="SHA-512" hashValue="sLJQROvP5hGWmo81ww3goUHGqobWNNMUjOT+mq43S+hVK6NocJdGSWIOlb2YcZ9qWjdhNkU6GyiCSKqag/KTpA==" saltValue="ANOzrCCYZGJjKoqA39PK+A==" spinCount="100000" sheet="1" objects="1" scenarios="1"/>
  <phoneticPr fontId="0" type="noConversion"/>
  <pageMargins left="0.25" right="0.25" top="0.5" bottom="0.5" header="0" footer="0"/>
  <pageSetup scale="75" fitToWidth="0" orientation="landscape" r:id="rId1"/>
  <headerFooter alignWithMargins="0">
    <oddFooter>&amp;C&amp;A</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AG66"/>
  <sheetViews>
    <sheetView zoomScaleNormal="100" workbookViewId="0">
      <pane xSplit="2" ySplit="5" topLeftCell="C6" activePane="bottomRight" state="frozen"/>
      <selection activeCell="B16" sqref="B16"/>
      <selection pane="topRight" activeCell="B16" sqref="B16"/>
      <selection pane="bottomLeft" activeCell="B16" sqref="B16"/>
      <selection pane="bottomRight" activeCell="A3" sqref="A3"/>
    </sheetView>
  </sheetViews>
  <sheetFormatPr defaultColWidth="9.140625" defaultRowHeight="12.75" x14ac:dyDescent="0.2"/>
  <cols>
    <col min="1" max="1" width="4.85546875" style="1" customWidth="1"/>
    <col min="2" max="2" width="20" style="1" bestFit="1" customWidth="1"/>
    <col min="3" max="4" width="12.85546875" style="1" bestFit="1" customWidth="1"/>
    <col min="5" max="5" width="19.42578125" style="1" bestFit="1" customWidth="1"/>
    <col min="6" max="6" width="19.5703125" style="1" bestFit="1" customWidth="1"/>
    <col min="7" max="7" width="12.85546875" style="1" bestFit="1" customWidth="1"/>
    <col min="8" max="8" width="12.85546875" style="1" customWidth="1"/>
    <col min="9" max="9" width="11.5703125" style="1" bestFit="1" customWidth="1"/>
    <col min="10" max="10" width="12.5703125" style="1" bestFit="1" customWidth="1"/>
    <col min="11" max="11" width="20.5703125" style="1" customWidth="1"/>
    <col min="12" max="12" width="10.5703125" style="1" bestFit="1" customWidth="1"/>
    <col min="13" max="13" width="14.5703125" style="1" bestFit="1" customWidth="1"/>
    <col min="14" max="17" width="13.42578125" style="1" bestFit="1" customWidth="1"/>
    <col min="18" max="18" width="22.42578125" style="1" bestFit="1" customWidth="1"/>
    <col min="19" max="19" width="16.5703125" style="1" bestFit="1" customWidth="1"/>
    <col min="20" max="20" width="14.5703125" style="1" bestFit="1" customWidth="1"/>
    <col min="21" max="21" width="16.85546875" style="1" bestFit="1" customWidth="1"/>
    <col min="22" max="22" width="20.42578125" style="1" bestFit="1" customWidth="1"/>
    <col min="23" max="23" width="17.85546875" style="1" bestFit="1" customWidth="1"/>
    <col min="24" max="24" width="12.5703125" style="1" bestFit="1" customWidth="1"/>
    <col min="25" max="25" width="21.5703125" style="1" bestFit="1" customWidth="1"/>
    <col min="26" max="26" width="16.42578125" style="1" bestFit="1" customWidth="1"/>
    <col min="27" max="27" width="19.42578125" style="1" bestFit="1" customWidth="1"/>
    <col min="28" max="29" width="16.140625" style="1" customWidth="1"/>
    <col min="30" max="30" width="18.85546875" style="1" bestFit="1" customWidth="1"/>
    <col min="31" max="31" width="16.140625" style="1" customWidth="1"/>
    <col min="32" max="32" width="25.85546875" style="1" customWidth="1"/>
    <col min="33" max="33" width="14.5703125" style="1" bestFit="1" customWidth="1"/>
    <col min="34" max="16384" width="9.140625" style="1"/>
  </cols>
  <sheetData>
    <row r="1" spans="1:33" x14ac:dyDescent="0.2">
      <c r="A1" s="27" t="s">
        <v>377</v>
      </c>
    </row>
    <row r="2" spans="1:33" s="2" customFormat="1" x14ac:dyDescent="0.2">
      <c r="A2" s="29" t="str">
        <f>+'Original ABG Allocation'!A3</f>
        <v>FY 2023-24</v>
      </c>
      <c r="B2" s="1"/>
      <c r="C2" s="1"/>
      <c r="D2" s="1"/>
      <c r="E2" s="1"/>
      <c r="F2" s="1"/>
      <c r="G2" s="1"/>
      <c r="H2" s="1"/>
      <c r="I2" s="1"/>
      <c r="J2" s="1"/>
      <c r="K2" s="343"/>
      <c r="L2" s="1"/>
      <c r="M2" s="1"/>
      <c r="N2" s="1"/>
      <c r="O2" s="1"/>
      <c r="P2" s="1"/>
      <c r="Q2" s="1"/>
      <c r="R2" s="1"/>
      <c r="S2" s="1"/>
      <c r="T2" s="1"/>
      <c r="U2" s="1"/>
      <c r="V2" s="1"/>
      <c r="W2" s="1"/>
      <c r="X2" s="1"/>
      <c r="Y2" s="1"/>
      <c r="Z2" s="1"/>
      <c r="AA2" s="1"/>
      <c r="AB2" s="1"/>
      <c r="AC2" s="1"/>
      <c r="AD2" s="1"/>
      <c r="AE2" s="1"/>
      <c r="AF2" s="1"/>
      <c r="AG2" s="1"/>
    </row>
    <row r="3" spans="1:33" s="30" customFormat="1" x14ac:dyDescent="0.2">
      <c r="A3" s="29"/>
      <c r="B3" s="1"/>
      <c r="C3" s="206">
        <f>'Other Funds Reference'!C3</f>
        <v>1</v>
      </c>
      <c r="D3" s="206">
        <f>'Other Funds Reference'!D3</f>
        <v>2</v>
      </c>
      <c r="E3" s="206">
        <f>'Other Funds Reference'!E3</f>
        <v>3</v>
      </c>
      <c r="F3" s="206">
        <f>'Other Funds Reference'!F3</f>
        <v>4</v>
      </c>
      <c r="G3" s="206">
        <f>'Other Funds Reference'!G3</f>
        <v>5</v>
      </c>
      <c r="H3" s="206">
        <f>'Other Funds Reference'!H3</f>
        <v>6</v>
      </c>
      <c r="I3" s="206">
        <f>'Other Funds Reference'!I3</f>
        <v>7</v>
      </c>
      <c r="J3" s="206">
        <f>'Other Funds Reference'!J3</f>
        <v>8</v>
      </c>
      <c r="K3" s="206">
        <f>'Other Funds Reference'!K3</f>
        <v>9</v>
      </c>
      <c r="L3" s="206">
        <f>'Other Funds Reference'!L3</f>
        <v>10</v>
      </c>
      <c r="M3" s="206">
        <f>'Other Funds Reference'!M3</f>
        <v>11</v>
      </c>
      <c r="N3" s="206">
        <f>'Other Funds Reference'!N3</f>
        <v>12</v>
      </c>
      <c r="O3" s="206">
        <f>'Other Funds Reference'!O3</f>
        <v>13</v>
      </c>
      <c r="P3" s="206">
        <f>'Other Funds Reference'!P3</f>
        <v>14</v>
      </c>
      <c r="Q3" s="206">
        <f>'Other Funds Reference'!Q3</f>
        <v>15</v>
      </c>
      <c r="R3" s="206">
        <f>'Other Funds Reference'!R3</f>
        <v>16</v>
      </c>
      <c r="S3" s="206">
        <f>'Other Funds Reference'!S3</f>
        <v>17</v>
      </c>
      <c r="T3" s="314">
        <f>'Other Funds Reference'!T3</f>
        <v>18</v>
      </c>
      <c r="U3" s="314">
        <f>'Other Funds Reference'!U3</f>
        <v>19</v>
      </c>
      <c r="V3" s="314">
        <f>'Other Funds Reference'!V3</f>
        <v>20</v>
      </c>
      <c r="W3" s="314">
        <f>'Other Funds Reference'!W3</f>
        <v>21</v>
      </c>
      <c r="X3" s="314">
        <f>'Other Funds Reference'!X3</f>
        <v>22</v>
      </c>
      <c r="Y3" s="314">
        <f>'Other Funds Reference'!Y3</f>
        <v>23</v>
      </c>
      <c r="Z3" s="314">
        <f>'Other Funds Reference'!Z3</f>
        <v>24</v>
      </c>
      <c r="AA3" s="206">
        <f>'Other Funds Reference'!AA3</f>
        <v>25</v>
      </c>
      <c r="AB3" s="206">
        <f>'Other Funds Reference'!AB3</f>
        <v>26</v>
      </c>
      <c r="AC3" s="206">
        <f>'Other Funds Reference'!AC3</f>
        <v>27</v>
      </c>
      <c r="AD3" s="206">
        <f>'Other Funds Reference'!AD3</f>
        <v>28</v>
      </c>
      <c r="AE3" s="314">
        <f>'Other Funds Reference'!AE3</f>
        <v>29</v>
      </c>
      <c r="AF3" s="314">
        <f>'Other Funds Reference'!AF3</f>
        <v>30</v>
      </c>
      <c r="AG3" s="16"/>
    </row>
    <row r="4" spans="1:33" x14ac:dyDescent="0.2">
      <c r="B4" s="343"/>
      <c r="C4" s="343" t="str">
        <f>'Other Funds Reference'!C4</f>
        <v>Ombudsman</v>
      </c>
      <c r="D4" s="346" t="str">
        <f>'Other Funds Reference'!D4</f>
        <v>Ombudsman</v>
      </c>
      <c r="E4" s="346" t="str">
        <f>'Other Funds Reference'!E4</f>
        <v>Ombudsman</v>
      </c>
      <c r="F4" s="346" t="str">
        <f>'Other Funds Reference'!F4</f>
        <v>Ombudsman</v>
      </c>
      <c r="G4" s="346" t="str">
        <f>'Other Funds Reference'!G4</f>
        <v>PA MEDI</v>
      </c>
      <c r="H4" s="346" t="str">
        <f>'Other Funds Reference'!H4</f>
        <v>PA MEDI</v>
      </c>
      <c r="I4" s="346" t="str">
        <f>'Other Funds Reference'!I4</f>
        <v>PA MEDI</v>
      </c>
      <c r="J4" s="346" t="str">
        <f>'Other Funds Reference'!J4</f>
        <v>PA MEDI</v>
      </c>
      <c r="K4" s="346" t="str">
        <f>'Other Funds Reference'!K4</f>
        <v>OPTIONS</v>
      </c>
      <c r="L4" s="346" t="str">
        <f>'Other Funds Reference'!L4</f>
        <v>Block Grant</v>
      </c>
      <c r="M4" s="346" t="str">
        <f>'Other Funds Reference'!M4</f>
        <v>Protective</v>
      </c>
      <c r="N4" s="346" t="str">
        <f>'Other Funds Reference'!N4</f>
        <v>PS</v>
      </c>
      <c r="O4" s="346" t="str">
        <f>'Other Funds Reference'!O4</f>
        <v xml:space="preserve">ARPA </v>
      </c>
      <c r="P4" s="346" t="str">
        <f>'Other Funds Reference'!P4</f>
        <v>ARPA</v>
      </c>
      <c r="Q4" s="346" t="str">
        <f>'Other Funds Reference'!Q4</f>
        <v>ARPA</v>
      </c>
      <c r="R4" s="346" t="str">
        <f>'Other Funds Reference'!R4</f>
        <v>ARPA</v>
      </c>
      <c r="S4" s="346" t="str">
        <f>'Other Funds Reference'!S4</f>
        <v>ARPA</v>
      </c>
      <c r="T4" s="47" t="str">
        <f>'Other Funds Reference'!T4</f>
        <v xml:space="preserve">Bench </v>
      </c>
      <c r="U4" s="47" t="str">
        <f>'Other Funds Reference'!U4</f>
        <v>Direct Care</v>
      </c>
      <c r="V4" s="47" t="str">
        <f>'Other Funds Reference'!V4</f>
        <v>AAA Public Workforce</v>
      </c>
      <c r="W4" s="47" t="str">
        <f>'Other Funds Reference'!W4</f>
        <v>MIPPA -AAA</v>
      </c>
      <c r="X4" s="47" t="str">
        <f>'Other Funds Reference'!X4</f>
        <v>MIPPA - SHIP</v>
      </c>
      <c r="Y4" s="47" t="str">
        <f>'Other Funds Reference'!Y4</f>
        <v>MIPPA-SHIP</v>
      </c>
      <c r="Z4" s="47" t="str">
        <f>'Other Funds Reference'!Z4</f>
        <v>MIPPA-SHIP</v>
      </c>
      <c r="AA4" s="346" t="str">
        <f>'Other Funds Reference'!AA4</f>
        <v>Critical Relief Funds</v>
      </c>
      <c r="AB4" s="346" t="str">
        <f>'Other Funds Reference'!AB4</f>
        <v>Supplemental</v>
      </c>
      <c r="AC4" s="346" t="str">
        <f>'Other Funds Reference'!AC4</f>
        <v>Covid Vaccine</v>
      </c>
      <c r="AD4" s="346" t="str">
        <f>'Other Funds Reference'!AD4</f>
        <v>Protective Services</v>
      </c>
      <c r="AE4" s="47" t="str">
        <f>'Other Funds Reference'!AE4</f>
        <v>FAST/</v>
      </c>
      <c r="AF4" s="47" t="str">
        <f>'Other Funds Reference'!AF4</f>
        <v>Senior Community Centers</v>
      </c>
      <c r="AG4" s="343" t="s">
        <v>174</v>
      </c>
    </row>
    <row r="5" spans="1:33" x14ac:dyDescent="0.2">
      <c r="B5" s="343"/>
      <c r="C5" s="11" t="str">
        <f>'Other Funds Reference'!C5</f>
        <v>ROC</v>
      </c>
      <c r="D5" s="11" t="str">
        <f>'Other Funds Reference'!D5</f>
        <v>Volunteers</v>
      </c>
      <c r="E5" s="11" t="str">
        <f>'Other Funds Reference'!E5</f>
        <v>Volunteer Specialist</v>
      </c>
      <c r="F5" s="11" t="str">
        <f>'Other Funds Reference'!F5</f>
        <v>ARPA Funds</v>
      </c>
      <c r="G5" s="11" t="str">
        <f>'Other Funds Reference'!G5</f>
        <v>Reg. Staff</v>
      </c>
      <c r="H5" s="11" t="str">
        <f>'Other Funds Reference'!H5</f>
        <v xml:space="preserve">Telecenters </v>
      </c>
      <c r="I5" s="11" t="str">
        <f>'Other Funds Reference'!I5</f>
        <v>Base</v>
      </c>
      <c r="J5" s="11" t="str">
        <f>'Other Funds Reference'!J5</f>
        <v>PHLP</v>
      </c>
      <c r="K5" s="11" t="str">
        <f>'Other Funds Reference'!K5</f>
        <v>Services</v>
      </c>
      <c r="L5" s="11" t="str">
        <f>'Other Funds Reference'!L5</f>
        <v>Supplement</v>
      </c>
      <c r="M5" s="11" t="str">
        <f>'Other Funds Reference'!M5</f>
        <v>Services</v>
      </c>
      <c r="N5" s="11" t="str">
        <f>'Other Funds Reference'!N5</f>
        <v>Personnel</v>
      </c>
      <c r="O5" s="11" t="str">
        <f>'Other Funds Reference'!O5</f>
        <v>Suppt Svs</v>
      </c>
      <c r="P5" s="11" t="str">
        <f>'Other Funds Reference'!P5</f>
        <v>HD Meals</v>
      </c>
      <c r="Q5" s="11" t="str">
        <f>'Other Funds Reference'!Q5</f>
        <v>Cong Meals</v>
      </c>
      <c r="R5" s="11" t="str">
        <f>'Other Funds Reference'!R5</f>
        <v>Prev Health</v>
      </c>
      <c r="S5" s="11" t="str">
        <f>'Other Funds Reference'!S5</f>
        <v>Family Caregiver</v>
      </c>
      <c r="T5" s="60"/>
      <c r="U5" s="60" t="str">
        <f>'Other Funds Reference'!U5</f>
        <v>Worker Pilot</v>
      </c>
      <c r="V5" s="60" t="str">
        <f>'Other Funds Reference'!V5</f>
        <v>Grant</v>
      </c>
      <c r="W5" s="60" t="str">
        <f>'Other Funds Reference'!W5</f>
        <v>Priority 2</v>
      </c>
      <c r="X5" s="60" t="str">
        <f>'Other Funds Reference'!X5</f>
        <v>Priority 3</v>
      </c>
      <c r="Y5" s="60" t="str">
        <f>'Other Funds Reference'!Y5</f>
        <v>BDT</v>
      </c>
      <c r="Z5" s="60" t="str">
        <f>'Other Funds Reference'!Z5</f>
        <v>PHLP</v>
      </c>
      <c r="AA5" s="11" t="str">
        <f>'Other Funds Reference'!AA5</f>
        <v>Support Services</v>
      </c>
      <c r="AB5" s="11" t="str">
        <f>'Other Funds Reference'!AB5</f>
        <v>OPTIONS Funds</v>
      </c>
      <c r="AC5" s="11" t="str">
        <f>'Other Funds Reference'!AC5</f>
        <v>Access</v>
      </c>
      <c r="AD5" s="11" t="str">
        <f>'Other Funds Reference'!AD5</f>
        <v>2022 Overspend</v>
      </c>
      <c r="AE5" s="47" t="str">
        <f>'Other Funds Reference'!AE5</f>
        <v xml:space="preserve">PS Line </v>
      </c>
      <c r="AF5" s="60" t="str">
        <f>'Other Funds Reference'!AF5</f>
        <v>23-24 Non-competitive</v>
      </c>
      <c r="AG5" s="205" t="s">
        <v>266</v>
      </c>
    </row>
    <row r="6" spans="1:33" x14ac:dyDescent="0.2">
      <c r="A6" s="24" t="str">
        <f>+'Original ABG Allocation'!A6</f>
        <v>01</v>
      </c>
      <c r="B6" s="24" t="str">
        <f>+'Original ABG Allocation'!B6</f>
        <v>ERIE</v>
      </c>
      <c r="C6" s="105">
        <v>0</v>
      </c>
      <c r="D6" s="105">
        <v>0</v>
      </c>
      <c r="E6" s="105">
        <v>0</v>
      </c>
      <c r="F6" s="105">
        <v>0</v>
      </c>
      <c r="G6" s="105">
        <v>0</v>
      </c>
      <c r="H6" s="105">
        <v>0</v>
      </c>
      <c r="I6" s="105">
        <v>0</v>
      </c>
      <c r="J6" s="105">
        <v>0</v>
      </c>
      <c r="K6" s="105">
        <v>0</v>
      </c>
      <c r="L6" s="105">
        <v>0</v>
      </c>
      <c r="M6" s="105">
        <v>0</v>
      </c>
      <c r="N6" s="105">
        <v>0</v>
      </c>
      <c r="O6" s="105">
        <v>0</v>
      </c>
      <c r="P6" s="105">
        <v>302593</v>
      </c>
      <c r="Q6" s="105">
        <v>235711</v>
      </c>
      <c r="R6" s="105">
        <v>32762</v>
      </c>
      <c r="S6" s="105">
        <v>33095</v>
      </c>
      <c r="T6" s="105">
        <v>0</v>
      </c>
      <c r="U6" s="105">
        <v>245322.01</v>
      </c>
      <c r="V6" s="105">
        <v>0</v>
      </c>
      <c r="W6" s="105">
        <v>0</v>
      </c>
      <c r="X6" s="105">
        <v>0</v>
      </c>
      <c r="Y6" s="105">
        <v>0</v>
      </c>
      <c r="Z6" s="105">
        <v>0</v>
      </c>
      <c r="AA6" s="105">
        <v>0</v>
      </c>
      <c r="AB6" s="105">
        <v>0</v>
      </c>
      <c r="AC6" s="105">
        <v>0</v>
      </c>
      <c r="AD6" s="105">
        <v>0</v>
      </c>
      <c r="AE6" s="105">
        <v>0</v>
      </c>
      <c r="AF6" s="105">
        <f>2551*8</f>
        <v>20408</v>
      </c>
      <c r="AG6" s="155">
        <f t="shared" ref="AG6:AG37" si="0">SUM(C6:AF6)</f>
        <v>869891.01</v>
      </c>
    </row>
    <row r="7" spans="1:33" x14ac:dyDescent="0.2">
      <c r="A7" s="24" t="str">
        <f>+'Original ABG Allocation'!A7</f>
        <v>02</v>
      </c>
      <c r="B7" s="24" t="str">
        <f>+'Original ABG Allocation'!B7</f>
        <v>CRAWFORD</v>
      </c>
      <c r="C7" s="105">
        <v>0</v>
      </c>
      <c r="D7" s="105">
        <v>0</v>
      </c>
      <c r="E7" s="105">
        <v>0</v>
      </c>
      <c r="F7" s="105">
        <v>0</v>
      </c>
      <c r="G7" s="105">
        <v>0</v>
      </c>
      <c r="H7" s="105">
        <v>0</v>
      </c>
      <c r="I7" s="105">
        <v>0</v>
      </c>
      <c r="J7" s="105">
        <v>0</v>
      </c>
      <c r="K7" s="105">
        <v>0</v>
      </c>
      <c r="L7" s="105">
        <v>0</v>
      </c>
      <c r="M7" s="105">
        <v>0</v>
      </c>
      <c r="N7" s="105">
        <v>0</v>
      </c>
      <c r="O7" s="105">
        <v>0</v>
      </c>
      <c r="P7" s="105">
        <v>0</v>
      </c>
      <c r="Q7" s="105">
        <v>0</v>
      </c>
      <c r="R7" s="105">
        <v>0</v>
      </c>
      <c r="S7" s="105">
        <v>0</v>
      </c>
      <c r="T7" s="105">
        <v>0</v>
      </c>
      <c r="U7" s="105">
        <v>0</v>
      </c>
      <c r="V7" s="105">
        <v>275370</v>
      </c>
      <c r="W7" s="105">
        <v>0</v>
      </c>
      <c r="X7" s="105">
        <v>0</v>
      </c>
      <c r="Y7" s="105">
        <v>0</v>
      </c>
      <c r="Z7" s="105">
        <v>0</v>
      </c>
      <c r="AA7" s="105">
        <v>0</v>
      </c>
      <c r="AB7" s="105">
        <v>0</v>
      </c>
      <c r="AC7" s="105">
        <v>0</v>
      </c>
      <c r="AD7" s="105">
        <v>0</v>
      </c>
      <c r="AE7" s="105">
        <v>0</v>
      </c>
      <c r="AF7" s="105">
        <f>2551*5</f>
        <v>12755</v>
      </c>
      <c r="AG7" s="155">
        <f t="shared" si="0"/>
        <v>288125</v>
      </c>
    </row>
    <row r="8" spans="1:33" x14ac:dyDescent="0.2">
      <c r="A8" s="24" t="str">
        <f>+'Original ABG Allocation'!A8</f>
        <v>03</v>
      </c>
      <c r="B8" s="24" t="str">
        <f>+'Original ABG Allocation'!B8</f>
        <v>CAM/ELK/MCKEAN</v>
      </c>
      <c r="C8" s="105">
        <v>0</v>
      </c>
      <c r="D8" s="105">
        <v>0</v>
      </c>
      <c r="E8" s="105">
        <v>0</v>
      </c>
      <c r="F8" s="105">
        <v>0</v>
      </c>
      <c r="G8" s="105">
        <v>0</v>
      </c>
      <c r="H8" s="105">
        <v>0</v>
      </c>
      <c r="I8" s="105">
        <v>0</v>
      </c>
      <c r="J8" s="105">
        <v>0</v>
      </c>
      <c r="K8" s="105">
        <v>0</v>
      </c>
      <c r="L8" s="105">
        <v>0</v>
      </c>
      <c r="M8" s="105">
        <v>0</v>
      </c>
      <c r="N8" s="105">
        <v>0</v>
      </c>
      <c r="O8" s="105">
        <v>0</v>
      </c>
      <c r="P8" s="105">
        <v>0</v>
      </c>
      <c r="Q8" s="105">
        <v>0</v>
      </c>
      <c r="R8" s="105">
        <v>0</v>
      </c>
      <c r="S8" s="105">
        <v>0</v>
      </c>
      <c r="T8" s="105">
        <v>0</v>
      </c>
      <c r="U8" s="105">
        <v>0</v>
      </c>
      <c r="V8" s="105">
        <v>0</v>
      </c>
      <c r="W8" s="105">
        <v>0</v>
      </c>
      <c r="X8" s="105">
        <v>0</v>
      </c>
      <c r="Y8" s="105">
        <v>0</v>
      </c>
      <c r="Z8" s="105">
        <v>0</v>
      </c>
      <c r="AA8" s="105">
        <v>0</v>
      </c>
      <c r="AB8" s="105">
        <v>0</v>
      </c>
      <c r="AC8" s="105">
        <v>0</v>
      </c>
      <c r="AD8" s="105">
        <v>0</v>
      </c>
      <c r="AE8" s="105">
        <v>0</v>
      </c>
      <c r="AF8" s="105">
        <f>2551*12</f>
        <v>30612</v>
      </c>
      <c r="AG8" s="155">
        <f t="shared" si="0"/>
        <v>30612</v>
      </c>
    </row>
    <row r="9" spans="1:33" x14ac:dyDescent="0.2">
      <c r="A9" s="24" t="str">
        <f>+'Original ABG Allocation'!A9</f>
        <v>04</v>
      </c>
      <c r="B9" s="24" t="str">
        <f>+'Original ABG Allocation'!B9</f>
        <v>BEAVER</v>
      </c>
      <c r="C9" s="105">
        <v>0</v>
      </c>
      <c r="D9" s="105">
        <v>0</v>
      </c>
      <c r="E9" s="105">
        <v>0</v>
      </c>
      <c r="F9" s="105">
        <v>0</v>
      </c>
      <c r="G9" s="105">
        <v>0</v>
      </c>
      <c r="H9" s="105">
        <v>0</v>
      </c>
      <c r="I9" s="105">
        <v>0</v>
      </c>
      <c r="J9" s="105">
        <v>0</v>
      </c>
      <c r="K9" s="105">
        <v>0</v>
      </c>
      <c r="L9" s="105">
        <v>0</v>
      </c>
      <c r="M9" s="105">
        <v>0</v>
      </c>
      <c r="N9" s="105">
        <v>0</v>
      </c>
      <c r="O9" s="105">
        <v>4160</v>
      </c>
      <c r="P9" s="105">
        <v>0</v>
      </c>
      <c r="Q9" s="105">
        <v>2989</v>
      </c>
      <c r="R9" s="105">
        <v>16000</v>
      </c>
      <c r="S9" s="105">
        <v>9401</v>
      </c>
      <c r="T9" s="105">
        <v>0</v>
      </c>
      <c r="U9" s="105">
        <v>0</v>
      </c>
      <c r="V9" s="105">
        <v>0</v>
      </c>
      <c r="W9" s="105">
        <v>0</v>
      </c>
      <c r="X9" s="105">
        <v>0</v>
      </c>
      <c r="Y9" s="105">
        <v>0</v>
      </c>
      <c r="Z9" s="105">
        <v>0</v>
      </c>
      <c r="AA9" s="105">
        <v>0</v>
      </c>
      <c r="AB9" s="105">
        <v>0</v>
      </c>
      <c r="AC9" s="105">
        <v>0</v>
      </c>
      <c r="AD9" s="105">
        <v>0</v>
      </c>
      <c r="AE9" s="105">
        <v>0</v>
      </c>
      <c r="AF9" s="105">
        <f>2551*3</f>
        <v>7653</v>
      </c>
      <c r="AG9" s="155">
        <f t="shared" si="0"/>
        <v>40203</v>
      </c>
    </row>
    <row r="10" spans="1:33" x14ac:dyDescent="0.2">
      <c r="A10" s="24" t="str">
        <f>+'Original ABG Allocation'!A10</f>
        <v>05</v>
      </c>
      <c r="B10" s="24" t="str">
        <f>+'Original ABG Allocation'!B10</f>
        <v>INDIANA</v>
      </c>
      <c r="C10" s="105">
        <v>0</v>
      </c>
      <c r="D10" s="105">
        <v>0</v>
      </c>
      <c r="E10" s="105">
        <v>0</v>
      </c>
      <c r="F10" s="105">
        <v>0</v>
      </c>
      <c r="G10" s="105">
        <v>0</v>
      </c>
      <c r="H10" s="105">
        <v>0</v>
      </c>
      <c r="I10" s="105">
        <v>0</v>
      </c>
      <c r="J10" s="105">
        <v>0</v>
      </c>
      <c r="K10" s="105">
        <v>0</v>
      </c>
      <c r="L10" s="105">
        <v>0</v>
      </c>
      <c r="M10" s="105">
        <v>0</v>
      </c>
      <c r="N10" s="105">
        <v>0</v>
      </c>
      <c r="O10" s="105">
        <v>0</v>
      </c>
      <c r="P10" s="105">
        <v>0</v>
      </c>
      <c r="Q10" s="105">
        <v>0</v>
      </c>
      <c r="R10" s="105">
        <v>0</v>
      </c>
      <c r="S10" s="105">
        <v>0</v>
      </c>
      <c r="T10" s="105">
        <v>0</v>
      </c>
      <c r="U10" s="105">
        <v>0</v>
      </c>
      <c r="V10" s="105"/>
      <c r="W10" s="105">
        <v>0</v>
      </c>
      <c r="X10" s="105">
        <v>0</v>
      </c>
      <c r="Y10" s="105">
        <v>0</v>
      </c>
      <c r="Z10" s="105">
        <v>0</v>
      </c>
      <c r="AA10" s="105">
        <v>0</v>
      </c>
      <c r="AB10" s="105">
        <v>0</v>
      </c>
      <c r="AC10" s="105">
        <v>0</v>
      </c>
      <c r="AD10" s="105">
        <v>0</v>
      </c>
      <c r="AE10" s="105">
        <v>0</v>
      </c>
      <c r="AF10" s="105">
        <f>2551*7</f>
        <v>17857</v>
      </c>
      <c r="AG10" s="155">
        <f t="shared" si="0"/>
        <v>17857</v>
      </c>
    </row>
    <row r="11" spans="1:33" x14ac:dyDescent="0.2">
      <c r="A11" s="24" t="str">
        <f>+'Original ABG Allocation'!A11</f>
        <v>06</v>
      </c>
      <c r="B11" s="24" t="str">
        <f>+'Original ABG Allocation'!B11</f>
        <v>ALLEGHENY</v>
      </c>
      <c r="C11" s="105">
        <v>0</v>
      </c>
      <c r="D11" s="105">
        <v>0</v>
      </c>
      <c r="E11" s="105">
        <v>0</v>
      </c>
      <c r="F11" s="105">
        <v>0</v>
      </c>
      <c r="G11" s="105">
        <v>0</v>
      </c>
      <c r="H11" s="105">
        <v>0</v>
      </c>
      <c r="I11" s="105">
        <v>0</v>
      </c>
      <c r="J11" s="105">
        <v>0</v>
      </c>
      <c r="K11" s="105">
        <v>0</v>
      </c>
      <c r="L11" s="105">
        <v>0</v>
      </c>
      <c r="M11" s="105">
        <v>0</v>
      </c>
      <c r="N11" s="105">
        <v>0</v>
      </c>
      <c r="O11" s="105">
        <v>0</v>
      </c>
      <c r="P11" s="105">
        <v>0</v>
      </c>
      <c r="Q11" s="105">
        <v>0</v>
      </c>
      <c r="R11" s="105">
        <v>0</v>
      </c>
      <c r="S11" s="105">
        <v>0</v>
      </c>
      <c r="T11" s="105">
        <v>0</v>
      </c>
      <c r="U11" s="105">
        <v>0</v>
      </c>
      <c r="V11" s="105">
        <v>0</v>
      </c>
      <c r="W11" s="105">
        <v>0</v>
      </c>
      <c r="X11" s="105">
        <v>0</v>
      </c>
      <c r="Y11" s="105">
        <v>0</v>
      </c>
      <c r="Z11" s="105">
        <v>0</v>
      </c>
      <c r="AA11" s="105">
        <v>0</v>
      </c>
      <c r="AB11" s="105">
        <v>0</v>
      </c>
      <c r="AC11" s="105">
        <v>0</v>
      </c>
      <c r="AD11" s="105">
        <v>0</v>
      </c>
      <c r="AE11" s="105">
        <v>0</v>
      </c>
      <c r="AF11" s="105">
        <f>2551*30</f>
        <v>76530</v>
      </c>
      <c r="AG11" s="155">
        <f t="shared" si="0"/>
        <v>76530</v>
      </c>
    </row>
    <row r="12" spans="1:33" x14ac:dyDescent="0.2">
      <c r="A12" s="24" t="str">
        <f>+'Original ABG Allocation'!A12</f>
        <v>07</v>
      </c>
      <c r="B12" s="24" t="str">
        <f>+'Original ABG Allocation'!B12</f>
        <v>WESTMORELAND</v>
      </c>
      <c r="C12" s="105">
        <v>0</v>
      </c>
      <c r="D12" s="105">
        <v>0</v>
      </c>
      <c r="E12" s="105">
        <v>0</v>
      </c>
      <c r="F12" s="105">
        <v>0</v>
      </c>
      <c r="G12" s="105">
        <v>0</v>
      </c>
      <c r="H12" s="105">
        <v>0</v>
      </c>
      <c r="I12" s="105">
        <v>0</v>
      </c>
      <c r="J12" s="105">
        <v>0</v>
      </c>
      <c r="K12" s="105">
        <v>0</v>
      </c>
      <c r="L12" s="105">
        <v>0</v>
      </c>
      <c r="M12" s="105">
        <v>0</v>
      </c>
      <c r="N12" s="105">
        <v>0</v>
      </c>
      <c r="O12" s="105">
        <v>335372</v>
      </c>
      <c r="P12" s="105">
        <v>328276</v>
      </c>
      <c r="Q12" s="105">
        <v>218851</v>
      </c>
      <c r="R12" s="105">
        <v>32098</v>
      </c>
      <c r="S12" s="105">
        <v>107205</v>
      </c>
      <c r="T12" s="105">
        <v>0</v>
      </c>
      <c r="U12" s="105">
        <v>0</v>
      </c>
      <c r="V12" s="105">
        <v>0</v>
      </c>
      <c r="W12" s="105">
        <v>0</v>
      </c>
      <c r="X12" s="105">
        <v>0</v>
      </c>
      <c r="Y12" s="105">
        <v>0</v>
      </c>
      <c r="Z12" s="105">
        <v>0</v>
      </c>
      <c r="AA12" s="105">
        <v>0</v>
      </c>
      <c r="AB12" s="105">
        <v>0</v>
      </c>
      <c r="AC12" s="105">
        <v>0</v>
      </c>
      <c r="AD12" s="105">
        <v>0</v>
      </c>
      <c r="AE12" s="105">
        <v>0</v>
      </c>
      <c r="AF12" s="105">
        <f>2551*25</f>
        <v>63775</v>
      </c>
      <c r="AG12" s="155">
        <f t="shared" si="0"/>
        <v>1085577</v>
      </c>
    </row>
    <row r="13" spans="1:33" x14ac:dyDescent="0.2">
      <c r="A13" s="24" t="str">
        <f>+'Original ABG Allocation'!A13</f>
        <v>08</v>
      </c>
      <c r="B13" s="24" t="str">
        <f>+'Original ABG Allocation'!B13</f>
        <v>WASH/FAY/GREENE</v>
      </c>
      <c r="C13" s="105">
        <v>0</v>
      </c>
      <c r="D13" s="105">
        <v>0</v>
      </c>
      <c r="E13" s="105">
        <v>0</v>
      </c>
      <c r="F13" s="105">
        <v>0</v>
      </c>
      <c r="G13" s="105">
        <v>0</v>
      </c>
      <c r="H13" s="105">
        <v>0</v>
      </c>
      <c r="I13" s="105">
        <v>0</v>
      </c>
      <c r="J13" s="105">
        <v>0</v>
      </c>
      <c r="K13" s="105">
        <v>0</v>
      </c>
      <c r="L13" s="105">
        <v>0</v>
      </c>
      <c r="M13" s="105">
        <v>0</v>
      </c>
      <c r="N13" s="105">
        <v>0</v>
      </c>
      <c r="O13" s="105">
        <v>0</v>
      </c>
      <c r="P13" s="105">
        <v>0</v>
      </c>
      <c r="Q13" s="105">
        <v>0</v>
      </c>
      <c r="R13" s="105">
        <v>11113</v>
      </c>
      <c r="S13" s="105">
        <v>0</v>
      </c>
      <c r="T13" s="105">
        <v>0</v>
      </c>
      <c r="U13" s="105">
        <v>0</v>
      </c>
      <c r="V13" s="105">
        <v>0</v>
      </c>
      <c r="W13" s="105">
        <v>0</v>
      </c>
      <c r="X13" s="105">
        <v>0</v>
      </c>
      <c r="Y13" s="105">
        <v>0</v>
      </c>
      <c r="Z13" s="105">
        <v>0</v>
      </c>
      <c r="AA13" s="105">
        <v>0</v>
      </c>
      <c r="AB13" s="105">
        <v>0</v>
      </c>
      <c r="AC13" s="105">
        <v>0</v>
      </c>
      <c r="AD13" s="105">
        <v>0</v>
      </c>
      <c r="AE13" s="105">
        <v>0</v>
      </c>
      <c r="AF13" s="105">
        <f>2551*29</f>
        <v>73979</v>
      </c>
      <c r="AG13" s="155">
        <f t="shared" si="0"/>
        <v>85092</v>
      </c>
    </row>
    <row r="14" spans="1:33" x14ac:dyDescent="0.2">
      <c r="A14" s="24" t="str">
        <f>+'Original ABG Allocation'!A14</f>
        <v>09</v>
      </c>
      <c r="B14" s="24" t="str">
        <f>+'Original ABG Allocation'!B14</f>
        <v>SOMERSET</v>
      </c>
      <c r="C14" s="105">
        <v>0</v>
      </c>
      <c r="D14" s="105">
        <v>0</v>
      </c>
      <c r="E14" s="105">
        <v>0</v>
      </c>
      <c r="F14" s="105">
        <v>0</v>
      </c>
      <c r="G14" s="105">
        <v>0</v>
      </c>
      <c r="H14" s="105">
        <v>0</v>
      </c>
      <c r="I14" s="105">
        <v>0</v>
      </c>
      <c r="J14" s="105">
        <v>0</v>
      </c>
      <c r="K14" s="105">
        <v>0</v>
      </c>
      <c r="L14" s="105">
        <v>0</v>
      </c>
      <c r="M14" s="105">
        <v>0</v>
      </c>
      <c r="N14" s="105">
        <v>0</v>
      </c>
      <c r="O14" s="105">
        <v>0</v>
      </c>
      <c r="P14" s="105">
        <v>0</v>
      </c>
      <c r="Q14" s="105">
        <v>0</v>
      </c>
      <c r="R14" s="105">
        <v>0</v>
      </c>
      <c r="S14" s="105">
        <v>0</v>
      </c>
      <c r="T14" s="105">
        <v>0</v>
      </c>
      <c r="U14" s="105">
        <v>0</v>
      </c>
      <c r="V14" s="105">
        <v>0</v>
      </c>
      <c r="W14" s="105">
        <v>0</v>
      </c>
      <c r="X14" s="105">
        <v>0</v>
      </c>
      <c r="Y14" s="105">
        <v>0</v>
      </c>
      <c r="Z14" s="105">
        <v>0</v>
      </c>
      <c r="AA14" s="105">
        <v>0</v>
      </c>
      <c r="AB14" s="105">
        <v>0</v>
      </c>
      <c r="AC14" s="105">
        <v>0</v>
      </c>
      <c r="AD14" s="105">
        <v>0</v>
      </c>
      <c r="AE14" s="105">
        <v>0</v>
      </c>
      <c r="AF14" s="105">
        <f>2551*7</f>
        <v>17857</v>
      </c>
      <c r="AG14" s="155">
        <f t="shared" si="0"/>
        <v>17857</v>
      </c>
    </row>
    <row r="15" spans="1:33" x14ac:dyDescent="0.2">
      <c r="A15" s="24" t="str">
        <f>+'Original ABG Allocation'!A15</f>
        <v>10</v>
      </c>
      <c r="B15" s="24" t="str">
        <f>+'Original ABG Allocation'!B15</f>
        <v>CAMBRIA</v>
      </c>
      <c r="C15" s="105">
        <v>0</v>
      </c>
      <c r="D15" s="105">
        <v>0</v>
      </c>
      <c r="E15" s="105">
        <v>0</v>
      </c>
      <c r="F15" s="105">
        <v>0</v>
      </c>
      <c r="G15" s="105">
        <v>0</v>
      </c>
      <c r="H15" s="105">
        <v>0</v>
      </c>
      <c r="I15" s="105">
        <v>0</v>
      </c>
      <c r="J15" s="105">
        <v>0</v>
      </c>
      <c r="K15" s="105">
        <v>0</v>
      </c>
      <c r="L15" s="105">
        <v>0</v>
      </c>
      <c r="M15" s="105">
        <v>0</v>
      </c>
      <c r="N15" s="105">
        <v>0</v>
      </c>
      <c r="O15" s="105">
        <v>0</v>
      </c>
      <c r="P15" s="105">
        <v>0</v>
      </c>
      <c r="Q15" s="105">
        <v>0</v>
      </c>
      <c r="R15" s="105">
        <v>0</v>
      </c>
      <c r="S15" s="105">
        <v>0</v>
      </c>
      <c r="T15" s="105">
        <v>0</v>
      </c>
      <c r="U15" s="105">
        <v>0</v>
      </c>
      <c r="V15" s="105">
        <v>0</v>
      </c>
      <c r="W15" s="105">
        <v>0</v>
      </c>
      <c r="X15" s="105">
        <v>0</v>
      </c>
      <c r="Y15" s="105">
        <v>0</v>
      </c>
      <c r="Z15" s="105">
        <v>0</v>
      </c>
      <c r="AA15" s="105">
        <v>0</v>
      </c>
      <c r="AB15" s="105">
        <v>0</v>
      </c>
      <c r="AC15" s="105">
        <v>0</v>
      </c>
      <c r="AD15" s="105">
        <v>0</v>
      </c>
      <c r="AE15" s="105">
        <v>0</v>
      </c>
      <c r="AF15" s="105">
        <f>2551*9</f>
        <v>22959</v>
      </c>
      <c r="AG15" s="155">
        <f t="shared" si="0"/>
        <v>22959</v>
      </c>
    </row>
    <row r="16" spans="1:33" ht="15" x14ac:dyDescent="0.25">
      <c r="A16" s="24" t="str">
        <f>+'Original ABG Allocation'!A16</f>
        <v>11</v>
      </c>
      <c r="B16" s="24" t="str">
        <f>+'Original ABG Allocation'!B16</f>
        <v>BLAIR</v>
      </c>
      <c r="C16" s="105">
        <v>0</v>
      </c>
      <c r="D16" s="105">
        <v>0</v>
      </c>
      <c r="E16" s="105">
        <v>0</v>
      </c>
      <c r="F16" s="105">
        <v>0</v>
      </c>
      <c r="G16" s="105">
        <v>0</v>
      </c>
      <c r="H16" s="105">
        <v>0</v>
      </c>
      <c r="I16" s="105">
        <v>0</v>
      </c>
      <c r="J16" s="105">
        <v>0</v>
      </c>
      <c r="K16" s="105">
        <v>0</v>
      </c>
      <c r="L16" s="105">
        <v>0</v>
      </c>
      <c r="M16" s="105">
        <v>0</v>
      </c>
      <c r="N16" s="105">
        <v>0</v>
      </c>
      <c r="O16" s="105">
        <v>159030</v>
      </c>
      <c r="P16" s="105">
        <v>0</v>
      </c>
      <c r="Q16" s="105">
        <v>0</v>
      </c>
      <c r="R16" s="105">
        <v>17506</v>
      </c>
      <c r="S16" s="105">
        <v>0</v>
      </c>
      <c r="T16" s="105">
        <f>93667+15612</f>
        <v>109279</v>
      </c>
      <c r="U16" s="105">
        <v>0</v>
      </c>
      <c r="V16" s="105">
        <v>0</v>
      </c>
      <c r="W16" s="105">
        <v>0</v>
      </c>
      <c r="X16" s="105">
        <v>0</v>
      </c>
      <c r="Y16" s="105">
        <v>0</v>
      </c>
      <c r="Z16" s="105">
        <v>0</v>
      </c>
      <c r="AA16" s="105">
        <v>0</v>
      </c>
      <c r="AB16" s="105">
        <v>0</v>
      </c>
      <c r="AC16" s="105">
        <v>0</v>
      </c>
      <c r="AD16" s="105">
        <v>0</v>
      </c>
      <c r="AE16" s="350">
        <f>1705969+58609+1154488+5935</f>
        <v>2925001</v>
      </c>
      <c r="AF16" s="105">
        <f>2551*3</f>
        <v>7653</v>
      </c>
      <c r="AG16" s="155">
        <f t="shared" si="0"/>
        <v>3218469</v>
      </c>
    </row>
    <row r="17" spans="1:33" x14ac:dyDescent="0.2">
      <c r="A17" s="24" t="str">
        <f>+'Original ABG Allocation'!A17</f>
        <v>12</v>
      </c>
      <c r="B17" s="24" t="str">
        <f>+'Original ABG Allocation'!B17</f>
        <v>BED/FULT/HUNT</v>
      </c>
      <c r="C17" s="105">
        <v>0</v>
      </c>
      <c r="D17" s="105">
        <v>0</v>
      </c>
      <c r="E17" s="105">
        <v>0</v>
      </c>
      <c r="F17" s="105">
        <v>0</v>
      </c>
      <c r="G17" s="105">
        <v>0</v>
      </c>
      <c r="H17" s="105">
        <v>0</v>
      </c>
      <c r="I17" s="105">
        <v>0</v>
      </c>
      <c r="J17" s="105">
        <v>0</v>
      </c>
      <c r="K17" s="105">
        <v>0</v>
      </c>
      <c r="L17" s="105">
        <v>0</v>
      </c>
      <c r="M17" s="105">
        <v>0</v>
      </c>
      <c r="N17" s="105">
        <v>0</v>
      </c>
      <c r="O17" s="105">
        <v>150438</v>
      </c>
      <c r="P17" s="105">
        <v>113690</v>
      </c>
      <c r="Q17" s="105">
        <v>166024</v>
      </c>
      <c r="R17" s="105">
        <v>0</v>
      </c>
      <c r="S17" s="105">
        <v>0</v>
      </c>
      <c r="T17" s="105">
        <v>0</v>
      </c>
      <c r="U17" s="105">
        <v>0</v>
      </c>
      <c r="V17" s="105">
        <v>0</v>
      </c>
      <c r="W17" s="105">
        <v>0</v>
      </c>
      <c r="X17" s="105">
        <v>0</v>
      </c>
      <c r="Y17" s="105">
        <v>0</v>
      </c>
      <c r="Z17" s="105">
        <v>0</v>
      </c>
      <c r="AA17" s="105">
        <v>0</v>
      </c>
      <c r="AB17" s="105">
        <v>0</v>
      </c>
      <c r="AC17" s="105">
        <v>0</v>
      </c>
      <c r="AD17" s="105">
        <v>0</v>
      </c>
      <c r="AE17" s="105">
        <v>0</v>
      </c>
      <c r="AF17" s="105">
        <f>2551*13</f>
        <v>33163</v>
      </c>
      <c r="AG17" s="155">
        <f t="shared" si="0"/>
        <v>463315</v>
      </c>
    </row>
    <row r="18" spans="1:33" x14ac:dyDescent="0.2">
      <c r="A18" s="24" t="str">
        <f>+'Original ABG Allocation'!A18</f>
        <v>13</v>
      </c>
      <c r="B18" s="24" t="str">
        <f>+'Original ABG Allocation'!B18</f>
        <v>CENTRE</v>
      </c>
      <c r="C18" s="105">
        <v>0</v>
      </c>
      <c r="D18" s="105">
        <v>0</v>
      </c>
      <c r="E18" s="105">
        <v>0</v>
      </c>
      <c r="F18" s="105">
        <v>0</v>
      </c>
      <c r="G18" s="105">
        <v>0</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v>0</v>
      </c>
      <c r="AF18" s="105">
        <f>2551*5</f>
        <v>12755</v>
      </c>
      <c r="AG18" s="155">
        <f t="shared" si="0"/>
        <v>12755</v>
      </c>
    </row>
    <row r="19" spans="1:33" x14ac:dyDescent="0.2">
      <c r="A19" s="24" t="str">
        <f>+'Original ABG Allocation'!A19</f>
        <v>14</v>
      </c>
      <c r="B19" s="24" t="str">
        <f>+'Original ABG Allocation'!B19</f>
        <v>LYCOM/CLINTON</v>
      </c>
      <c r="C19" s="105">
        <v>0</v>
      </c>
      <c r="D19" s="105">
        <v>0</v>
      </c>
      <c r="E19" s="105">
        <v>0</v>
      </c>
      <c r="F19" s="105">
        <v>0</v>
      </c>
      <c r="G19" s="105">
        <v>0</v>
      </c>
      <c r="H19" s="105">
        <v>0</v>
      </c>
      <c r="I19" s="105">
        <v>0</v>
      </c>
      <c r="J19" s="105">
        <v>0</v>
      </c>
      <c r="K19" s="105">
        <v>0</v>
      </c>
      <c r="L19" s="105">
        <v>0</v>
      </c>
      <c r="M19" s="105">
        <v>0</v>
      </c>
      <c r="N19" s="105">
        <v>0</v>
      </c>
      <c r="O19" s="105">
        <v>126747</v>
      </c>
      <c r="P19" s="105">
        <v>123991</v>
      </c>
      <c r="Q19" s="105">
        <v>82661</v>
      </c>
      <c r="R19" s="105">
        <v>12124</v>
      </c>
      <c r="S19" s="105">
        <v>40492</v>
      </c>
      <c r="T19" s="105">
        <v>0</v>
      </c>
      <c r="U19" s="105">
        <v>0</v>
      </c>
      <c r="V19" s="105">
        <v>0</v>
      </c>
      <c r="W19" s="105">
        <v>0</v>
      </c>
      <c r="X19" s="105">
        <v>0</v>
      </c>
      <c r="Y19" s="105">
        <v>0</v>
      </c>
      <c r="Z19" s="105">
        <v>0</v>
      </c>
      <c r="AA19" s="105">
        <v>0</v>
      </c>
      <c r="AB19" s="105">
        <v>0</v>
      </c>
      <c r="AC19" s="105">
        <v>0</v>
      </c>
      <c r="AD19" s="105">
        <v>0</v>
      </c>
      <c r="AE19" s="105">
        <v>0</v>
      </c>
      <c r="AF19" s="105">
        <f>2551*9</f>
        <v>22959</v>
      </c>
      <c r="AG19" s="155">
        <f t="shared" si="0"/>
        <v>408974</v>
      </c>
    </row>
    <row r="20" spans="1:33" x14ac:dyDescent="0.2">
      <c r="A20" s="24" t="str">
        <f>+'Original ABG Allocation'!A20</f>
        <v>15</v>
      </c>
      <c r="B20" s="24" t="str">
        <f>+'Original ABG Allocation'!B20</f>
        <v>COLUM/MONT</v>
      </c>
      <c r="C20" s="105">
        <v>0</v>
      </c>
      <c r="D20" s="105">
        <v>0</v>
      </c>
      <c r="E20" s="105">
        <v>0</v>
      </c>
      <c r="F20" s="105">
        <v>0</v>
      </c>
      <c r="G20" s="105">
        <v>0</v>
      </c>
      <c r="H20" s="105">
        <v>0</v>
      </c>
      <c r="I20" s="105">
        <v>0</v>
      </c>
      <c r="J20" s="105">
        <v>0</v>
      </c>
      <c r="K20" s="105">
        <v>0</v>
      </c>
      <c r="L20" s="105">
        <v>0</v>
      </c>
      <c r="M20" s="105">
        <v>0</v>
      </c>
      <c r="N20" s="105">
        <v>0</v>
      </c>
      <c r="O20" s="105">
        <v>0</v>
      </c>
      <c r="P20" s="105">
        <v>0</v>
      </c>
      <c r="Q20" s="105">
        <v>0</v>
      </c>
      <c r="R20" s="105">
        <v>0</v>
      </c>
      <c r="S20" s="105">
        <v>0</v>
      </c>
      <c r="T20" s="105">
        <v>0</v>
      </c>
      <c r="U20" s="105">
        <v>0</v>
      </c>
      <c r="V20" s="105">
        <v>0</v>
      </c>
      <c r="W20" s="105">
        <v>0</v>
      </c>
      <c r="X20" s="105">
        <v>0</v>
      </c>
      <c r="Y20" s="105">
        <v>0</v>
      </c>
      <c r="Z20" s="105">
        <v>0</v>
      </c>
      <c r="AA20" s="105">
        <v>0</v>
      </c>
      <c r="AB20" s="105">
        <v>0</v>
      </c>
      <c r="AC20" s="105">
        <v>0</v>
      </c>
      <c r="AD20" s="105">
        <v>0</v>
      </c>
      <c r="AE20" s="105">
        <v>0</v>
      </c>
      <c r="AF20" s="105">
        <f>2551*5</f>
        <v>12755</v>
      </c>
      <c r="AG20" s="155">
        <f t="shared" si="0"/>
        <v>12755</v>
      </c>
    </row>
    <row r="21" spans="1:33" x14ac:dyDescent="0.2">
      <c r="A21" s="24" t="str">
        <f>+'Original ABG Allocation'!A21</f>
        <v>16</v>
      </c>
      <c r="B21" s="24" t="str">
        <f>+'Original ABG Allocation'!B21</f>
        <v>NORTHUMBERLND</v>
      </c>
      <c r="C21" s="105">
        <v>0</v>
      </c>
      <c r="D21" s="105">
        <v>0</v>
      </c>
      <c r="E21" s="105">
        <v>0</v>
      </c>
      <c r="F21" s="105">
        <v>0</v>
      </c>
      <c r="G21" s="105">
        <v>0</v>
      </c>
      <c r="H21" s="105">
        <v>0</v>
      </c>
      <c r="I21" s="105">
        <v>0</v>
      </c>
      <c r="J21" s="105">
        <v>0</v>
      </c>
      <c r="K21" s="105">
        <v>0</v>
      </c>
      <c r="L21" s="105">
        <v>0</v>
      </c>
      <c r="M21" s="105">
        <v>0</v>
      </c>
      <c r="N21" s="105">
        <v>0</v>
      </c>
      <c r="O21" s="105">
        <v>88595</v>
      </c>
      <c r="P21" s="105">
        <v>0</v>
      </c>
      <c r="Q21" s="105">
        <v>72139</v>
      </c>
      <c r="R21" s="105">
        <v>3215</v>
      </c>
      <c r="S21" s="105">
        <v>35338</v>
      </c>
      <c r="T21" s="105">
        <v>0</v>
      </c>
      <c r="U21" s="105">
        <v>0</v>
      </c>
      <c r="V21" s="105">
        <v>0</v>
      </c>
      <c r="W21" s="105">
        <v>0</v>
      </c>
      <c r="X21" s="105">
        <v>0</v>
      </c>
      <c r="Y21" s="105">
        <v>0</v>
      </c>
      <c r="Z21" s="105">
        <v>0</v>
      </c>
      <c r="AA21" s="105">
        <v>0</v>
      </c>
      <c r="AB21" s="105">
        <v>0</v>
      </c>
      <c r="AC21" s="105">
        <v>0</v>
      </c>
      <c r="AD21" s="105">
        <v>0</v>
      </c>
      <c r="AE21" s="105">
        <v>0</v>
      </c>
      <c r="AF21" s="105">
        <f>2551*7</f>
        <v>17857</v>
      </c>
      <c r="AG21" s="155">
        <f t="shared" si="0"/>
        <v>217144</v>
      </c>
    </row>
    <row r="22" spans="1:33" x14ac:dyDescent="0.2">
      <c r="A22" s="24" t="str">
        <f>+'Original ABG Allocation'!A22</f>
        <v>17</v>
      </c>
      <c r="B22" s="24" t="str">
        <f>+'Original ABG Allocation'!B22</f>
        <v>UNION/SNYDER</v>
      </c>
      <c r="C22" s="105">
        <v>0</v>
      </c>
      <c r="D22" s="105">
        <v>0</v>
      </c>
      <c r="E22" s="105">
        <v>0</v>
      </c>
      <c r="F22" s="105">
        <v>0</v>
      </c>
      <c r="G22" s="105">
        <v>0</v>
      </c>
      <c r="H22" s="105">
        <v>0</v>
      </c>
      <c r="I22" s="105">
        <v>0</v>
      </c>
      <c r="J22" s="105">
        <v>0</v>
      </c>
      <c r="K22" s="105">
        <v>0</v>
      </c>
      <c r="L22" s="105">
        <v>0</v>
      </c>
      <c r="M22" s="105">
        <v>0</v>
      </c>
      <c r="N22" s="105">
        <v>0</v>
      </c>
      <c r="O22" s="105">
        <v>27655</v>
      </c>
      <c r="P22" s="105">
        <v>181864</v>
      </c>
      <c r="Q22" s="105">
        <v>73042</v>
      </c>
      <c r="R22" s="105">
        <v>0</v>
      </c>
      <c r="S22" s="105">
        <v>0</v>
      </c>
      <c r="T22" s="105">
        <v>0</v>
      </c>
      <c r="U22" s="105">
        <v>0</v>
      </c>
      <c r="V22" s="105">
        <v>0</v>
      </c>
      <c r="W22" s="105">
        <v>0</v>
      </c>
      <c r="X22" s="105">
        <v>0</v>
      </c>
      <c r="Y22" s="105">
        <v>0</v>
      </c>
      <c r="Z22" s="105">
        <v>0</v>
      </c>
      <c r="AA22" s="105">
        <v>0</v>
      </c>
      <c r="AB22" s="105">
        <v>0</v>
      </c>
      <c r="AC22" s="105">
        <v>0</v>
      </c>
      <c r="AD22" s="105">
        <v>0</v>
      </c>
      <c r="AE22" s="105">
        <v>0</v>
      </c>
      <c r="AF22" s="105">
        <f>2551*1</f>
        <v>2551</v>
      </c>
      <c r="AG22" s="155">
        <f t="shared" si="0"/>
        <v>285112</v>
      </c>
    </row>
    <row r="23" spans="1:33" x14ac:dyDescent="0.2">
      <c r="A23" s="24" t="str">
        <f>+'Original ABG Allocation'!A23</f>
        <v>18</v>
      </c>
      <c r="B23" s="24" t="str">
        <f>+'Original ABG Allocation'!B23</f>
        <v>MIFF/JUNIATA</v>
      </c>
      <c r="C23" s="105">
        <v>0</v>
      </c>
      <c r="D23" s="105">
        <v>0</v>
      </c>
      <c r="E23" s="105">
        <v>0</v>
      </c>
      <c r="F23" s="105">
        <v>0</v>
      </c>
      <c r="G23" s="105">
        <v>0</v>
      </c>
      <c r="H23" s="105">
        <v>0</v>
      </c>
      <c r="I23" s="105">
        <v>0</v>
      </c>
      <c r="J23" s="105">
        <v>0</v>
      </c>
      <c r="K23" s="105">
        <v>0</v>
      </c>
      <c r="L23" s="105">
        <v>0</v>
      </c>
      <c r="M23" s="105">
        <v>0</v>
      </c>
      <c r="N23" s="105">
        <v>0</v>
      </c>
      <c r="O23" s="105">
        <v>0</v>
      </c>
      <c r="P23" s="105">
        <v>112031</v>
      </c>
      <c r="Q23" s="105">
        <v>8240</v>
      </c>
      <c r="R23" s="105">
        <v>0</v>
      </c>
      <c r="S23" s="105">
        <v>0</v>
      </c>
      <c r="T23" s="105">
        <v>0</v>
      </c>
      <c r="U23" s="105">
        <v>0</v>
      </c>
      <c r="V23" s="105">
        <v>0</v>
      </c>
      <c r="W23" s="105">
        <v>0</v>
      </c>
      <c r="X23" s="105">
        <v>0</v>
      </c>
      <c r="Y23" s="105">
        <v>0</v>
      </c>
      <c r="Z23" s="105">
        <v>0</v>
      </c>
      <c r="AA23" s="105">
        <v>0</v>
      </c>
      <c r="AB23" s="105">
        <v>0</v>
      </c>
      <c r="AC23" s="105">
        <v>0</v>
      </c>
      <c r="AD23" s="105">
        <v>0</v>
      </c>
      <c r="AE23" s="105">
        <v>0</v>
      </c>
      <c r="AF23" s="105">
        <f>2551*3</f>
        <v>7653</v>
      </c>
      <c r="AG23" s="155">
        <f t="shared" si="0"/>
        <v>127924</v>
      </c>
    </row>
    <row r="24" spans="1:33" x14ac:dyDescent="0.2">
      <c r="A24" s="24" t="str">
        <f>+'Original ABG Allocation'!A24</f>
        <v>19</v>
      </c>
      <c r="B24" s="24" t="str">
        <f>+'Original ABG Allocation'!B24</f>
        <v>FRANKLIN</v>
      </c>
      <c r="C24" s="105">
        <v>0</v>
      </c>
      <c r="D24" s="105">
        <v>0</v>
      </c>
      <c r="E24" s="105">
        <v>0</v>
      </c>
      <c r="F24" s="105">
        <v>0</v>
      </c>
      <c r="G24" s="105">
        <v>0</v>
      </c>
      <c r="H24" s="105">
        <v>0</v>
      </c>
      <c r="I24" s="105">
        <v>0</v>
      </c>
      <c r="J24" s="105">
        <v>0</v>
      </c>
      <c r="K24" s="105">
        <v>0</v>
      </c>
      <c r="L24" s="105">
        <v>0</v>
      </c>
      <c r="M24" s="105">
        <v>0</v>
      </c>
      <c r="N24" s="105">
        <v>0</v>
      </c>
      <c r="O24" s="105">
        <v>0</v>
      </c>
      <c r="P24" s="105">
        <v>0</v>
      </c>
      <c r="Q24" s="105">
        <v>0</v>
      </c>
      <c r="R24" s="105">
        <v>0</v>
      </c>
      <c r="S24" s="105">
        <v>0</v>
      </c>
      <c r="T24" s="105">
        <v>0</v>
      </c>
      <c r="U24" s="105">
        <v>0</v>
      </c>
      <c r="V24" s="105">
        <v>128321</v>
      </c>
      <c r="W24" s="105">
        <v>0</v>
      </c>
      <c r="X24" s="105">
        <v>0</v>
      </c>
      <c r="Y24" s="105">
        <v>0</v>
      </c>
      <c r="Z24" s="105">
        <v>0</v>
      </c>
      <c r="AA24" s="105">
        <v>0</v>
      </c>
      <c r="AB24" s="105">
        <v>0</v>
      </c>
      <c r="AC24" s="105">
        <v>0</v>
      </c>
      <c r="AD24" s="105">
        <v>0</v>
      </c>
      <c r="AE24" s="105">
        <v>0</v>
      </c>
      <c r="AF24" s="105">
        <f>2551*8</f>
        <v>20408</v>
      </c>
      <c r="AG24" s="155">
        <f t="shared" si="0"/>
        <v>148729</v>
      </c>
    </row>
    <row r="25" spans="1:33" x14ac:dyDescent="0.2">
      <c r="A25" s="24" t="str">
        <f>+'Original ABG Allocation'!A25</f>
        <v>20</v>
      </c>
      <c r="B25" s="24" t="str">
        <f>+'Original ABG Allocation'!B25</f>
        <v>ADAMS</v>
      </c>
      <c r="C25" s="105">
        <v>0</v>
      </c>
      <c r="D25" s="105">
        <v>0</v>
      </c>
      <c r="E25" s="105">
        <v>0</v>
      </c>
      <c r="F25" s="105">
        <v>0</v>
      </c>
      <c r="G25" s="105">
        <v>0</v>
      </c>
      <c r="H25" s="105">
        <v>0</v>
      </c>
      <c r="I25" s="105">
        <v>0</v>
      </c>
      <c r="J25" s="105">
        <v>0</v>
      </c>
      <c r="K25" s="105">
        <v>0</v>
      </c>
      <c r="L25" s="105">
        <v>0</v>
      </c>
      <c r="M25" s="105">
        <v>0</v>
      </c>
      <c r="N25" s="105">
        <v>0</v>
      </c>
      <c r="O25" s="105">
        <v>58210</v>
      </c>
      <c r="P25" s="105">
        <v>56946</v>
      </c>
      <c r="Q25" s="105">
        <v>37964</v>
      </c>
      <c r="R25" s="105">
        <v>5568</v>
      </c>
      <c r="S25" s="105">
        <v>10937</v>
      </c>
      <c r="T25" s="105">
        <v>0</v>
      </c>
      <c r="U25" s="105">
        <v>0</v>
      </c>
      <c r="V25" s="105">
        <v>0</v>
      </c>
      <c r="W25" s="105">
        <v>0</v>
      </c>
      <c r="X25" s="105">
        <v>0</v>
      </c>
      <c r="Y25" s="105">
        <v>0</v>
      </c>
      <c r="Z25" s="105">
        <v>0</v>
      </c>
      <c r="AA25" s="105">
        <v>0</v>
      </c>
      <c r="AB25" s="105">
        <v>0</v>
      </c>
      <c r="AC25" s="105">
        <v>0</v>
      </c>
      <c r="AD25" s="105">
        <v>0</v>
      </c>
      <c r="AE25" s="105">
        <v>0</v>
      </c>
      <c r="AF25" s="105">
        <f>2551*6</f>
        <v>15306</v>
      </c>
      <c r="AG25" s="155">
        <f t="shared" si="0"/>
        <v>184931</v>
      </c>
    </row>
    <row r="26" spans="1:33" x14ac:dyDescent="0.2">
      <c r="A26" s="24" t="str">
        <f>+'Original ABG Allocation'!A26</f>
        <v>21</v>
      </c>
      <c r="B26" s="24" t="str">
        <f>+'Original ABG Allocation'!B26</f>
        <v>CUMBERLAND</v>
      </c>
      <c r="C26" s="105">
        <v>0</v>
      </c>
      <c r="D26" s="105">
        <v>0</v>
      </c>
      <c r="E26" s="105">
        <v>0</v>
      </c>
      <c r="F26" s="105">
        <v>0</v>
      </c>
      <c r="G26" s="105">
        <v>0</v>
      </c>
      <c r="H26" s="105">
        <v>0</v>
      </c>
      <c r="I26" s="105">
        <v>0</v>
      </c>
      <c r="J26" s="105">
        <v>0</v>
      </c>
      <c r="K26" s="105">
        <v>0</v>
      </c>
      <c r="L26" s="105">
        <v>0</v>
      </c>
      <c r="M26" s="105">
        <v>0</v>
      </c>
      <c r="N26" s="105">
        <v>0</v>
      </c>
      <c r="O26" s="105">
        <v>100751</v>
      </c>
      <c r="P26" s="105">
        <v>0</v>
      </c>
      <c r="Q26" s="105">
        <v>0</v>
      </c>
      <c r="R26" s="105">
        <v>0</v>
      </c>
      <c r="S26" s="105">
        <v>0</v>
      </c>
      <c r="T26" s="105">
        <v>0</v>
      </c>
      <c r="U26" s="105">
        <v>0</v>
      </c>
      <c r="V26" s="105">
        <v>0</v>
      </c>
      <c r="W26" s="105">
        <v>0</v>
      </c>
      <c r="X26" s="105">
        <v>0</v>
      </c>
      <c r="Y26" s="105">
        <v>0</v>
      </c>
      <c r="Z26" s="105">
        <v>0</v>
      </c>
      <c r="AA26" s="105">
        <v>0</v>
      </c>
      <c r="AB26" s="105">
        <v>0</v>
      </c>
      <c r="AC26" s="105">
        <v>0</v>
      </c>
      <c r="AD26" s="105">
        <v>0</v>
      </c>
      <c r="AE26" s="105">
        <v>0</v>
      </c>
      <c r="AF26" s="105">
        <f>2551*4</f>
        <v>10204</v>
      </c>
      <c r="AG26" s="155">
        <f t="shared" si="0"/>
        <v>110955</v>
      </c>
    </row>
    <row r="27" spans="1:33" x14ac:dyDescent="0.2">
      <c r="A27" s="24" t="str">
        <f>+'Original ABG Allocation'!A27</f>
        <v>22</v>
      </c>
      <c r="B27" s="24" t="str">
        <f>+'Original ABG Allocation'!B27</f>
        <v>PERRY</v>
      </c>
      <c r="C27" s="105">
        <v>0</v>
      </c>
      <c r="D27" s="105">
        <v>0</v>
      </c>
      <c r="E27" s="105">
        <v>0</v>
      </c>
      <c r="F27" s="105">
        <v>0</v>
      </c>
      <c r="G27" s="105">
        <v>0</v>
      </c>
      <c r="H27" s="105">
        <v>0</v>
      </c>
      <c r="I27" s="105">
        <v>0</v>
      </c>
      <c r="J27" s="105">
        <v>0</v>
      </c>
      <c r="K27" s="105">
        <v>0</v>
      </c>
      <c r="L27" s="105">
        <v>0</v>
      </c>
      <c r="M27" s="105">
        <v>0</v>
      </c>
      <c r="N27" s="105">
        <v>0</v>
      </c>
      <c r="O27" s="105">
        <v>90746</v>
      </c>
      <c r="P27" s="105">
        <v>88773</v>
      </c>
      <c r="Q27" s="105">
        <v>59182</v>
      </c>
      <c r="R27" s="105">
        <v>8680</v>
      </c>
      <c r="S27" s="105">
        <v>28990</v>
      </c>
      <c r="T27" s="105">
        <v>0</v>
      </c>
      <c r="U27" s="105">
        <v>0</v>
      </c>
      <c r="V27" s="105">
        <v>0</v>
      </c>
      <c r="W27" s="105">
        <v>0</v>
      </c>
      <c r="X27" s="105">
        <v>0</v>
      </c>
      <c r="Y27" s="105">
        <v>0</v>
      </c>
      <c r="Z27" s="105">
        <v>0</v>
      </c>
      <c r="AA27" s="105">
        <v>0</v>
      </c>
      <c r="AB27" s="105">
        <v>0</v>
      </c>
      <c r="AC27" s="105">
        <v>0</v>
      </c>
      <c r="AD27" s="105">
        <v>0</v>
      </c>
      <c r="AE27" s="105">
        <v>0</v>
      </c>
      <c r="AF27" s="105">
        <f>2551*6</f>
        <v>15306</v>
      </c>
      <c r="AG27" s="155">
        <f t="shared" si="0"/>
        <v>291677</v>
      </c>
    </row>
    <row r="28" spans="1:33" x14ac:dyDescent="0.2">
      <c r="A28" s="24" t="str">
        <f>+'Original ABG Allocation'!A28</f>
        <v>23</v>
      </c>
      <c r="B28" s="24" t="str">
        <f>+'Original ABG Allocation'!B28</f>
        <v>DAUPHIN</v>
      </c>
      <c r="C28" s="105">
        <v>0</v>
      </c>
      <c r="D28" s="105">
        <v>0</v>
      </c>
      <c r="E28" s="105">
        <v>0</v>
      </c>
      <c r="F28" s="105">
        <v>0</v>
      </c>
      <c r="G28" s="105">
        <v>0</v>
      </c>
      <c r="H28" s="105">
        <v>0</v>
      </c>
      <c r="I28" s="105">
        <v>0</v>
      </c>
      <c r="J28" s="105">
        <v>0</v>
      </c>
      <c r="K28" s="105">
        <v>0</v>
      </c>
      <c r="L28" s="105">
        <v>0</v>
      </c>
      <c r="M28" s="105">
        <v>0</v>
      </c>
      <c r="N28" s="105">
        <v>0</v>
      </c>
      <c r="O28" s="105">
        <v>0</v>
      </c>
      <c r="P28" s="105">
        <v>0</v>
      </c>
      <c r="Q28" s="105">
        <v>0</v>
      </c>
      <c r="R28" s="105">
        <v>0</v>
      </c>
      <c r="S28" s="105">
        <v>0</v>
      </c>
      <c r="T28" s="105">
        <v>0</v>
      </c>
      <c r="U28" s="105">
        <v>0</v>
      </c>
      <c r="V28" s="105">
        <v>0</v>
      </c>
      <c r="W28" s="105">
        <v>0</v>
      </c>
      <c r="X28" s="105">
        <v>0</v>
      </c>
      <c r="Y28" s="105">
        <v>0</v>
      </c>
      <c r="Z28" s="105">
        <v>0</v>
      </c>
      <c r="AA28" s="105">
        <v>0</v>
      </c>
      <c r="AB28" s="105">
        <v>0</v>
      </c>
      <c r="AC28" s="105">
        <v>0</v>
      </c>
      <c r="AD28" s="105">
        <v>0</v>
      </c>
      <c r="AE28" s="105">
        <v>0</v>
      </c>
      <c r="AF28" s="105">
        <f>2551*7</f>
        <v>17857</v>
      </c>
      <c r="AG28" s="155">
        <f t="shared" si="0"/>
        <v>17857</v>
      </c>
    </row>
    <row r="29" spans="1:33" x14ac:dyDescent="0.2">
      <c r="A29" s="24" t="str">
        <f>+'Original ABG Allocation'!A29</f>
        <v>24</v>
      </c>
      <c r="B29" s="24" t="str">
        <f>+'Original ABG Allocation'!B29</f>
        <v>LEBANON</v>
      </c>
      <c r="C29" s="105">
        <v>0</v>
      </c>
      <c r="D29" s="105">
        <v>0</v>
      </c>
      <c r="E29" s="105">
        <v>0</v>
      </c>
      <c r="F29" s="105">
        <v>0</v>
      </c>
      <c r="G29" s="105">
        <v>0</v>
      </c>
      <c r="H29" s="105">
        <v>0</v>
      </c>
      <c r="I29" s="105">
        <v>0</v>
      </c>
      <c r="J29" s="105">
        <v>0</v>
      </c>
      <c r="K29" s="105">
        <v>0</v>
      </c>
      <c r="L29" s="105">
        <v>0</v>
      </c>
      <c r="M29" s="105">
        <v>0</v>
      </c>
      <c r="N29" s="105">
        <v>0</v>
      </c>
      <c r="O29" s="105">
        <v>0</v>
      </c>
      <c r="P29" s="105">
        <v>0</v>
      </c>
      <c r="Q29" s="105">
        <v>0</v>
      </c>
      <c r="R29" s="105">
        <v>8264</v>
      </c>
      <c r="S29" s="105">
        <v>0</v>
      </c>
      <c r="T29" s="105">
        <v>0</v>
      </c>
      <c r="U29" s="105">
        <v>0</v>
      </c>
      <c r="V29" s="105">
        <v>0</v>
      </c>
      <c r="W29" s="105">
        <v>0</v>
      </c>
      <c r="X29" s="105">
        <v>0</v>
      </c>
      <c r="Y29" s="105">
        <v>0</v>
      </c>
      <c r="Z29" s="105">
        <v>0</v>
      </c>
      <c r="AA29" s="105">
        <v>0</v>
      </c>
      <c r="AB29" s="105">
        <v>0</v>
      </c>
      <c r="AC29" s="105">
        <v>0</v>
      </c>
      <c r="AD29" s="105">
        <v>0</v>
      </c>
      <c r="AE29" s="105">
        <v>0</v>
      </c>
      <c r="AF29" s="105">
        <f>2551*5</f>
        <v>12755</v>
      </c>
      <c r="AG29" s="155">
        <f t="shared" si="0"/>
        <v>21019</v>
      </c>
    </row>
    <row r="30" spans="1:33" x14ac:dyDescent="0.2">
      <c r="A30" s="24" t="str">
        <f>+'Original ABG Allocation'!A30</f>
        <v>25</v>
      </c>
      <c r="B30" s="24" t="str">
        <f>+'Original ABG Allocation'!B30</f>
        <v>YORK</v>
      </c>
      <c r="C30" s="105">
        <v>0</v>
      </c>
      <c r="D30" s="105">
        <v>0</v>
      </c>
      <c r="E30" s="105">
        <v>0</v>
      </c>
      <c r="F30" s="105">
        <v>0</v>
      </c>
      <c r="G30" s="105">
        <v>0</v>
      </c>
      <c r="H30" s="105">
        <v>0</v>
      </c>
      <c r="I30" s="105">
        <v>0</v>
      </c>
      <c r="J30" s="105">
        <v>0</v>
      </c>
      <c r="K30" s="105">
        <v>0</v>
      </c>
      <c r="L30" s="105">
        <v>0</v>
      </c>
      <c r="M30" s="105">
        <v>0</v>
      </c>
      <c r="N30" s="105">
        <v>0</v>
      </c>
      <c r="O30" s="105">
        <v>0</v>
      </c>
      <c r="P30" s="105">
        <v>0</v>
      </c>
      <c r="Q30" s="105">
        <v>0</v>
      </c>
      <c r="R30" s="105">
        <v>0</v>
      </c>
      <c r="S30" s="105">
        <v>0</v>
      </c>
      <c r="T30" s="105">
        <v>0</v>
      </c>
      <c r="U30" s="105">
        <v>0</v>
      </c>
      <c r="V30" s="105">
        <v>0</v>
      </c>
      <c r="W30" s="105">
        <v>0</v>
      </c>
      <c r="X30" s="105">
        <v>0</v>
      </c>
      <c r="Y30" s="105">
        <v>0</v>
      </c>
      <c r="Z30" s="105">
        <v>0</v>
      </c>
      <c r="AA30" s="105">
        <v>0</v>
      </c>
      <c r="AB30" s="105">
        <v>0</v>
      </c>
      <c r="AC30" s="105">
        <v>0</v>
      </c>
      <c r="AD30" s="105">
        <v>0</v>
      </c>
      <c r="AE30" s="105">
        <v>0</v>
      </c>
      <c r="AF30" s="105">
        <f>2551*8</f>
        <v>20408</v>
      </c>
      <c r="AG30" s="155">
        <f t="shared" si="0"/>
        <v>20408</v>
      </c>
    </row>
    <row r="31" spans="1:33" x14ac:dyDescent="0.2">
      <c r="A31" s="24" t="str">
        <f>+'Original ABG Allocation'!A31</f>
        <v>26</v>
      </c>
      <c r="B31" s="24" t="str">
        <f>+'Original ABG Allocation'!B31</f>
        <v>LANCASTER</v>
      </c>
      <c r="C31" s="105">
        <v>0</v>
      </c>
      <c r="D31" s="105">
        <v>0</v>
      </c>
      <c r="E31" s="105">
        <v>0</v>
      </c>
      <c r="F31" s="105">
        <v>0</v>
      </c>
      <c r="G31" s="105">
        <v>0</v>
      </c>
      <c r="H31" s="105">
        <v>0</v>
      </c>
      <c r="I31" s="105">
        <v>0</v>
      </c>
      <c r="J31" s="105">
        <v>0</v>
      </c>
      <c r="K31" s="105">
        <v>0</v>
      </c>
      <c r="L31" s="105">
        <v>0</v>
      </c>
      <c r="M31" s="105">
        <v>0</v>
      </c>
      <c r="N31" s="105">
        <v>0</v>
      </c>
      <c r="O31" s="105">
        <v>0</v>
      </c>
      <c r="P31" s="105">
        <v>0</v>
      </c>
      <c r="Q31" s="105">
        <v>0</v>
      </c>
      <c r="R31" s="105">
        <v>0</v>
      </c>
      <c r="S31" s="105">
        <v>0</v>
      </c>
      <c r="T31" s="105">
        <v>0</v>
      </c>
      <c r="U31" s="105">
        <v>0</v>
      </c>
      <c r="V31" s="105">
        <v>0</v>
      </c>
      <c r="W31" s="105">
        <v>0</v>
      </c>
      <c r="X31" s="105">
        <v>0</v>
      </c>
      <c r="Y31" s="105">
        <v>0</v>
      </c>
      <c r="Z31" s="105">
        <v>0</v>
      </c>
      <c r="AA31" s="105">
        <v>0</v>
      </c>
      <c r="AB31" s="105">
        <v>0</v>
      </c>
      <c r="AC31" s="105">
        <v>0</v>
      </c>
      <c r="AD31" s="105">
        <v>0</v>
      </c>
      <c r="AE31" s="105">
        <v>0</v>
      </c>
      <c r="AF31" s="105">
        <f>2551*7</f>
        <v>17857</v>
      </c>
      <c r="AG31" s="155">
        <f t="shared" si="0"/>
        <v>17857</v>
      </c>
    </row>
    <row r="32" spans="1:33" x14ac:dyDescent="0.2">
      <c r="A32" s="24" t="str">
        <f>+'Original ABG Allocation'!A32</f>
        <v>27</v>
      </c>
      <c r="B32" s="24" t="str">
        <f>+'Original ABG Allocation'!B32</f>
        <v>CHESTER</v>
      </c>
      <c r="C32" s="105">
        <v>0</v>
      </c>
      <c r="D32" s="105">
        <v>0</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0</v>
      </c>
      <c r="AF32" s="105">
        <f>2551*4</f>
        <v>10204</v>
      </c>
      <c r="AG32" s="155">
        <f t="shared" si="0"/>
        <v>10204</v>
      </c>
    </row>
    <row r="33" spans="1:33" x14ac:dyDescent="0.2">
      <c r="A33" s="24" t="str">
        <f>+'Original ABG Allocation'!A33</f>
        <v>28</v>
      </c>
      <c r="B33" s="24" t="str">
        <f>+'Original ABG Allocation'!B33</f>
        <v>MONTGOMERY</v>
      </c>
      <c r="C33" s="105">
        <v>0</v>
      </c>
      <c r="D33" s="105">
        <v>0</v>
      </c>
      <c r="E33" s="105">
        <v>0</v>
      </c>
      <c r="F33" s="105">
        <v>0</v>
      </c>
      <c r="G33" s="105">
        <v>0</v>
      </c>
      <c r="H33" s="105">
        <v>0</v>
      </c>
      <c r="I33" s="105">
        <v>0</v>
      </c>
      <c r="J33" s="105">
        <v>0</v>
      </c>
      <c r="K33" s="105">
        <v>0</v>
      </c>
      <c r="L33" s="105">
        <v>0</v>
      </c>
      <c r="M33" s="105">
        <v>0</v>
      </c>
      <c r="N33" s="105">
        <v>0</v>
      </c>
      <c r="O33" s="105">
        <v>0</v>
      </c>
      <c r="P33" s="105">
        <v>0</v>
      </c>
      <c r="Q33" s="105">
        <v>0</v>
      </c>
      <c r="R33" s="105">
        <v>0</v>
      </c>
      <c r="S33" s="105">
        <v>0</v>
      </c>
      <c r="T33" s="105">
        <v>0</v>
      </c>
      <c r="U33" s="105">
        <v>0</v>
      </c>
      <c r="V33" s="105">
        <v>0</v>
      </c>
      <c r="W33" s="105">
        <v>0</v>
      </c>
      <c r="X33" s="105">
        <v>0</v>
      </c>
      <c r="Y33" s="105">
        <v>0</v>
      </c>
      <c r="Z33" s="105">
        <v>0</v>
      </c>
      <c r="AA33" s="105">
        <v>0</v>
      </c>
      <c r="AB33" s="105">
        <v>0</v>
      </c>
      <c r="AC33" s="105">
        <v>0</v>
      </c>
      <c r="AD33" s="105">
        <v>0</v>
      </c>
      <c r="AE33" s="105">
        <v>0</v>
      </c>
      <c r="AF33" s="105">
        <f>2551*7</f>
        <v>17857</v>
      </c>
      <c r="AG33" s="155">
        <f t="shared" si="0"/>
        <v>17857</v>
      </c>
    </row>
    <row r="34" spans="1:33" x14ac:dyDescent="0.2">
      <c r="A34" s="24" t="str">
        <f>+'Original ABG Allocation'!A34</f>
        <v>29</v>
      </c>
      <c r="B34" s="24" t="str">
        <f>+'Original ABG Allocation'!B34</f>
        <v>BUCKS</v>
      </c>
      <c r="C34" s="105">
        <v>0</v>
      </c>
      <c r="D34" s="105">
        <v>0</v>
      </c>
      <c r="E34" s="105">
        <v>0</v>
      </c>
      <c r="F34" s="105">
        <v>0</v>
      </c>
      <c r="G34" s="105">
        <v>0</v>
      </c>
      <c r="H34" s="105">
        <v>0</v>
      </c>
      <c r="I34" s="105">
        <v>0</v>
      </c>
      <c r="J34" s="105">
        <v>0</v>
      </c>
      <c r="K34" s="105">
        <v>0</v>
      </c>
      <c r="L34" s="105">
        <v>0</v>
      </c>
      <c r="M34" s="105">
        <v>0</v>
      </c>
      <c r="N34" s="105">
        <v>0</v>
      </c>
      <c r="O34" s="105">
        <v>108901</v>
      </c>
      <c r="P34" s="105">
        <v>79107</v>
      </c>
      <c r="Q34" s="105">
        <v>53258</v>
      </c>
      <c r="R34" s="105">
        <v>30000</v>
      </c>
      <c r="S34" s="105">
        <v>105000</v>
      </c>
      <c r="T34" s="105">
        <v>0</v>
      </c>
      <c r="U34" s="105">
        <v>0</v>
      </c>
      <c r="V34" s="105">
        <f>104362+150807</f>
        <v>255169</v>
      </c>
      <c r="W34" s="105">
        <v>0</v>
      </c>
      <c r="X34" s="105">
        <v>0</v>
      </c>
      <c r="Y34" s="105">
        <v>0</v>
      </c>
      <c r="Z34" s="105">
        <v>0</v>
      </c>
      <c r="AA34" s="105">
        <v>0</v>
      </c>
      <c r="AB34" s="105">
        <v>0</v>
      </c>
      <c r="AC34" s="105">
        <v>0</v>
      </c>
      <c r="AD34" s="105">
        <v>0</v>
      </c>
      <c r="AE34" s="105">
        <v>0</v>
      </c>
      <c r="AF34" s="105">
        <f>2551*13</f>
        <v>33163</v>
      </c>
      <c r="AG34" s="155">
        <f t="shared" si="0"/>
        <v>664598</v>
      </c>
    </row>
    <row r="35" spans="1:33" x14ac:dyDescent="0.2">
      <c r="A35" s="24" t="str">
        <f>+'Original ABG Allocation'!A35</f>
        <v>30</v>
      </c>
      <c r="B35" s="24" t="str">
        <f>+'Original ABG Allocation'!B35</f>
        <v>DELAWARE</v>
      </c>
      <c r="C35" s="105">
        <v>0</v>
      </c>
      <c r="D35" s="105">
        <v>0</v>
      </c>
      <c r="E35" s="105">
        <v>0</v>
      </c>
      <c r="F35" s="105">
        <v>0</v>
      </c>
      <c r="G35" s="105">
        <v>0</v>
      </c>
      <c r="H35" s="105">
        <v>0</v>
      </c>
      <c r="I35" s="105">
        <v>0</v>
      </c>
      <c r="J35" s="105">
        <v>0</v>
      </c>
      <c r="K35" s="105">
        <v>0</v>
      </c>
      <c r="L35" s="105">
        <v>0</v>
      </c>
      <c r="M35" s="105">
        <v>0</v>
      </c>
      <c r="N35" s="105">
        <v>0</v>
      </c>
      <c r="O35" s="105">
        <v>0</v>
      </c>
      <c r="P35" s="105">
        <v>247455</v>
      </c>
      <c r="Q35" s="105">
        <v>0</v>
      </c>
      <c r="R35" s="105">
        <v>0</v>
      </c>
      <c r="S35" s="105">
        <v>0</v>
      </c>
      <c r="T35" s="105">
        <v>0</v>
      </c>
      <c r="U35" s="105">
        <v>0</v>
      </c>
      <c r="V35" s="105"/>
      <c r="W35" s="105">
        <v>0</v>
      </c>
      <c r="X35" s="105">
        <v>0</v>
      </c>
      <c r="Y35" s="105">
        <v>0</v>
      </c>
      <c r="Z35" s="105">
        <v>0</v>
      </c>
      <c r="AA35" s="105">
        <v>0</v>
      </c>
      <c r="AB35" s="105">
        <v>0</v>
      </c>
      <c r="AC35" s="105">
        <v>0</v>
      </c>
      <c r="AD35" s="105">
        <v>0</v>
      </c>
      <c r="AE35" s="105">
        <v>0</v>
      </c>
      <c r="AF35" s="105">
        <f>2551*6</f>
        <v>15306</v>
      </c>
      <c r="AG35" s="155">
        <f t="shared" si="0"/>
        <v>262761</v>
      </c>
    </row>
    <row r="36" spans="1:33" x14ac:dyDescent="0.2">
      <c r="A36" s="24" t="str">
        <f>+'Original ABG Allocation'!A36</f>
        <v>31</v>
      </c>
      <c r="B36" s="24" t="str">
        <f>+'Original ABG Allocation'!B36</f>
        <v>PHILADELPHIA</v>
      </c>
      <c r="C36" s="105">
        <v>0</v>
      </c>
      <c r="D36" s="105">
        <v>0</v>
      </c>
      <c r="E36" s="105">
        <v>0</v>
      </c>
      <c r="F36" s="105">
        <v>0</v>
      </c>
      <c r="G36" s="105">
        <v>0</v>
      </c>
      <c r="H36" s="105">
        <v>0</v>
      </c>
      <c r="I36" s="105">
        <v>0</v>
      </c>
      <c r="J36" s="105">
        <v>0</v>
      </c>
      <c r="K36" s="105">
        <v>0</v>
      </c>
      <c r="L36" s="105">
        <v>0</v>
      </c>
      <c r="M36" s="105">
        <v>0</v>
      </c>
      <c r="N36" s="105">
        <v>0</v>
      </c>
      <c r="O36" s="105">
        <v>0</v>
      </c>
      <c r="P36" s="105">
        <v>392294</v>
      </c>
      <c r="Q36" s="105">
        <v>0</v>
      </c>
      <c r="R36" s="105">
        <v>0</v>
      </c>
      <c r="S36" s="105">
        <v>0</v>
      </c>
      <c r="T36" s="105">
        <v>0</v>
      </c>
      <c r="U36" s="105">
        <v>0</v>
      </c>
      <c r="V36" s="105">
        <v>0</v>
      </c>
      <c r="W36" s="105">
        <v>0</v>
      </c>
      <c r="X36" s="105">
        <v>0</v>
      </c>
      <c r="Y36" s="105">
        <v>0</v>
      </c>
      <c r="Z36" s="105">
        <v>0</v>
      </c>
      <c r="AA36" s="105">
        <v>0</v>
      </c>
      <c r="AB36" s="105">
        <v>0</v>
      </c>
      <c r="AC36" s="105">
        <v>0</v>
      </c>
      <c r="AD36" s="105">
        <v>0</v>
      </c>
      <c r="AE36" s="105">
        <v>0</v>
      </c>
      <c r="AF36" s="105">
        <f>2551*18</f>
        <v>45918</v>
      </c>
      <c r="AG36" s="155">
        <f t="shared" si="0"/>
        <v>438212</v>
      </c>
    </row>
    <row r="37" spans="1:33" x14ac:dyDescent="0.2">
      <c r="A37" s="24" t="str">
        <f>+'Original ABG Allocation'!A37</f>
        <v>32</v>
      </c>
      <c r="B37" s="24" t="str">
        <f>+'Original ABG Allocation'!B37</f>
        <v>BERKS</v>
      </c>
      <c r="C37" s="105">
        <v>0</v>
      </c>
      <c r="D37" s="105">
        <v>0</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128165</v>
      </c>
      <c r="W37" s="105">
        <v>0</v>
      </c>
      <c r="X37" s="105">
        <v>0</v>
      </c>
      <c r="Y37" s="105">
        <v>0</v>
      </c>
      <c r="Z37" s="105">
        <v>0</v>
      </c>
      <c r="AA37" s="105">
        <v>0</v>
      </c>
      <c r="AB37" s="105">
        <v>0</v>
      </c>
      <c r="AC37" s="105">
        <v>0</v>
      </c>
      <c r="AD37" s="105">
        <v>0</v>
      </c>
      <c r="AE37" s="105">
        <v>0</v>
      </c>
      <c r="AF37" s="105">
        <f>2551*7</f>
        <v>17857</v>
      </c>
      <c r="AG37" s="155">
        <f t="shared" si="0"/>
        <v>146022</v>
      </c>
    </row>
    <row r="38" spans="1:33" x14ac:dyDescent="0.2">
      <c r="A38" s="24" t="str">
        <f>+'Original ABG Allocation'!A38</f>
        <v>33</v>
      </c>
      <c r="B38" s="24" t="str">
        <f>+'Original ABG Allocation'!B38</f>
        <v>LEHIGH</v>
      </c>
      <c r="C38" s="105">
        <v>0</v>
      </c>
      <c r="D38" s="105">
        <v>0</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f>2551*10</f>
        <v>25510</v>
      </c>
      <c r="AG38" s="155">
        <f t="shared" ref="AG38:AG57" si="1">SUM(C38:AF38)</f>
        <v>25510</v>
      </c>
    </row>
    <row r="39" spans="1:33" x14ac:dyDescent="0.2">
      <c r="A39" s="24" t="str">
        <f>+'Original ABG Allocation'!A39</f>
        <v>34</v>
      </c>
      <c r="B39" s="24" t="str">
        <f>+'Original ABG Allocation'!B39</f>
        <v>NORTHAMPTON</v>
      </c>
      <c r="C39" s="105">
        <v>0</v>
      </c>
      <c r="D39" s="105">
        <v>0</v>
      </c>
      <c r="E39" s="105">
        <v>0</v>
      </c>
      <c r="F39" s="105">
        <v>0</v>
      </c>
      <c r="G39" s="105">
        <v>0</v>
      </c>
      <c r="H39" s="105">
        <v>0</v>
      </c>
      <c r="I39" s="105">
        <v>0</v>
      </c>
      <c r="J39" s="105">
        <v>0</v>
      </c>
      <c r="K39" s="105">
        <v>0</v>
      </c>
      <c r="L39" s="105">
        <v>0</v>
      </c>
      <c r="M39" s="105">
        <v>0</v>
      </c>
      <c r="N39" s="105">
        <v>0</v>
      </c>
      <c r="O39" s="105">
        <v>91141</v>
      </c>
      <c r="P39" s="105">
        <v>137604</v>
      </c>
      <c r="Q39" s="105">
        <v>72122</v>
      </c>
      <c r="R39" s="105">
        <v>21148</v>
      </c>
      <c r="S39" s="105">
        <v>0</v>
      </c>
      <c r="T39" s="105">
        <v>0</v>
      </c>
      <c r="U39" s="105">
        <v>0</v>
      </c>
      <c r="V39" s="105">
        <v>0</v>
      </c>
      <c r="W39" s="105">
        <v>0</v>
      </c>
      <c r="X39" s="105">
        <v>0</v>
      </c>
      <c r="Y39" s="105">
        <v>0</v>
      </c>
      <c r="Z39" s="105">
        <v>0</v>
      </c>
      <c r="AA39" s="105">
        <v>0</v>
      </c>
      <c r="AB39" s="105">
        <v>0</v>
      </c>
      <c r="AC39" s="105">
        <v>0</v>
      </c>
      <c r="AD39" s="105">
        <v>0</v>
      </c>
      <c r="AE39" s="105">
        <v>0</v>
      </c>
      <c r="AF39" s="105">
        <f>2551*10</f>
        <v>25510</v>
      </c>
      <c r="AG39" s="155">
        <f t="shared" si="1"/>
        <v>347525</v>
      </c>
    </row>
    <row r="40" spans="1:33" x14ac:dyDescent="0.2">
      <c r="A40" s="24" t="str">
        <f>+'Original ABG Allocation'!A40</f>
        <v>35</v>
      </c>
      <c r="B40" s="24" t="str">
        <f>+'Original ABG Allocation'!B40</f>
        <v>PIKE</v>
      </c>
      <c r="C40" s="105">
        <v>0</v>
      </c>
      <c r="D40" s="105">
        <v>0</v>
      </c>
      <c r="E40" s="105">
        <v>0</v>
      </c>
      <c r="F40" s="105">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c r="AA40" s="105">
        <v>0</v>
      </c>
      <c r="AB40" s="105">
        <v>0</v>
      </c>
      <c r="AC40" s="105">
        <v>0</v>
      </c>
      <c r="AD40" s="105">
        <v>0</v>
      </c>
      <c r="AE40" s="105">
        <v>0</v>
      </c>
      <c r="AF40" s="105">
        <f>2551*3</f>
        <v>7653</v>
      </c>
      <c r="AG40" s="155">
        <f t="shared" si="1"/>
        <v>7653</v>
      </c>
    </row>
    <row r="41" spans="1:33" x14ac:dyDescent="0.2">
      <c r="A41" s="24" t="str">
        <f>+'Original ABG Allocation'!A41</f>
        <v>36</v>
      </c>
      <c r="B41" s="24" t="str">
        <f>+'Original ABG Allocation'!B41</f>
        <v>B/S/S/T</v>
      </c>
      <c r="C41" s="105">
        <v>0</v>
      </c>
      <c r="D41" s="105">
        <v>0</v>
      </c>
      <c r="E41" s="105">
        <v>0</v>
      </c>
      <c r="F41" s="105">
        <v>0</v>
      </c>
      <c r="G41" s="105">
        <v>0</v>
      </c>
      <c r="H41" s="105">
        <v>0</v>
      </c>
      <c r="I41" s="105">
        <v>0</v>
      </c>
      <c r="J41" s="105">
        <v>0</v>
      </c>
      <c r="K41" s="105">
        <v>0</v>
      </c>
      <c r="L41" s="105">
        <v>0</v>
      </c>
      <c r="M41" s="105">
        <v>0</v>
      </c>
      <c r="N41" s="105">
        <v>0</v>
      </c>
      <c r="O41" s="105">
        <v>0</v>
      </c>
      <c r="P41" s="105">
        <v>0</v>
      </c>
      <c r="Q41" s="105">
        <v>0</v>
      </c>
      <c r="R41" s="105">
        <v>0</v>
      </c>
      <c r="S41" s="105">
        <v>69389</v>
      </c>
      <c r="T41" s="105">
        <v>0</v>
      </c>
      <c r="U41" s="105">
        <v>0</v>
      </c>
      <c r="V41" s="105">
        <v>0</v>
      </c>
      <c r="W41" s="105">
        <v>0</v>
      </c>
      <c r="X41" s="105">
        <v>0</v>
      </c>
      <c r="Y41" s="105">
        <v>0</v>
      </c>
      <c r="Z41" s="105">
        <v>0</v>
      </c>
      <c r="AA41" s="105">
        <v>0</v>
      </c>
      <c r="AB41" s="105">
        <v>0</v>
      </c>
      <c r="AC41" s="105">
        <v>0</v>
      </c>
      <c r="AD41" s="105">
        <v>0</v>
      </c>
      <c r="AE41" s="105">
        <v>0</v>
      </c>
      <c r="AF41" s="105">
        <f>2551*14</f>
        <v>35714</v>
      </c>
      <c r="AG41" s="155">
        <f t="shared" si="1"/>
        <v>105103</v>
      </c>
    </row>
    <row r="42" spans="1:33" x14ac:dyDescent="0.2">
      <c r="A42" s="24" t="str">
        <f>+'Original ABG Allocation'!A42</f>
        <v>37</v>
      </c>
      <c r="B42" s="24" t="str">
        <f>+'Original ABG Allocation'!B42</f>
        <v>LUZERNE/WYOMING</v>
      </c>
      <c r="C42" s="105">
        <v>0</v>
      </c>
      <c r="D42" s="105">
        <v>0</v>
      </c>
      <c r="E42" s="105">
        <v>0</v>
      </c>
      <c r="F42" s="105">
        <v>0</v>
      </c>
      <c r="G42" s="105">
        <v>0</v>
      </c>
      <c r="H42" s="105">
        <v>0</v>
      </c>
      <c r="I42" s="105">
        <v>0</v>
      </c>
      <c r="J42" s="105">
        <v>0</v>
      </c>
      <c r="K42" s="105">
        <v>0</v>
      </c>
      <c r="L42" s="105">
        <v>0</v>
      </c>
      <c r="M42" s="105">
        <v>0</v>
      </c>
      <c r="N42" s="105">
        <v>0</v>
      </c>
      <c r="O42" s="105">
        <v>238678</v>
      </c>
      <c r="P42" s="105">
        <v>69955</v>
      </c>
      <c r="Q42" s="105">
        <v>49886</v>
      </c>
      <c r="R42" s="105">
        <v>0</v>
      </c>
      <c r="S42" s="105">
        <v>76251</v>
      </c>
      <c r="T42" s="105">
        <v>0</v>
      </c>
      <c r="U42" s="105">
        <v>0</v>
      </c>
      <c r="V42" s="105">
        <v>0</v>
      </c>
      <c r="W42" s="105">
        <v>0</v>
      </c>
      <c r="X42" s="105">
        <v>0</v>
      </c>
      <c r="Y42" s="105">
        <v>0</v>
      </c>
      <c r="Z42" s="105">
        <v>0</v>
      </c>
      <c r="AA42" s="105">
        <v>0</v>
      </c>
      <c r="AB42" s="105">
        <v>0</v>
      </c>
      <c r="AC42" s="105">
        <v>0</v>
      </c>
      <c r="AD42" s="105">
        <v>0</v>
      </c>
      <c r="AE42" s="105">
        <v>0</v>
      </c>
      <c r="AF42" s="105">
        <v>0</v>
      </c>
      <c r="AG42" s="155">
        <f t="shared" si="1"/>
        <v>434770</v>
      </c>
    </row>
    <row r="43" spans="1:33" x14ac:dyDescent="0.2">
      <c r="A43" s="24" t="str">
        <f>+'Original ABG Allocation'!A43</f>
        <v>38</v>
      </c>
      <c r="B43" s="24" t="str">
        <f>+'Original ABG Allocation'!B43</f>
        <v>LACKAWANNA</v>
      </c>
      <c r="C43" s="105">
        <v>0</v>
      </c>
      <c r="D43" s="105">
        <v>0</v>
      </c>
      <c r="E43" s="105">
        <v>0</v>
      </c>
      <c r="F43" s="105">
        <v>0</v>
      </c>
      <c r="G43" s="105">
        <v>0</v>
      </c>
      <c r="H43" s="105">
        <v>0</v>
      </c>
      <c r="I43" s="105">
        <v>0</v>
      </c>
      <c r="J43" s="105">
        <v>0</v>
      </c>
      <c r="K43" s="105">
        <v>0</v>
      </c>
      <c r="L43" s="105">
        <v>0</v>
      </c>
      <c r="M43" s="105">
        <v>0</v>
      </c>
      <c r="N43" s="105">
        <v>0</v>
      </c>
      <c r="O43" s="105">
        <v>144990</v>
      </c>
      <c r="P43" s="105">
        <v>141838</v>
      </c>
      <c r="Q43" s="105">
        <v>94558</v>
      </c>
      <c r="R43" s="105">
        <v>13868</v>
      </c>
      <c r="S43" s="105">
        <v>46320</v>
      </c>
      <c r="T43" s="105">
        <v>0</v>
      </c>
      <c r="U43" s="105">
        <v>0</v>
      </c>
      <c r="V43" s="105">
        <v>301001.5</v>
      </c>
      <c r="W43" s="105">
        <v>0</v>
      </c>
      <c r="X43" s="105">
        <v>0</v>
      </c>
      <c r="Y43" s="105">
        <v>0</v>
      </c>
      <c r="Z43" s="105">
        <v>0</v>
      </c>
      <c r="AA43" s="105">
        <v>0</v>
      </c>
      <c r="AB43" s="105">
        <v>0</v>
      </c>
      <c r="AC43" s="105">
        <v>0</v>
      </c>
      <c r="AD43" s="105">
        <v>0</v>
      </c>
      <c r="AE43" s="105">
        <v>0</v>
      </c>
      <c r="AF43" s="105">
        <f>2551*6</f>
        <v>15306</v>
      </c>
      <c r="AG43" s="155">
        <f t="shared" si="1"/>
        <v>757881.5</v>
      </c>
    </row>
    <row r="44" spans="1:33" x14ac:dyDescent="0.2">
      <c r="A44" s="24" t="str">
        <f>+'Original ABG Allocation'!A44</f>
        <v>39</v>
      </c>
      <c r="B44" s="24" t="str">
        <f>+'Original ABG Allocation'!B44</f>
        <v>CARBON</v>
      </c>
      <c r="C44" s="105">
        <v>0</v>
      </c>
      <c r="D44" s="105">
        <v>0</v>
      </c>
      <c r="E44" s="105">
        <v>0</v>
      </c>
      <c r="F44" s="105">
        <v>0</v>
      </c>
      <c r="G44" s="105">
        <v>0</v>
      </c>
      <c r="H44" s="105">
        <v>0</v>
      </c>
      <c r="I44" s="105">
        <v>0</v>
      </c>
      <c r="J44" s="105">
        <v>0</v>
      </c>
      <c r="K44" s="105">
        <v>0</v>
      </c>
      <c r="L44" s="105">
        <v>0</v>
      </c>
      <c r="M44" s="105">
        <v>0</v>
      </c>
      <c r="N44" s="105">
        <v>0</v>
      </c>
      <c r="O44" s="105">
        <v>0</v>
      </c>
      <c r="P44" s="105">
        <v>0</v>
      </c>
      <c r="Q44" s="105">
        <v>0</v>
      </c>
      <c r="R44" s="105">
        <v>0</v>
      </c>
      <c r="S44" s="105">
        <v>11130</v>
      </c>
      <c r="T44" s="105">
        <v>0</v>
      </c>
      <c r="U44" s="105">
        <v>0</v>
      </c>
      <c r="V44" s="105">
        <v>0</v>
      </c>
      <c r="W44" s="105">
        <v>0</v>
      </c>
      <c r="X44" s="105">
        <v>0</v>
      </c>
      <c r="Y44" s="105">
        <v>0</v>
      </c>
      <c r="Z44" s="105">
        <v>0</v>
      </c>
      <c r="AA44" s="105">
        <v>0</v>
      </c>
      <c r="AB44" s="105">
        <v>0</v>
      </c>
      <c r="AC44" s="105">
        <v>0</v>
      </c>
      <c r="AD44" s="105">
        <v>0</v>
      </c>
      <c r="AE44" s="105">
        <v>0</v>
      </c>
      <c r="AF44" s="105">
        <f>2551*5</f>
        <v>12755</v>
      </c>
      <c r="AG44" s="155">
        <f t="shared" si="1"/>
        <v>23885</v>
      </c>
    </row>
    <row r="45" spans="1:33" x14ac:dyDescent="0.2">
      <c r="A45" s="24" t="str">
        <f>+'Original ABG Allocation'!A45</f>
        <v>40</v>
      </c>
      <c r="B45" s="24" t="str">
        <f>+'Original ABG Allocation'!B45</f>
        <v>SCHUYLKILL</v>
      </c>
      <c r="C45" s="105">
        <v>0</v>
      </c>
      <c r="D45" s="105">
        <v>0</v>
      </c>
      <c r="E45" s="105">
        <v>0</v>
      </c>
      <c r="F45" s="105">
        <v>0</v>
      </c>
      <c r="G45" s="105">
        <v>0</v>
      </c>
      <c r="H45" s="105">
        <v>0</v>
      </c>
      <c r="I45" s="105">
        <v>0</v>
      </c>
      <c r="J45" s="105">
        <v>0</v>
      </c>
      <c r="K45" s="105">
        <v>0</v>
      </c>
      <c r="L45" s="105">
        <v>0</v>
      </c>
      <c r="M45" s="105">
        <v>0</v>
      </c>
      <c r="N45" s="105">
        <v>0</v>
      </c>
      <c r="O45" s="105">
        <v>62637</v>
      </c>
      <c r="P45" s="105">
        <v>84315</v>
      </c>
      <c r="Q45" s="105">
        <v>13382</v>
      </c>
      <c r="R45" s="105">
        <v>0</v>
      </c>
      <c r="S45" s="105">
        <v>0</v>
      </c>
      <c r="T45" s="105">
        <v>0</v>
      </c>
      <c r="U45" s="105">
        <v>0</v>
      </c>
      <c r="V45" s="105">
        <v>0</v>
      </c>
      <c r="W45" s="105">
        <v>0</v>
      </c>
      <c r="X45" s="105">
        <v>0</v>
      </c>
      <c r="Y45" s="105">
        <v>947</v>
      </c>
      <c r="Z45" s="105">
        <v>0</v>
      </c>
      <c r="AA45" s="105">
        <v>0</v>
      </c>
      <c r="AB45" s="105">
        <v>0</v>
      </c>
      <c r="AC45" s="105">
        <v>0</v>
      </c>
      <c r="AD45" s="105">
        <v>0</v>
      </c>
      <c r="AE45" s="105">
        <v>0</v>
      </c>
      <c r="AF45" s="105">
        <f>2551*4</f>
        <v>10204</v>
      </c>
      <c r="AG45" s="155">
        <f t="shared" si="1"/>
        <v>171485</v>
      </c>
    </row>
    <row r="46" spans="1:33" x14ac:dyDescent="0.2">
      <c r="A46" s="24" t="str">
        <f>+'Original ABG Allocation'!A46</f>
        <v>41</v>
      </c>
      <c r="B46" s="24" t="str">
        <f>+'Original ABG Allocation'!B46</f>
        <v>CLEARFIELD</v>
      </c>
      <c r="C46" s="105">
        <v>0</v>
      </c>
      <c r="D46" s="105">
        <v>0</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105">
        <v>0</v>
      </c>
      <c r="AB46" s="105">
        <v>0</v>
      </c>
      <c r="AC46" s="105">
        <v>0</v>
      </c>
      <c r="AD46" s="105">
        <v>0</v>
      </c>
      <c r="AE46" s="105">
        <v>0</v>
      </c>
      <c r="AF46" s="105">
        <f>2551*6</f>
        <v>15306</v>
      </c>
      <c r="AG46" s="155">
        <f t="shared" si="1"/>
        <v>15306</v>
      </c>
    </row>
    <row r="47" spans="1:33" x14ac:dyDescent="0.2">
      <c r="A47" s="24" t="str">
        <f>+'Original ABG Allocation'!A47</f>
        <v>42</v>
      </c>
      <c r="B47" s="24" t="str">
        <f>+'Original ABG Allocation'!B47</f>
        <v>JEFFERSON</v>
      </c>
      <c r="C47" s="105">
        <v>0</v>
      </c>
      <c r="D47" s="105">
        <v>0</v>
      </c>
      <c r="E47" s="105">
        <v>0</v>
      </c>
      <c r="F47" s="105">
        <v>0</v>
      </c>
      <c r="G47" s="105">
        <v>0</v>
      </c>
      <c r="H47" s="105">
        <v>0</v>
      </c>
      <c r="I47" s="105">
        <v>0</v>
      </c>
      <c r="J47" s="105">
        <v>0</v>
      </c>
      <c r="K47" s="105">
        <v>0</v>
      </c>
      <c r="L47" s="105">
        <v>0</v>
      </c>
      <c r="M47" s="105">
        <v>0</v>
      </c>
      <c r="N47" s="105">
        <v>0</v>
      </c>
      <c r="O47" s="105">
        <v>0</v>
      </c>
      <c r="P47" s="105">
        <v>0</v>
      </c>
      <c r="Q47" s="105">
        <v>0</v>
      </c>
      <c r="R47" s="105">
        <v>0</v>
      </c>
      <c r="S47" s="105">
        <v>0</v>
      </c>
      <c r="T47" s="105">
        <v>0</v>
      </c>
      <c r="U47" s="105">
        <v>0</v>
      </c>
      <c r="V47" s="105">
        <v>0</v>
      </c>
      <c r="W47" s="105">
        <v>0</v>
      </c>
      <c r="X47" s="105">
        <v>0</v>
      </c>
      <c r="Y47" s="105">
        <v>0</v>
      </c>
      <c r="Z47" s="105">
        <v>0</v>
      </c>
      <c r="AA47" s="105">
        <v>0</v>
      </c>
      <c r="AB47" s="105">
        <v>0</v>
      </c>
      <c r="AC47" s="105">
        <v>0</v>
      </c>
      <c r="AD47" s="105">
        <v>0</v>
      </c>
      <c r="AE47" s="105">
        <v>0</v>
      </c>
      <c r="AF47" s="105">
        <f>2551*3</f>
        <v>7653</v>
      </c>
      <c r="AG47" s="155">
        <f t="shared" si="1"/>
        <v>7653</v>
      </c>
    </row>
    <row r="48" spans="1:33" x14ac:dyDescent="0.2">
      <c r="A48" s="24" t="str">
        <f>+'Original ABG Allocation'!A48</f>
        <v>43</v>
      </c>
      <c r="B48" s="24" t="str">
        <f>+'Original ABG Allocation'!B48</f>
        <v>FOREST/WARREN</v>
      </c>
      <c r="C48" s="105">
        <v>0</v>
      </c>
      <c r="D48" s="105">
        <v>0</v>
      </c>
      <c r="E48" s="105">
        <v>0</v>
      </c>
      <c r="F48" s="105">
        <v>0</v>
      </c>
      <c r="G48" s="105">
        <v>0</v>
      </c>
      <c r="H48" s="105">
        <v>0</v>
      </c>
      <c r="I48" s="105">
        <v>0</v>
      </c>
      <c r="J48" s="105">
        <v>0</v>
      </c>
      <c r="K48" s="105">
        <v>0</v>
      </c>
      <c r="L48" s="105">
        <v>0</v>
      </c>
      <c r="M48" s="105">
        <v>0</v>
      </c>
      <c r="N48" s="105">
        <v>0</v>
      </c>
      <c r="O48" s="105">
        <v>0</v>
      </c>
      <c r="P48" s="105">
        <v>0</v>
      </c>
      <c r="Q48" s="105">
        <v>0</v>
      </c>
      <c r="R48" s="105">
        <v>0</v>
      </c>
      <c r="S48" s="105">
        <v>0</v>
      </c>
      <c r="T48" s="105">
        <v>0</v>
      </c>
      <c r="U48" s="105">
        <v>0</v>
      </c>
      <c r="V48" s="105">
        <v>0</v>
      </c>
      <c r="W48" s="105">
        <v>0</v>
      </c>
      <c r="X48" s="105">
        <v>0</v>
      </c>
      <c r="Y48" s="105">
        <v>0</v>
      </c>
      <c r="Z48" s="105">
        <v>0</v>
      </c>
      <c r="AA48" s="105">
        <v>0</v>
      </c>
      <c r="AB48" s="105">
        <v>0</v>
      </c>
      <c r="AC48" s="105">
        <v>0</v>
      </c>
      <c r="AD48" s="105">
        <v>0</v>
      </c>
      <c r="AE48" s="105">
        <v>0</v>
      </c>
      <c r="AF48" s="105">
        <f>2551*5</f>
        <v>12755</v>
      </c>
      <c r="AG48" s="155">
        <f t="shared" si="1"/>
        <v>12755</v>
      </c>
    </row>
    <row r="49" spans="1:33" x14ac:dyDescent="0.2">
      <c r="A49" s="24" t="str">
        <f>+'Original ABG Allocation'!A49</f>
        <v>44</v>
      </c>
      <c r="B49" s="24" t="str">
        <f>+'Original ABG Allocation'!B49</f>
        <v>VENANGO</v>
      </c>
      <c r="C49" s="105">
        <v>0</v>
      </c>
      <c r="D49" s="105">
        <v>0</v>
      </c>
      <c r="E49" s="105">
        <v>0</v>
      </c>
      <c r="F49" s="105">
        <v>0</v>
      </c>
      <c r="G49" s="105">
        <v>0</v>
      </c>
      <c r="H49" s="105">
        <v>0</v>
      </c>
      <c r="I49" s="105">
        <v>0</v>
      </c>
      <c r="J49" s="105">
        <v>0</v>
      </c>
      <c r="K49" s="105">
        <v>0</v>
      </c>
      <c r="L49" s="105">
        <v>0</v>
      </c>
      <c r="M49" s="105">
        <v>0</v>
      </c>
      <c r="N49" s="105">
        <v>0</v>
      </c>
      <c r="O49" s="105">
        <v>0</v>
      </c>
      <c r="P49" s="105">
        <v>0</v>
      </c>
      <c r="Q49" s="105">
        <v>0</v>
      </c>
      <c r="R49" s="105">
        <v>0</v>
      </c>
      <c r="S49" s="105">
        <v>0</v>
      </c>
      <c r="T49" s="105">
        <v>0</v>
      </c>
      <c r="U49" s="105">
        <v>0</v>
      </c>
      <c r="V49" s="105">
        <v>0</v>
      </c>
      <c r="W49" s="105">
        <v>0</v>
      </c>
      <c r="X49" s="105">
        <v>0</v>
      </c>
      <c r="Y49" s="105">
        <v>0</v>
      </c>
      <c r="Z49" s="105">
        <v>0</v>
      </c>
      <c r="AA49" s="105">
        <v>0</v>
      </c>
      <c r="AB49" s="105">
        <v>0</v>
      </c>
      <c r="AC49" s="105">
        <v>0</v>
      </c>
      <c r="AD49" s="105">
        <v>0</v>
      </c>
      <c r="AE49" s="105">
        <v>0</v>
      </c>
      <c r="AF49" s="105">
        <f>2551*3</f>
        <v>7653</v>
      </c>
      <c r="AG49" s="155">
        <f t="shared" si="1"/>
        <v>7653</v>
      </c>
    </row>
    <row r="50" spans="1:33" x14ac:dyDescent="0.2">
      <c r="A50" s="24" t="str">
        <f>+'Original ABG Allocation'!A50</f>
        <v>45</v>
      </c>
      <c r="B50" s="24" t="str">
        <f>+'Original ABG Allocation'!B50</f>
        <v>ARMSTRONG</v>
      </c>
      <c r="C50" s="105">
        <v>0</v>
      </c>
      <c r="D50" s="105">
        <v>0</v>
      </c>
      <c r="E50" s="105">
        <v>0</v>
      </c>
      <c r="F50" s="105">
        <v>0</v>
      </c>
      <c r="G50" s="105">
        <v>0</v>
      </c>
      <c r="H50" s="105">
        <v>0</v>
      </c>
      <c r="I50" s="105">
        <v>0</v>
      </c>
      <c r="J50" s="105">
        <v>0</v>
      </c>
      <c r="K50" s="105">
        <v>0</v>
      </c>
      <c r="L50" s="105">
        <v>0</v>
      </c>
      <c r="M50" s="105">
        <v>0</v>
      </c>
      <c r="N50" s="105">
        <v>0</v>
      </c>
      <c r="O50" s="105">
        <v>68169</v>
      </c>
      <c r="P50" s="105">
        <v>6522</v>
      </c>
      <c r="Q50" s="105">
        <v>15684</v>
      </c>
      <c r="R50" s="105">
        <v>0</v>
      </c>
      <c r="S50" s="105">
        <v>24042</v>
      </c>
      <c r="T50" s="105">
        <v>0</v>
      </c>
      <c r="U50" s="105">
        <v>0</v>
      </c>
      <c r="V50" s="105">
        <v>0</v>
      </c>
      <c r="W50" s="105">
        <v>0</v>
      </c>
      <c r="X50" s="105">
        <v>0</v>
      </c>
      <c r="Y50" s="105">
        <v>0</v>
      </c>
      <c r="Z50" s="105">
        <v>0</v>
      </c>
      <c r="AA50" s="105">
        <v>0</v>
      </c>
      <c r="AB50" s="105">
        <v>0</v>
      </c>
      <c r="AC50" s="105">
        <v>0</v>
      </c>
      <c r="AD50" s="105">
        <v>0</v>
      </c>
      <c r="AE50" s="105">
        <v>0</v>
      </c>
      <c r="AF50" s="105">
        <f>2551*12</f>
        <v>30612</v>
      </c>
      <c r="AG50" s="155">
        <f t="shared" si="1"/>
        <v>145029</v>
      </c>
    </row>
    <row r="51" spans="1:33" x14ac:dyDescent="0.2">
      <c r="A51" s="24" t="str">
        <f>+'Original ABG Allocation'!A51</f>
        <v>46</v>
      </c>
      <c r="B51" s="24" t="str">
        <f>+'Original ABG Allocation'!B51</f>
        <v>LAWRENCE</v>
      </c>
      <c r="C51" s="105">
        <v>0</v>
      </c>
      <c r="D51" s="105">
        <v>0</v>
      </c>
      <c r="E51" s="105">
        <v>0</v>
      </c>
      <c r="F51" s="105">
        <v>0</v>
      </c>
      <c r="G51" s="105">
        <v>0</v>
      </c>
      <c r="H51" s="105">
        <v>0</v>
      </c>
      <c r="I51" s="105">
        <v>0</v>
      </c>
      <c r="J51" s="105">
        <v>0</v>
      </c>
      <c r="K51" s="105">
        <v>0</v>
      </c>
      <c r="L51" s="105">
        <v>0</v>
      </c>
      <c r="M51" s="105">
        <v>0</v>
      </c>
      <c r="N51" s="105">
        <v>0</v>
      </c>
      <c r="O51" s="105">
        <v>0</v>
      </c>
      <c r="P51" s="105">
        <v>51930</v>
      </c>
      <c r="Q51" s="105">
        <v>7943</v>
      </c>
      <c r="R51" s="105">
        <v>0</v>
      </c>
      <c r="S51" s="105">
        <v>34938</v>
      </c>
      <c r="T51" s="105">
        <v>0</v>
      </c>
      <c r="U51" s="105">
        <v>0</v>
      </c>
      <c r="V51" s="105">
        <v>0</v>
      </c>
      <c r="W51" s="105">
        <v>0</v>
      </c>
      <c r="X51" s="105">
        <v>0</v>
      </c>
      <c r="Y51" s="105">
        <v>0</v>
      </c>
      <c r="Z51" s="105">
        <v>0</v>
      </c>
      <c r="AA51" s="105">
        <v>0</v>
      </c>
      <c r="AB51" s="105">
        <v>0</v>
      </c>
      <c r="AC51" s="105">
        <v>0</v>
      </c>
      <c r="AD51" s="105">
        <v>0</v>
      </c>
      <c r="AE51" s="105">
        <v>0</v>
      </c>
      <c r="AF51" s="105">
        <f>2551*2</f>
        <v>5102</v>
      </c>
      <c r="AG51" s="155">
        <f t="shared" si="1"/>
        <v>99913</v>
      </c>
    </row>
    <row r="52" spans="1:33" x14ac:dyDescent="0.2">
      <c r="A52" s="24" t="str">
        <f>+'Original ABG Allocation'!A52</f>
        <v>47</v>
      </c>
      <c r="B52" s="24" t="str">
        <f>+'Original ABG Allocation'!B52</f>
        <v>MERCER</v>
      </c>
      <c r="C52" s="105">
        <v>0</v>
      </c>
      <c r="D52" s="105">
        <v>0</v>
      </c>
      <c r="E52" s="105">
        <v>0</v>
      </c>
      <c r="F52" s="105">
        <v>0</v>
      </c>
      <c r="G52" s="105">
        <v>0</v>
      </c>
      <c r="H52" s="105">
        <v>0</v>
      </c>
      <c r="I52" s="105">
        <v>0</v>
      </c>
      <c r="J52" s="105">
        <v>0</v>
      </c>
      <c r="K52" s="105">
        <v>0</v>
      </c>
      <c r="L52" s="105">
        <v>0</v>
      </c>
      <c r="M52" s="105">
        <v>0</v>
      </c>
      <c r="N52" s="105">
        <v>0</v>
      </c>
      <c r="O52" s="105">
        <v>97463</v>
      </c>
      <c r="P52" s="105">
        <v>0</v>
      </c>
      <c r="Q52" s="105">
        <v>0</v>
      </c>
      <c r="R52" s="105">
        <v>0</v>
      </c>
      <c r="S52" s="105">
        <v>31576</v>
      </c>
      <c r="T52" s="105">
        <v>0</v>
      </c>
      <c r="U52" s="105">
        <v>0</v>
      </c>
      <c r="V52" s="105">
        <v>0</v>
      </c>
      <c r="W52" s="105">
        <v>0</v>
      </c>
      <c r="X52" s="105">
        <v>0</v>
      </c>
      <c r="Y52" s="105">
        <v>0</v>
      </c>
      <c r="Z52" s="105">
        <v>0</v>
      </c>
      <c r="AA52" s="105">
        <v>0</v>
      </c>
      <c r="AB52" s="105">
        <v>0</v>
      </c>
      <c r="AC52" s="105">
        <v>0</v>
      </c>
      <c r="AD52" s="105">
        <v>0</v>
      </c>
      <c r="AE52" s="105">
        <v>0</v>
      </c>
      <c r="AF52" s="105">
        <f>2551*4</f>
        <v>10204</v>
      </c>
      <c r="AG52" s="155">
        <f t="shared" si="1"/>
        <v>139243</v>
      </c>
    </row>
    <row r="53" spans="1:33" x14ac:dyDescent="0.2">
      <c r="A53" s="24" t="str">
        <f>+'Original ABG Allocation'!A53</f>
        <v>48</v>
      </c>
      <c r="B53" s="24" t="str">
        <f>+'Original ABG Allocation'!B53</f>
        <v>MONROE</v>
      </c>
      <c r="C53" s="105">
        <v>0</v>
      </c>
      <c r="D53" s="105">
        <v>0</v>
      </c>
      <c r="E53" s="105">
        <v>0</v>
      </c>
      <c r="F53" s="105">
        <v>0</v>
      </c>
      <c r="G53" s="105">
        <v>0</v>
      </c>
      <c r="H53" s="105">
        <v>0</v>
      </c>
      <c r="I53" s="105">
        <v>0</v>
      </c>
      <c r="J53" s="105">
        <v>0</v>
      </c>
      <c r="K53" s="105">
        <v>0</v>
      </c>
      <c r="L53" s="105">
        <v>0</v>
      </c>
      <c r="M53" s="105">
        <v>0</v>
      </c>
      <c r="N53" s="105">
        <v>0</v>
      </c>
      <c r="O53" s="105">
        <v>0</v>
      </c>
      <c r="P53" s="105">
        <v>0</v>
      </c>
      <c r="Q53" s="105">
        <v>0</v>
      </c>
      <c r="R53" s="105">
        <v>0</v>
      </c>
      <c r="S53" s="105">
        <v>0</v>
      </c>
      <c r="T53" s="105">
        <v>0</v>
      </c>
      <c r="U53" s="105">
        <v>0</v>
      </c>
      <c r="V53" s="105">
        <v>0</v>
      </c>
      <c r="W53" s="105">
        <v>0</v>
      </c>
      <c r="X53" s="105">
        <v>0</v>
      </c>
      <c r="Y53" s="105">
        <v>0</v>
      </c>
      <c r="Z53" s="105">
        <v>0</v>
      </c>
      <c r="AA53" s="105">
        <v>0</v>
      </c>
      <c r="AB53" s="105">
        <v>0</v>
      </c>
      <c r="AC53" s="105">
        <v>0</v>
      </c>
      <c r="AD53" s="105">
        <v>0</v>
      </c>
      <c r="AE53" s="105">
        <v>0</v>
      </c>
      <c r="AF53" s="105">
        <f>2551*4</f>
        <v>10204</v>
      </c>
      <c r="AG53" s="155">
        <f t="shared" si="1"/>
        <v>10204</v>
      </c>
    </row>
    <row r="54" spans="1:33" x14ac:dyDescent="0.2">
      <c r="A54" s="24" t="str">
        <f>+'Original ABG Allocation'!A54</f>
        <v>49</v>
      </c>
      <c r="B54" s="24" t="str">
        <f>+'Original ABG Allocation'!B54</f>
        <v>CLARION</v>
      </c>
      <c r="C54" s="105">
        <v>0</v>
      </c>
      <c r="D54" s="105">
        <v>0</v>
      </c>
      <c r="E54" s="105">
        <v>0</v>
      </c>
      <c r="F54" s="105">
        <v>0</v>
      </c>
      <c r="G54" s="105">
        <v>0</v>
      </c>
      <c r="H54" s="105">
        <v>0</v>
      </c>
      <c r="I54" s="105">
        <v>0</v>
      </c>
      <c r="J54" s="105">
        <v>0</v>
      </c>
      <c r="K54" s="105">
        <v>0</v>
      </c>
      <c r="L54" s="105">
        <v>0</v>
      </c>
      <c r="M54" s="105">
        <v>0</v>
      </c>
      <c r="N54" s="105">
        <v>0</v>
      </c>
      <c r="O54" s="105">
        <v>94875</v>
      </c>
      <c r="P54" s="105">
        <v>34851</v>
      </c>
      <c r="Q54" s="105">
        <v>27999</v>
      </c>
      <c r="R54" s="105">
        <v>0</v>
      </c>
      <c r="S54" s="105">
        <v>0</v>
      </c>
      <c r="T54" s="105">
        <v>0</v>
      </c>
      <c r="U54" s="105">
        <v>0</v>
      </c>
      <c r="V54" s="105">
        <v>0</v>
      </c>
      <c r="W54" s="105">
        <v>0</v>
      </c>
      <c r="X54" s="105">
        <v>0</v>
      </c>
      <c r="Y54" s="105">
        <v>0</v>
      </c>
      <c r="Z54" s="105">
        <v>0</v>
      </c>
      <c r="AA54" s="105">
        <v>0</v>
      </c>
      <c r="AB54" s="105">
        <v>0</v>
      </c>
      <c r="AC54" s="105">
        <v>0</v>
      </c>
      <c r="AD54" s="105">
        <v>0</v>
      </c>
      <c r="AE54" s="105">
        <v>0</v>
      </c>
      <c r="AF54" s="105">
        <f>2551*5</f>
        <v>12755</v>
      </c>
      <c r="AG54" s="155">
        <f t="shared" si="1"/>
        <v>170480</v>
      </c>
    </row>
    <row r="55" spans="1:33" x14ac:dyDescent="0.2">
      <c r="A55" s="24" t="str">
        <f>+'Original ABG Allocation'!A55</f>
        <v>50</v>
      </c>
      <c r="B55" s="24" t="str">
        <f>+'Original ABG Allocation'!B55</f>
        <v>BUTLER</v>
      </c>
      <c r="C55" s="105">
        <v>0</v>
      </c>
      <c r="D55" s="105">
        <v>0</v>
      </c>
      <c r="E55" s="105">
        <v>0</v>
      </c>
      <c r="F55" s="105">
        <v>0</v>
      </c>
      <c r="G55" s="105">
        <v>0</v>
      </c>
      <c r="H55" s="105">
        <v>0</v>
      </c>
      <c r="I55" s="105">
        <v>0</v>
      </c>
      <c r="J55" s="105">
        <v>0</v>
      </c>
      <c r="K55" s="105">
        <v>0</v>
      </c>
      <c r="L55" s="105">
        <v>0</v>
      </c>
      <c r="M55" s="105">
        <v>0</v>
      </c>
      <c r="N55" s="105">
        <v>0</v>
      </c>
      <c r="O55" s="105">
        <v>0</v>
      </c>
      <c r="P55" s="105">
        <v>14000</v>
      </c>
      <c r="Q55" s="105">
        <v>0</v>
      </c>
      <c r="R55" s="105">
        <v>0</v>
      </c>
      <c r="S55" s="105">
        <v>0</v>
      </c>
      <c r="T55" s="105">
        <v>0</v>
      </c>
      <c r="U55" s="105">
        <v>0</v>
      </c>
      <c r="V55" s="105">
        <v>0</v>
      </c>
      <c r="W55" s="105">
        <v>0</v>
      </c>
      <c r="X55" s="105">
        <v>0</v>
      </c>
      <c r="Y55" s="105">
        <v>0</v>
      </c>
      <c r="Z55" s="105">
        <v>0</v>
      </c>
      <c r="AA55" s="105">
        <v>0</v>
      </c>
      <c r="AB55" s="105">
        <v>0</v>
      </c>
      <c r="AC55" s="105">
        <v>0</v>
      </c>
      <c r="AD55" s="105">
        <v>0</v>
      </c>
      <c r="AE55" s="105">
        <v>0</v>
      </c>
      <c r="AF55" s="105">
        <f>2551*7</f>
        <v>17857</v>
      </c>
      <c r="AG55" s="155">
        <f t="shared" si="1"/>
        <v>31857</v>
      </c>
    </row>
    <row r="56" spans="1:33" x14ac:dyDescent="0.2">
      <c r="A56" s="24" t="str">
        <f>+'Original ABG Allocation'!A56</f>
        <v>51</v>
      </c>
      <c r="B56" s="24" t="str">
        <f>+'Original ABG Allocation'!B56</f>
        <v>POTTER</v>
      </c>
      <c r="C56" s="105">
        <v>0</v>
      </c>
      <c r="D56" s="105">
        <v>0</v>
      </c>
      <c r="E56" s="105">
        <v>0</v>
      </c>
      <c r="F56" s="105">
        <v>0</v>
      </c>
      <c r="G56" s="105">
        <v>0</v>
      </c>
      <c r="H56" s="105">
        <v>0</v>
      </c>
      <c r="I56" s="105">
        <v>0</v>
      </c>
      <c r="J56" s="105">
        <v>0</v>
      </c>
      <c r="K56" s="105">
        <v>0</v>
      </c>
      <c r="L56" s="105">
        <v>0</v>
      </c>
      <c r="M56" s="105">
        <v>0</v>
      </c>
      <c r="N56" s="105">
        <v>0</v>
      </c>
      <c r="O56" s="105">
        <v>0</v>
      </c>
      <c r="P56" s="105">
        <v>0</v>
      </c>
      <c r="Q56" s="105">
        <v>0</v>
      </c>
      <c r="R56" s="105">
        <v>0</v>
      </c>
      <c r="S56" s="105">
        <v>0</v>
      </c>
      <c r="T56" s="105">
        <v>0</v>
      </c>
      <c r="U56" s="105">
        <v>0</v>
      </c>
      <c r="V56" s="105">
        <v>0</v>
      </c>
      <c r="W56" s="105">
        <v>0</v>
      </c>
      <c r="X56" s="105">
        <v>0</v>
      </c>
      <c r="Y56" s="105">
        <v>0</v>
      </c>
      <c r="Z56" s="105">
        <v>0</v>
      </c>
      <c r="AA56" s="105">
        <v>0</v>
      </c>
      <c r="AB56" s="105">
        <v>0</v>
      </c>
      <c r="AC56" s="105">
        <v>0</v>
      </c>
      <c r="AD56" s="105">
        <v>0</v>
      </c>
      <c r="AE56" s="105">
        <v>0</v>
      </c>
      <c r="AF56" s="105">
        <v>0</v>
      </c>
      <c r="AG56" s="155">
        <f t="shared" si="1"/>
        <v>0</v>
      </c>
    </row>
    <row r="57" spans="1:33" x14ac:dyDescent="0.2">
      <c r="A57" s="24" t="str">
        <f>+'Original ABG Allocation'!A57</f>
        <v>52</v>
      </c>
      <c r="B57" s="24" t="str">
        <f>+'Original ABG Allocation'!B57</f>
        <v>WAYNE</v>
      </c>
      <c r="C57" s="105">
        <v>0</v>
      </c>
      <c r="D57" s="105">
        <v>0</v>
      </c>
      <c r="E57" s="105">
        <v>0</v>
      </c>
      <c r="F57" s="105">
        <v>0</v>
      </c>
      <c r="G57" s="105">
        <v>0</v>
      </c>
      <c r="H57" s="105">
        <v>0</v>
      </c>
      <c r="I57" s="105">
        <v>0</v>
      </c>
      <c r="J57" s="105">
        <v>0</v>
      </c>
      <c r="K57" s="105">
        <v>0</v>
      </c>
      <c r="L57" s="105">
        <v>0</v>
      </c>
      <c r="M57" s="105">
        <v>0</v>
      </c>
      <c r="N57" s="105">
        <v>0</v>
      </c>
      <c r="O57" s="105">
        <v>0</v>
      </c>
      <c r="P57" s="105">
        <v>0</v>
      </c>
      <c r="Q57" s="105">
        <v>0</v>
      </c>
      <c r="R57" s="105">
        <v>0</v>
      </c>
      <c r="S57" s="105">
        <v>2139</v>
      </c>
      <c r="T57" s="105">
        <v>0</v>
      </c>
      <c r="U57" s="105">
        <v>0</v>
      </c>
      <c r="V57" s="105">
        <v>0</v>
      </c>
      <c r="W57" s="105">
        <v>0</v>
      </c>
      <c r="X57" s="105">
        <v>0</v>
      </c>
      <c r="Y57" s="105">
        <v>0</v>
      </c>
      <c r="Z57" s="105">
        <v>0</v>
      </c>
      <c r="AA57" s="105">
        <v>0</v>
      </c>
      <c r="AB57" s="105">
        <v>0</v>
      </c>
      <c r="AC57" s="105">
        <v>0</v>
      </c>
      <c r="AD57" s="105">
        <v>0</v>
      </c>
      <c r="AE57" s="105">
        <v>0</v>
      </c>
      <c r="AF57" s="105">
        <f>2551*2</f>
        <v>5102</v>
      </c>
      <c r="AG57" s="155">
        <f t="shared" si="1"/>
        <v>7241</v>
      </c>
    </row>
    <row r="58" spans="1:33" ht="13.5" thickBot="1" x14ac:dyDescent="0.25">
      <c r="B58" s="25" t="s">
        <v>129</v>
      </c>
      <c r="C58" s="59">
        <f>SUM(C6:C57)</f>
        <v>0</v>
      </c>
      <c r="D58" s="59">
        <f t="shared" ref="D58:AG58" si="2">SUM(D6:D57)</f>
        <v>0</v>
      </c>
      <c r="E58" s="59">
        <f t="shared" si="2"/>
        <v>0</v>
      </c>
      <c r="F58" s="59">
        <f t="shared" si="2"/>
        <v>0</v>
      </c>
      <c r="G58" s="59">
        <f t="shared" si="2"/>
        <v>0</v>
      </c>
      <c r="H58" s="59"/>
      <c r="I58" s="59">
        <f t="shared" si="2"/>
        <v>0</v>
      </c>
      <c r="J58" s="59">
        <f t="shared" si="2"/>
        <v>0</v>
      </c>
      <c r="K58" s="59">
        <f t="shared" si="2"/>
        <v>0</v>
      </c>
      <c r="L58" s="59">
        <f t="shared" si="2"/>
        <v>0</v>
      </c>
      <c r="M58" s="59">
        <f t="shared" si="2"/>
        <v>0</v>
      </c>
      <c r="N58" s="59">
        <f t="shared" si="2"/>
        <v>0</v>
      </c>
      <c r="O58" s="59">
        <f t="shared" si="2"/>
        <v>2048558</v>
      </c>
      <c r="P58" s="59">
        <f t="shared" si="2"/>
        <v>2568035</v>
      </c>
      <c r="Q58" s="59">
        <f t="shared" si="2"/>
        <v>1291635</v>
      </c>
      <c r="R58" s="59">
        <f t="shared" si="2"/>
        <v>212346</v>
      </c>
      <c r="S58" s="59">
        <f t="shared" si="2"/>
        <v>666243</v>
      </c>
      <c r="T58" s="59">
        <f t="shared" si="2"/>
        <v>109279</v>
      </c>
      <c r="U58" s="59">
        <f t="shared" si="2"/>
        <v>245322.01</v>
      </c>
      <c r="V58" s="59">
        <f t="shared" si="2"/>
        <v>1088026.5</v>
      </c>
      <c r="W58" s="59">
        <f t="shared" si="2"/>
        <v>0</v>
      </c>
      <c r="X58" s="59">
        <f t="shared" si="2"/>
        <v>0</v>
      </c>
      <c r="Y58" s="59">
        <f t="shared" si="2"/>
        <v>947</v>
      </c>
      <c r="Z58" s="59">
        <f t="shared" si="2"/>
        <v>0</v>
      </c>
      <c r="AA58" s="59">
        <f t="shared" si="2"/>
        <v>0</v>
      </c>
      <c r="AB58" s="59">
        <f t="shared" si="2"/>
        <v>0</v>
      </c>
      <c r="AC58" s="59">
        <f t="shared" si="2"/>
        <v>0</v>
      </c>
      <c r="AD58" s="59">
        <f t="shared" si="2"/>
        <v>0</v>
      </c>
      <c r="AE58" s="59">
        <f>SUM(AE6:AE57)</f>
        <v>2925001</v>
      </c>
      <c r="AF58" s="59">
        <f>SUM(AF6:AF57)</f>
        <v>999992</v>
      </c>
      <c r="AG58" s="59">
        <f t="shared" si="2"/>
        <v>12155384.51</v>
      </c>
    </row>
    <row r="59" spans="1:33" ht="13.5" thickTop="1" x14ac:dyDescent="0.2">
      <c r="C59" s="39"/>
      <c r="D59" s="155"/>
      <c r="E59" s="39"/>
      <c r="F59" s="39"/>
      <c r="G59" s="39"/>
      <c r="H59" s="39"/>
      <c r="I59" s="155"/>
      <c r="J59" s="155"/>
      <c r="K59" s="39"/>
      <c r="L59" s="155"/>
      <c r="M59" s="155"/>
      <c r="N59" s="155"/>
      <c r="O59" s="155"/>
      <c r="P59" s="155"/>
      <c r="Q59" s="155"/>
      <c r="R59" s="155"/>
      <c r="S59" s="155"/>
      <c r="T59" s="155"/>
      <c r="U59" s="155"/>
      <c r="V59" s="155"/>
      <c r="W59" s="155"/>
      <c r="X59" s="155"/>
      <c r="Y59" s="155"/>
      <c r="Z59" s="155"/>
      <c r="AA59" s="155"/>
      <c r="AB59" s="155"/>
      <c r="AC59" s="155"/>
      <c r="AD59" s="155"/>
      <c r="AE59" s="155"/>
      <c r="AF59" s="155"/>
      <c r="AG59" s="155"/>
    </row>
    <row r="60" spans="1:33" x14ac:dyDescent="0.2">
      <c r="C60" s="39"/>
      <c r="D60" s="154"/>
      <c r="E60" s="39"/>
      <c r="F60" s="39"/>
      <c r="G60" s="39"/>
      <c r="H60" s="39"/>
      <c r="I60" s="155"/>
      <c r="J60" s="155"/>
      <c r="K60" s="154"/>
      <c r="L60" s="39"/>
      <c r="M60" s="39"/>
      <c r="N60" s="39"/>
      <c r="O60" s="155"/>
      <c r="P60" s="155"/>
      <c r="Q60" s="154"/>
      <c r="R60" s="39"/>
      <c r="S60" s="39"/>
      <c r="T60" s="39"/>
      <c r="U60" s="155"/>
      <c r="V60" s="155"/>
      <c r="W60" s="155"/>
      <c r="X60" s="155"/>
      <c r="Y60" s="155"/>
      <c r="Z60" s="155"/>
      <c r="AA60" s="155"/>
      <c r="AB60" s="155"/>
      <c r="AC60" s="155"/>
      <c r="AD60" s="155"/>
      <c r="AE60" s="155"/>
      <c r="AF60" s="155"/>
      <c r="AG60" s="155"/>
    </row>
    <row r="61" spans="1:33" x14ac:dyDescent="0.2">
      <c r="D61" s="28"/>
      <c r="I61" s="12"/>
      <c r="J61" s="12"/>
      <c r="K61" s="8"/>
      <c r="L61" s="12"/>
      <c r="M61" s="12"/>
      <c r="N61" s="12"/>
      <c r="O61" s="12"/>
      <c r="P61" s="12"/>
      <c r="Q61" s="12"/>
      <c r="R61" s="12"/>
      <c r="S61" s="12"/>
      <c r="T61" s="12"/>
      <c r="U61" s="12"/>
      <c r="V61" s="12"/>
      <c r="W61" s="12"/>
      <c r="X61" s="12"/>
      <c r="Y61" s="12"/>
      <c r="Z61" s="12"/>
      <c r="AA61" s="12"/>
      <c r="AB61" s="12"/>
      <c r="AC61" s="12"/>
      <c r="AD61" s="12"/>
      <c r="AE61" s="12"/>
      <c r="AF61" s="12"/>
      <c r="AG61" s="12"/>
    </row>
    <row r="62" spans="1:33" x14ac:dyDescent="0.2">
      <c r="D62" s="28"/>
      <c r="I62" s="12"/>
      <c r="J62" s="12"/>
      <c r="K62" s="8"/>
      <c r="L62" s="12"/>
      <c r="M62" s="12"/>
      <c r="N62" s="12"/>
      <c r="O62" s="12"/>
      <c r="P62" s="12"/>
      <c r="Q62" s="12"/>
      <c r="R62" s="12"/>
      <c r="S62" s="12"/>
      <c r="T62" s="12"/>
      <c r="U62" s="12"/>
      <c r="V62" s="12"/>
      <c r="W62" s="12"/>
      <c r="X62" s="12"/>
      <c r="Y62" s="12"/>
      <c r="Z62" s="12"/>
      <c r="AA62" s="12"/>
      <c r="AB62" s="12"/>
      <c r="AC62" s="12"/>
      <c r="AD62" s="12"/>
      <c r="AE62" s="12"/>
      <c r="AF62" s="12"/>
      <c r="AG62" s="12"/>
    </row>
    <row r="63" spans="1:33" x14ac:dyDescent="0.2">
      <c r="D63" s="12"/>
      <c r="I63" s="12"/>
      <c r="J63" s="12"/>
      <c r="L63" s="12"/>
      <c r="M63" s="12"/>
      <c r="N63" s="12"/>
      <c r="O63" s="12"/>
      <c r="P63" s="12"/>
      <c r="Q63" s="12"/>
      <c r="R63" s="12"/>
      <c r="S63" s="12"/>
      <c r="T63" s="12"/>
      <c r="U63" s="12"/>
      <c r="V63" s="12"/>
      <c r="W63" s="12"/>
      <c r="X63" s="12"/>
      <c r="Y63" s="12"/>
      <c r="Z63" s="12"/>
      <c r="AA63" s="12"/>
      <c r="AB63" s="12"/>
      <c r="AC63" s="12"/>
      <c r="AD63" s="12"/>
      <c r="AE63" s="12"/>
      <c r="AF63" s="12"/>
      <c r="AG63" s="12"/>
    </row>
    <row r="64" spans="1:33" x14ac:dyDescent="0.2">
      <c r="D64" s="12"/>
      <c r="I64" s="12"/>
      <c r="J64" s="12"/>
      <c r="L64" s="12"/>
      <c r="M64" s="12"/>
      <c r="N64" s="12"/>
      <c r="O64" s="12"/>
      <c r="P64" s="12"/>
      <c r="Q64" s="12"/>
      <c r="R64" s="12"/>
      <c r="S64" s="12"/>
      <c r="T64" s="12"/>
      <c r="U64" s="12"/>
      <c r="V64" s="12"/>
      <c r="W64" s="12"/>
      <c r="X64" s="12"/>
      <c r="Y64" s="12"/>
      <c r="Z64" s="12"/>
      <c r="AA64" s="12"/>
      <c r="AB64" s="12"/>
      <c r="AC64" s="12"/>
      <c r="AD64" s="12"/>
      <c r="AE64" s="12"/>
      <c r="AF64" s="12"/>
      <c r="AG64" s="12"/>
    </row>
    <row r="65" spans="4:33" x14ac:dyDescent="0.2">
      <c r="D65" s="12"/>
      <c r="I65" s="12"/>
      <c r="J65" s="12"/>
      <c r="L65" s="12"/>
      <c r="M65" s="12"/>
      <c r="N65" s="12"/>
      <c r="O65" s="12"/>
      <c r="P65" s="12"/>
      <c r="Q65" s="12"/>
      <c r="R65" s="12"/>
      <c r="S65" s="12"/>
      <c r="T65" s="12"/>
      <c r="U65" s="12"/>
      <c r="V65" s="12"/>
      <c r="W65" s="12"/>
      <c r="X65" s="12"/>
      <c r="Y65" s="12"/>
      <c r="Z65" s="12"/>
      <c r="AA65" s="12"/>
      <c r="AB65" s="12"/>
      <c r="AC65" s="12"/>
      <c r="AD65" s="12"/>
      <c r="AE65" s="12"/>
      <c r="AF65" s="12"/>
      <c r="AG65" s="12"/>
    </row>
    <row r="66" spans="4:33" x14ac:dyDescent="0.2">
      <c r="D66" s="12"/>
      <c r="I66" s="12"/>
      <c r="J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algorithmName="SHA-512" hashValue="EwRq1Z+NsG14TV1fsYewECofcBtZKN7baRwj6eJ4OdNHovWzWtabgWF7Co7ug0/RgQYc18qgpyV2N+Xmuz6A2w==" saltValue="WWvwMa3lC+g6hPu0s704vg==" spinCount="100000" sheet="1" formatCells="0" formatColumns="0" formatRows="0" insertColumns="0" insertRows="0" insertHyperlinks="0" deleteColumns="0" deleteRows="0" sort="0" autoFilter="0" pivotTables="0"/>
  <phoneticPr fontId="6" type="noConversion"/>
  <conditionalFormatting sqref="AG7:AG57 AF7:AF16 AE7:AE15 C58:AG58 O6:AG6 AA17:AF57 AA7:AD16 U7:Z57 O18:S19 T18:T57 O7:T17 O20 O21:S57">
    <cfRule type="cellIs" dxfId="20" priority="55" stopIfTrue="1" operator="lessThan">
      <formula>0</formula>
    </cfRule>
  </conditionalFormatting>
  <conditionalFormatting sqref="C6:N57">
    <cfRule type="cellIs" dxfId="19" priority="18" stopIfTrue="1" operator="lessThan">
      <formula>0</formula>
    </cfRule>
  </conditionalFormatting>
  <conditionalFormatting sqref="S20">
    <cfRule type="cellIs" dxfId="18" priority="4" stopIfTrue="1" operator="lessThan">
      <formula>0</formula>
    </cfRule>
  </conditionalFormatting>
  <conditionalFormatting sqref="R20">
    <cfRule type="cellIs" dxfId="17" priority="3" stopIfTrue="1" operator="lessThan">
      <formula>0</formula>
    </cfRule>
  </conditionalFormatting>
  <conditionalFormatting sqref="Q20">
    <cfRule type="cellIs" dxfId="16" priority="2" stopIfTrue="1" operator="lessThan">
      <formula>0</formula>
    </cfRule>
  </conditionalFormatting>
  <conditionalFormatting sqref="P20">
    <cfRule type="cellIs" dxfId="15" priority="1" stopIfTrue="1" operator="lessThan">
      <formula>0</formula>
    </cfRule>
  </conditionalFormatting>
  <pageMargins left="0.25" right="0.25" top="0.5" bottom="0.5" header="0" footer="0"/>
  <pageSetup scale="75" fitToWidth="0" orientation="landscape" r:id="rId1"/>
  <headerFooter alignWithMargins="0">
    <oddFooter>&amp;C&amp;A</oddFooter>
  </headerFooter>
  <customProperties>
    <customPr name="_pios_id" r:id="rId2"/>
  </customProperties>
  <ignoredErrors>
    <ignoredError sqref="AF19 AF26 AF32 AF48" formula="1"/>
  </ignoredError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I66"/>
  <sheetViews>
    <sheetView zoomScale="130" zoomScaleNormal="130" workbookViewId="0">
      <pane xSplit="2" ySplit="5" topLeftCell="C6" activePane="bottomRight" state="frozen"/>
      <selection activeCell="B16" sqref="B16"/>
      <selection pane="topRight" activeCell="B16" sqref="B16"/>
      <selection pane="bottomLeft" activeCell="B16" sqref="B16"/>
      <selection pane="bottomRight"/>
    </sheetView>
  </sheetViews>
  <sheetFormatPr defaultColWidth="9.140625" defaultRowHeight="12.75" x14ac:dyDescent="0.2"/>
  <cols>
    <col min="1" max="1" width="4.5703125" style="1" customWidth="1"/>
    <col min="2" max="2" width="24.42578125" style="1" bestFit="1" customWidth="1"/>
    <col min="3" max="4" width="12.5703125" style="1" bestFit="1" customWidth="1"/>
    <col min="5" max="5" width="18.85546875" style="12" bestFit="1" customWidth="1"/>
    <col min="6" max="6" width="12.140625" style="12" bestFit="1" customWidth="1"/>
    <col min="7" max="7" width="9.5703125" style="12" bestFit="1" customWidth="1"/>
    <col min="8" max="8" width="12.5703125" style="12" customWidth="1"/>
    <col min="9" max="9" width="9.85546875" style="12" bestFit="1" customWidth="1"/>
    <col min="10" max="10" width="12.42578125" style="1" bestFit="1" customWidth="1"/>
    <col min="11" max="11" width="11.5703125" style="1" bestFit="1" customWidth="1"/>
    <col min="12" max="12" width="12" style="1" bestFit="1" customWidth="1"/>
    <col min="13" max="13" width="11.42578125" style="1" bestFit="1" customWidth="1"/>
    <col min="14" max="14" width="12" style="1" bestFit="1" customWidth="1"/>
    <col min="15" max="15" width="10.42578125" style="1" bestFit="1" customWidth="1"/>
    <col min="16" max="16" width="11.5703125" style="1" customWidth="1"/>
    <col min="17" max="17" width="11" style="1" bestFit="1" customWidth="1"/>
    <col min="18" max="18" width="13.5703125" style="1" bestFit="1" customWidth="1"/>
    <col min="19" max="19" width="16.140625" style="1" bestFit="1" customWidth="1"/>
    <col min="20" max="20" width="11.5703125" style="1" bestFit="1" customWidth="1"/>
    <col min="21" max="21" width="16.5703125" style="1" bestFit="1" customWidth="1"/>
    <col min="22" max="22" width="20.85546875" style="1" bestFit="1" customWidth="1"/>
    <col min="23" max="23" width="17.5703125" style="1" bestFit="1" customWidth="1"/>
    <col min="24" max="24" width="12.42578125" style="1" bestFit="1" customWidth="1"/>
    <col min="25" max="25" width="22" style="1" customWidth="1"/>
    <col min="26" max="26" width="12.140625" style="1" bestFit="1" customWidth="1"/>
    <col min="27" max="27" width="19.85546875" style="1" bestFit="1" customWidth="1"/>
    <col min="28" max="28" width="16.140625" style="1" customWidth="1"/>
    <col min="29" max="29" width="14.140625" style="1" bestFit="1" customWidth="1"/>
    <col min="30" max="30" width="19.42578125" style="1" bestFit="1" customWidth="1"/>
    <col min="31" max="31" width="14.140625" style="1" bestFit="1" customWidth="1"/>
    <col min="32" max="32" width="26" style="1" bestFit="1" customWidth="1"/>
    <col min="33" max="33" width="12.140625" style="1" bestFit="1" customWidth="1"/>
    <col min="34" max="34" width="9.140625" style="1"/>
    <col min="35" max="35" width="27.85546875" style="1" bestFit="1" customWidth="1"/>
    <col min="36" max="16384" width="9.140625" style="1"/>
  </cols>
  <sheetData>
    <row r="1" spans="1:35" x14ac:dyDescent="0.2">
      <c r="A1" s="27" t="s">
        <v>378</v>
      </c>
      <c r="R1" s="105"/>
    </row>
    <row r="2" spans="1:35" s="2" customFormat="1" x14ac:dyDescent="0.2">
      <c r="A2" s="29" t="str">
        <f>+'Original ABG Allocation'!A3</f>
        <v>FY 2023-24</v>
      </c>
      <c r="B2" s="1"/>
      <c r="C2" s="343"/>
      <c r="D2" s="1"/>
      <c r="E2" s="12"/>
      <c r="F2" s="12"/>
      <c r="G2" s="12"/>
      <c r="H2" s="12"/>
      <c r="I2" s="12"/>
      <c r="J2" s="1"/>
      <c r="K2" s="1"/>
      <c r="L2" s="343"/>
      <c r="M2" s="343"/>
      <c r="N2" s="343"/>
      <c r="O2" s="343"/>
      <c r="P2" s="1"/>
      <c r="Q2" s="1"/>
      <c r="R2" s="105"/>
      <c r="S2" s="1"/>
      <c r="T2" s="1"/>
      <c r="U2" s="1"/>
      <c r="V2" s="1"/>
      <c r="W2" s="1"/>
      <c r="X2" s="1"/>
      <c r="Y2" s="1"/>
      <c r="Z2" s="1"/>
      <c r="AA2" s="1"/>
      <c r="AB2" s="1"/>
      <c r="AC2" s="1"/>
      <c r="AD2" s="1"/>
      <c r="AE2" s="53"/>
      <c r="AF2" s="53"/>
      <c r="AG2" s="1"/>
      <c r="AH2" s="343"/>
      <c r="AI2" s="343"/>
    </row>
    <row r="3" spans="1:35" s="30" customFormat="1" x14ac:dyDescent="0.2">
      <c r="A3" s="29"/>
      <c r="B3" s="1"/>
      <c r="C3" s="348">
        <f>+'Other Funds-Revision No. 2'!C3</f>
        <v>1</v>
      </c>
      <c r="D3" s="348">
        <f>+'Other Funds-Revision No. 2'!D3</f>
        <v>2</v>
      </c>
      <c r="E3" s="348">
        <f>+'Other Funds-Revision No. 2'!E3</f>
        <v>3</v>
      </c>
      <c r="F3" s="348">
        <f>+'Other Funds-Revision No. 2'!F3</f>
        <v>4</v>
      </c>
      <c r="G3" s="348">
        <f>+'Other Funds-Revision No. 2'!G3</f>
        <v>5</v>
      </c>
      <c r="H3" s="348">
        <f>+'Other Funds-Revision No. 2'!H3</f>
        <v>6</v>
      </c>
      <c r="I3" s="348">
        <f>+'Other Funds-Revision No. 2'!I3</f>
        <v>7</v>
      </c>
      <c r="J3" s="348">
        <f>+'Other Funds-Revision No. 2'!J3</f>
        <v>8</v>
      </c>
      <c r="K3" s="348">
        <f>+'Other Funds-Revision No. 2'!K3</f>
        <v>9</v>
      </c>
      <c r="L3" s="348">
        <f>+'Other Funds-Revision No. 2'!L3</f>
        <v>10</v>
      </c>
      <c r="M3" s="348">
        <f>+'Other Funds-Revision No. 2'!M3</f>
        <v>11</v>
      </c>
      <c r="N3" s="348">
        <f>+'Other Funds-Revision No. 2'!N3</f>
        <v>12</v>
      </c>
      <c r="O3" s="348">
        <f>+'Other Funds-Revision No. 2'!O3</f>
        <v>13</v>
      </c>
      <c r="P3" s="348">
        <f>+'Other Funds-Revision No. 2'!P3</f>
        <v>14</v>
      </c>
      <c r="Q3" s="348">
        <f>+'Other Funds-Revision No. 2'!Q3</f>
        <v>15</v>
      </c>
      <c r="R3" s="348">
        <f>+'Other Funds-Revision No. 2'!R3</f>
        <v>16</v>
      </c>
      <c r="S3" s="348">
        <f>+'Other Funds-Revision No. 2'!S3</f>
        <v>17</v>
      </c>
      <c r="T3" s="348">
        <f>+'Other Funds-Revision No. 2'!T3</f>
        <v>18</v>
      </c>
      <c r="U3" s="348">
        <f>+'Other Funds-Revision No. 2'!U3</f>
        <v>19</v>
      </c>
      <c r="V3" s="348">
        <f>+'Other Funds-Revision No. 2'!V3</f>
        <v>20</v>
      </c>
      <c r="W3" s="348">
        <f>+'Other Funds-Revision No. 2'!W3</f>
        <v>21</v>
      </c>
      <c r="X3" s="348">
        <f>+'Other Funds-Revision No. 2'!X3</f>
        <v>22</v>
      </c>
      <c r="Y3" s="348">
        <f>+'Other Funds-Revision No. 2'!Y3</f>
        <v>23</v>
      </c>
      <c r="Z3" s="348">
        <f>+'Other Funds-Revision No. 2'!Z3</f>
        <v>24</v>
      </c>
      <c r="AA3" s="348">
        <f>+'Other Funds-Revision No. 2'!AA3</f>
        <v>25</v>
      </c>
      <c r="AB3" s="348">
        <f>+'Other Funds-Revision No. 2'!AB3</f>
        <v>26</v>
      </c>
      <c r="AC3" s="348">
        <f>+'Other Funds-Revision No. 2'!AC3</f>
        <v>27</v>
      </c>
      <c r="AD3" s="348">
        <f>+'Other Funds-Revision No. 2'!AD3</f>
        <v>28</v>
      </c>
      <c r="AE3" s="359">
        <f>+'Other Funds-Revision No. 2'!AE3</f>
        <v>29</v>
      </c>
      <c r="AF3" s="359">
        <f>+'Other Funds-Revision No. 2'!AF3</f>
        <v>30</v>
      </c>
      <c r="AG3" s="46"/>
    </row>
    <row r="4" spans="1:35" s="31" customFormat="1" x14ac:dyDescent="0.2">
      <c r="A4" s="1"/>
      <c r="B4" s="343"/>
      <c r="C4" s="46" t="str">
        <f>+'Other Funds-Revision No. 2'!C4</f>
        <v>Ombudsman</v>
      </c>
      <c r="D4" s="46" t="str">
        <f>+'Other Funds-Revision No. 2'!D4</f>
        <v>Ombudsman</v>
      </c>
      <c r="E4" s="46" t="str">
        <f>+'Other Funds-Revision No. 2'!E4</f>
        <v>Ombudsman</v>
      </c>
      <c r="F4" s="46" t="str">
        <f>+'Other Funds-Revision No. 2'!F4</f>
        <v>Ombudsman</v>
      </c>
      <c r="G4" s="46" t="str">
        <f>+'Other Funds-Revision No. 2'!G4</f>
        <v>PA MEDI</v>
      </c>
      <c r="H4" s="46" t="str">
        <f>+'Other Funds-Revision No. 2'!H4</f>
        <v>PA MEDI</v>
      </c>
      <c r="I4" s="46" t="str">
        <f>+'Other Funds-Revision No. 2'!I4</f>
        <v>PA MEDI</v>
      </c>
      <c r="J4" s="46" t="str">
        <f>+'Other Funds-Revision No. 2'!J4</f>
        <v>PA MEDI</v>
      </c>
      <c r="K4" s="46" t="str">
        <f>+'Other Funds-Revision No. 2'!K4</f>
        <v>OPTIONS</v>
      </c>
      <c r="L4" s="46" t="str">
        <f>+'Other Funds-Revision No. 2'!L4</f>
        <v>Block Grant</v>
      </c>
      <c r="M4" s="46" t="str">
        <f>+'Other Funds-Revision No. 2'!M4</f>
        <v>Protective</v>
      </c>
      <c r="N4" s="46" t="str">
        <f>+'Other Funds-Revision No. 2'!N4</f>
        <v>PS</v>
      </c>
      <c r="O4" s="46" t="str">
        <f>+'Other Funds-Revision No. 2'!O4</f>
        <v xml:space="preserve">ARPA </v>
      </c>
      <c r="P4" s="46" t="str">
        <f>+'Other Funds-Revision No. 2'!P4</f>
        <v>ARPA</v>
      </c>
      <c r="Q4" s="46" t="str">
        <f>+'Other Funds-Revision No. 2'!Q4</f>
        <v>ARPA</v>
      </c>
      <c r="R4" s="46" t="str">
        <f>+'Other Funds-Revision No. 2'!R4</f>
        <v>ARPA</v>
      </c>
      <c r="S4" s="46" t="str">
        <f>+'Other Funds-Revision No. 2'!S4</f>
        <v>ARPA</v>
      </c>
      <c r="T4" s="357" t="str">
        <f>+'Other Funds-Revision No. 2'!T4</f>
        <v xml:space="preserve">Bench </v>
      </c>
      <c r="U4" s="46" t="str">
        <f>+'Other Funds-Revision No. 2'!U4</f>
        <v>Direct Care</v>
      </c>
      <c r="V4" s="46" t="str">
        <f>+'Other Funds-Revision No. 2'!V4</f>
        <v>AAA Public Workforce</v>
      </c>
      <c r="W4" s="357" t="str">
        <f>+'Other Funds-Revision No. 2'!W4</f>
        <v>MIPPA -AAA</v>
      </c>
      <c r="X4" s="46" t="str">
        <f>+'Other Funds-Revision No. 2'!X4</f>
        <v>MIPPA - SHIP</v>
      </c>
      <c r="Y4" s="46" t="str">
        <f>+'Other Funds-Revision No. 2'!Y4</f>
        <v>MIPPA-SHIP</v>
      </c>
      <c r="Z4" s="46" t="str">
        <f>+'Other Funds-Revision No. 2'!Z4</f>
        <v>MIPPA-SHIP</v>
      </c>
      <c r="AA4" s="46" t="str">
        <f>+'Other Funds-Revision No. 2'!AA4</f>
        <v>Critical Relief Funds</v>
      </c>
      <c r="AB4" s="46" t="str">
        <f>+'Other Funds-Revision No. 2'!AB4</f>
        <v>Supplemental</v>
      </c>
      <c r="AC4" s="46" t="str">
        <f>+'Other Funds-Revision No. 2'!AC4</f>
        <v>Covid Vaccine</v>
      </c>
      <c r="AD4" s="46" t="str">
        <f>+'Other Funds-Revision No. 2'!AD4</f>
        <v>Protective Services</v>
      </c>
      <c r="AE4" s="46" t="str">
        <f>+'Other Funds-Revision No. 2'!AE4</f>
        <v>FAST/</v>
      </c>
      <c r="AF4" s="348" t="str">
        <f>+'Other Funds-Revision No. 2'!AF4</f>
        <v>Senior Community Centers</v>
      </c>
      <c r="AG4" s="46" t="str">
        <f>+'Other Funds-Revision No. 2'!AG4</f>
        <v>Total</v>
      </c>
    </row>
    <row r="5" spans="1:35" s="224" customFormat="1" x14ac:dyDescent="0.2">
      <c r="A5" s="27"/>
      <c r="B5" s="36"/>
      <c r="C5" s="223" t="str">
        <f>+'Other Funds-Revision No. 2'!C5</f>
        <v>ROC</v>
      </c>
      <c r="D5" s="223" t="str">
        <f>+'Other Funds-Revision No. 2'!D5</f>
        <v>Volunteers</v>
      </c>
      <c r="E5" s="223" t="str">
        <f>+'Other Funds-Revision No. 2'!E5</f>
        <v>Volunteer Specialist</v>
      </c>
      <c r="F5" s="223" t="str">
        <f>+'Other Funds-Revision No. 2'!F5</f>
        <v>ARPA Funds</v>
      </c>
      <c r="G5" s="223" t="str">
        <f>+'Other Funds-Revision No. 2'!G5</f>
        <v>Reg. Staff</v>
      </c>
      <c r="H5" s="223" t="str">
        <f>+'Other Funds-Revision No. 2'!H5</f>
        <v xml:space="preserve">Telecenters </v>
      </c>
      <c r="I5" s="223" t="str">
        <f>+'Other Funds-Revision No. 2'!I5</f>
        <v>Base</v>
      </c>
      <c r="J5" s="223" t="str">
        <f>+'Other Funds-Revision No. 2'!J5</f>
        <v>PHLP</v>
      </c>
      <c r="K5" s="223" t="str">
        <f>+'Other Funds-Revision No. 2'!K5</f>
        <v>Services</v>
      </c>
      <c r="L5" s="223" t="str">
        <f>+'Other Funds-Revision No. 2'!L5</f>
        <v>Supplement</v>
      </c>
      <c r="M5" s="223" t="str">
        <f>+'Other Funds-Revision No. 2'!M5</f>
        <v>Services</v>
      </c>
      <c r="N5" s="223" t="str">
        <f>+'Other Funds-Revision No. 2'!N5</f>
        <v>Personnel</v>
      </c>
      <c r="O5" s="223" t="str">
        <f>+'Other Funds-Revision No. 2'!O5</f>
        <v>Suppt Svs</v>
      </c>
      <c r="P5" s="223" t="str">
        <f>+'Other Funds-Revision No. 2'!P5</f>
        <v>HD Meals</v>
      </c>
      <c r="Q5" s="223" t="str">
        <f>+'Other Funds-Revision No. 2'!Q5</f>
        <v>Cong Meals</v>
      </c>
      <c r="R5" s="223" t="str">
        <f>+'Other Funds-Revision No. 2'!R5</f>
        <v>Prev Health</v>
      </c>
      <c r="S5" s="223" t="str">
        <f>+'Other Funds-Revision No. 2'!S5</f>
        <v>Family Caregiver</v>
      </c>
      <c r="T5" s="223"/>
      <c r="U5" s="223" t="str">
        <f>+'Other Funds-Revision No. 2'!U5</f>
        <v>Worker Pilot</v>
      </c>
      <c r="V5" s="223" t="str">
        <f>+'Other Funds-Revision No. 2'!V5</f>
        <v>Grant</v>
      </c>
      <c r="W5" s="223" t="str">
        <f>+'Other Funds-Revision No. 2'!W5</f>
        <v>Priority 2</v>
      </c>
      <c r="X5" s="223" t="str">
        <f>+'Other Funds-Revision No. 2'!X5</f>
        <v>Priority 3</v>
      </c>
      <c r="Y5" s="223" t="str">
        <f>+'Other Funds-Revision No. 2'!Y5</f>
        <v>BDT</v>
      </c>
      <c r="Z5" s="223" t="str">
        <f>+'Other Funds-Revision No. 2'!Z5</f>
        <v>PHLP</v>
      </c>
      <c r="AA5" s="223" t="str">
        <f>+'Other Funds-Revision No. 2'!AA5</f>
        <v>Support Services</v>
      </c>
      <c r="AB5" s="223" t="str">
        <f>+'Other Funds-Revision No. 2'!AB5</f>
        <v>OPTIONS Funds</v>
      </c>
      <c r="AC5" s="223" t="str">
        <f>+'Other Funds-Revision No. 2'!AC5</f>
        <v>Access</v>
      </c>
      <c r="AD5" s="223" t="str">
        <f>+'Other Funds-Revision No. 2'!AD5</f>
        <v>2022 Overspend</v>
      </c>
      <c r="AE5" s="223" t="str">
        <f>+'Other Funds-Revision No. 2'!AE5</f>
        <v xml:space="preserve">PS Line </v>
      </c>
      <c r="AF5" s="360" t="str">
        <f>+'Other Funds-Revision No. 2'!AF5</f>
        <v>23-24 Non-competitive</v>
      </c>
      <c r="AG5" s="223" t="str">
        <f>+'Other Funds-Revision No. 2'!AG5</f>
        <v>Other</v>
      </c>
    </row>
    <row r="6" spans="1:35" x14ac:dyDescent="0.2">
      <c r="A6" s="24" t="str">
        <f>+'Original ABG Allocation'!A6</f>
        <v>01</v>
      </c>
      <c r="B6" s="24" t="str">
        <f>+'Original ABG Allocation'!B6</f>
        <v>ERIE</v>
      </c>
      <c r="C6" s="105">
        <f>'Amendment 1-Other Funds'!C6+'Other Funds-Revision No. 2'!C6</f>
        <v>0</v>
      </c>
      <c r="D6" s="105">
        <f>'Amendment 1-Other Funds'!D6+'Other Funds-Revision No. 2'!D6</f>
        <v>3775</v>
      </c>
      <c r="E6" s="105">
        <f>'Amendment 1-Other Funds'!E6+'Other Funds-Revision No. 2'!E6</f>
        <v>0</v>
      </c>
      <c r="F6" s="105">
        <f>'Amendment 1-Other Funds'!F6+'Other Funds-Revision No. 2'!F6</f>
        <v>0</v>
      </c>
      <c r="G6" s="105">
        <f>'Amendment 1-Other Funds'!G6+'Other Funds-Revision No. 2'!G6</f>
        <v>0</v>
      </c>
      <c r="H6" s="105">
        <f>'Amendment 1-Other Funds'!H6+'Other Funds-Revision No. 2'!H6</f>
        <v>0</v>
      </c>
      <c r="I6" s="105">
        <f>'Amendment 1-Other Funds'!I6+'Other Funds-Revision No. 2'!I6</f>
        <v>5000</v>
      </c>
      <c r="J6" s="105">
        <f>'Amendment 1-Other Funds'!J6+'Other Funds-Revision No. 2'!J6</f>
        <v>0</v>
      </c>
      <c r="K6" s="105">
        <f>'Amendment 1-Other Funds'!K6+'Other Funds-Revision No. 2'!K6</f>
        <v>391871</v>
      </c>
      <c r="L6" s="105">
        <f>'Amendment 1-Other Funds'!L6+'Other Funds-Revision No. 2'!L6</f>
        <v>130651</v>
      </c>
      <c r="M6" s="105">
        <f>'Amendment 1-Other Funds'!M6+'Other Funds-Revision No. 2'!M6</f>
        <v>53997</v>
      </c>
      <c r="N6" s="105">
        <f>'Amendment 1-Other Funds'!N6+'Other Funds-Revision No. 2'!N6</f>
        <v>97000</v>
      </c>
      <c r="O6" s="105">
        <f>'Amendment 1-Other Funds'!O6+'Other Funds-Revision No. 2'!O6</f>
        <v>0</v>
      </c>
      <c r="P6" s="105">
        <f>'Amendment 1-Other Funds'!P6+'Other Funds-Revision No. 2'!P6</f>
        <v>302593</v>
      </c>
      <c r="Q6" s="105">
        <f>'Amendment 1-Other Funds'!Q6+'Other Funds-Revision No. 2'!Q6</f>
        <v>235711</v>
      </c>
      <c r="R6" s="105">
        <f>'Amendment 1-Other Funds'!R6+'Other Funds-Revision No. 2'!R6</f>
        <v>32762</v>
      </c>
      <c r="S6" s="105">
        <f>'Amendment 1-Other Funds'!S6+'Other Funds-Revision No. 2'!S6</f>
        <v>33095</v>
      </c>
      <c r="T6" s="105">
        <f>'Amendment 1-Other Funds'!T6+'Other Funds-Revision No. 2'!T6</f>
        <v>0</v>
      </c>
      <c r="U6" s="105">
        <f>'Amendment 1-Other Funds'!U6+'Other Funds-Revision No. 2'!U6</f>
        <v>245322.01</v>
      </c>
      <c r="V6" s="105">
        <f>'Amendment 1-Other Funds'!V6+'Other Funds-Revision No. 2'!V6</f>
        <v>0</v>
      </c>
      <c r="W6" s="105">
        <f>'Amendment 1-Other Funds'!W6+'Other Funds-Revision No. 2'!W6</f>
        <v>9486</v>
      </c>
      <c r="X6" s="105">
        <f>'Amendment 1-Other Funds'!X6+'Other Funds-Revision No. 2'!X6</f>
        <v>0</v>
      </c>
      <c r="Y6" s="105">
        <f>'Amendment 1-Other Funds'!Y6+'Other Funds-Revision No. 2'!Y6</f>
        <v>0</v>
      </c>
      <c r="Z6" s="105">
        <f>'Amendment 1-Other Funds'!Z6+'Other Funds-Revision No. 2'!Z6</f>
        <v>0</v>
      </c>
      <c r="AA6" s="105">
        <f>'Amendment 1-Other Funds'!AA6+'Other Funds-Revision No. 2'!AA6</f>
        <v>0</v>
      </c>
      <c r="AB6" s="105">
        <f>'Amendment 1-Other Funds'!AB6+'Other Funds-Revision No. 2'!AB6</f>
        <v>89661</v>
      </c>
      <c r="AC6" s="105">
        <f>'Amendment 1-Other Funds'!AC6+'Other Funds-Revision No. 2'!AC6</f>
        <v>5845</v>
      </c>
      <c r="AD6" s="105">
        <f>'Amendment 1-Other Funds'!AD6+'Other Funds-Revision No. 2'!AD6</f>
        <v>0</v>
      </c>
      <c r="AE6" s="105">
        <f>'Other Funds-Revision No. 2'!AE6</f>
        <v>0</v>
      </c>
      <c r="AF6" s="105">
        <f>+'Other Funds-Revision No. 2'!AF6</f>
        <v>20408</v>
      </c>
      <c r="AG6" s="111">
        <f>'Amendment 1-Other Funds'!AE6+'Other Funds-Revision No. 2'!AG6</f>
        <v>1657177.01</v>
      </c>
      <c r="AI6" s="105"/>
    </row>
    <row r="7" spans="1:35" x14ac:dyDescent="0.2">
      <c r="A7" s="24" t="str">
        <f>+'Original ABG Allocation'!A7</f>
        <v>02</v>
      </c>
      <c r="B7" s="24" t="str">
        <f>+'Original ABG Allocation'!B7</f>
        <v>CRAWFORD</v>
      </c>
      <c r="C7" s="105">
        <f>'Amendment 1-Other Funds'!C7+'Other Funds-Revision No. 2'!C7</f>
        <v>451734</v>
      </c>
      <c r="D7" s="105">
        <f>'Amendment 1-Other Funds'!D7+'Other Funds-Revision No. 2'!D7</f>
        <v>4625</v>
      </c>
      <c r="E7" s="105">
        <f>'Amendment 1-Other Funds'!E7+'Other Funds-Revision No. 2'!E7</f>
        <v>0</v>
      </c>
      <c r="F7" s="105">
        <f>'Amendment 1-Other Funds'!F7+'Other Funds-Revision No. 2'!F7</f>
        <v>0</v>
      </c>
      <c r="G7" s="105">
        <f>'Amendment 1-Other Funds'!G7+'Other Funds-Revision No. 2'!G7</f>
        <v>0</v>
      </c>
      <c r="H7" s="105">
        <f>'Amendment 1-Other Funds'!H7+'Other Funds-Revision No. 2'!H7</f>
        <v>0</v>
      </c>
      <c r="I7" s="105">
        <f>'Amendment 1-Other Funds'!I7+'Other Funds-Revision No. 2'!I7</f>
        <v>5000</v>
      </c>
      <c r="J7" s="105">
        <f>'Amendment 1-Other Funds'!J7+'Other Funds-Revision No. 2'!J7</f>
        <v>0</v>
      </c>
      <c r="K7" s="105">
        <f>'Amendment 1-Other Funds'!K7+'Other Funds-Revision No. 2'!K7</f>
        <v>404088</v>
      </c>
      <c r="L7" s="105">
        <f>'Amendment 1-Other Funds'!L7+'Other Funds-Revision No. 2'!L7</f>
        <v>209984</v>
      </c>
      <c r="M7" s="105">
        <f>'Amendment 1-Other Funds'!M7+'Other Funds-Revision No. 2'!M7</f>
        <v>12275</v>
      </c>
      <c r="N7" s="105">
        <f>'Amendment 1-Other Funds'!N7+'Other Funds-Revision No. 2'!N7</f>
        <v>49208</v>
      </c>
      <c r="O7" s="105">
        <f>'Amendment 1-Other Funds'!O7+'Other Funds-Revision No. 2'!O7</f>
        <v>100000</v>
      </c>
      <c r="P7" s="105">
        <f>'Amendment 1-Other Funds'!P7+'Other Funds-Revision No. 2'!P7</f>
        <v>78000</v>
      </c>
      <c r="Q7" s="105">
        <f>'Amendment 1-Other Funds'!Q7+'Other Funds-Revision No. 2'!Q7</f>
        <v>52000</v>
      </c>
      <c r="R7" s="105">
        <f>'Amendment 1-Other Funds'!R7+'Other Funds-Revision No. 2'!R7</f>
        <v>10000</v>
      </c>
      <c r="S7" s="105">
        <f>'Amendment 1-Other Funds'!S7+'Other Funds-Revision No. 2'!S7</f>
        <v>3967</v>
      </c>
      <c r="T7" s="105">
        <f>'Amendment 1-Other Funds'!T7+'Other Funds-Revision No. 2'!T7</f>
        <v>0</v>
      </c>
      <c r="U7" s="105">
        <f>'Amendment 1-Other Funds'!U7+'Other Funds-Revision No. 2'!U7</f>
        <v>0</v>
      </c>
      <c r="V7" s="105">
        <f>'Amendment 1-Other Funds'!V7+'Other Funds-Revision No. 2'!V7</f>
        <v>275370</v>
      </c>
      <c r="W7" s="105">
        <f>'Amendment 1-Other Funds'!W7+'Other Funds-Revision No. 2'!W7</f>
        <v>4434</v>
      </c>
      <c r="X7" s="105">
        <f>'Amendment 1-Other Funds'!X7+'Other Funds-Revision No. 2'!X7</f>
        <v>9232</v>
      </c>
      <c r="Y7" s="105">
        <f>'Amendment 1-Other Funds'!Y7+'Other Funds-Revision No. 2'!Y7</f>
        <v>0</v>
      </c>
      <c r="Z7" s="105">
        <f>'Amendment 1-Other Funds'!Z7+'Other Funds-Revision No. 2'!Z7</f>
        <v>0</v>
      </c>
      <c r="AA7" s="105">
        <f>'Amendment 1-Other Funds'!AA7+'Other Funds-Revision No. 2'!AA7</f>
        <v>8399</v>
      </c>
      <c r="AB7" s="105">
        <f>'Amendment 1-Other Funds'!AB7+'Other Funds-Revision No. 2'!AB7</f>
        <v>48351</v>
      </c>
      <c r="AC7" s="105">
        <f>'Amendment 1-Other Funds'!AC7+'Other Funds-Revision No. 2'!AC7</f>
        <v>2721</v>
      </c>
      <c r="AD7" s="105">
        <f>'Amendment 1-Other Funds'!AD7+'Other Funds-Revision No. 2'!AD7</f>
        <v>0</v>
      </c>
      <c r="AE7" s="105">
        <f>'Other Funds-Revision No. 2'!AE7</f>
        <v>0</v>
      </c>
      <c r="AF7" s="105">
        <f>+'Other Funds-Revision No. 2'!AF7</f>
        <v>12755</v>
      </c>
      <c r="AG7" s="111">
        <f>'Amendment 1-Other Funds'!AE7+'Other Funds-Revision No. 2'!AG7</f>
        <v>1742143</v>
      </c>
      <c r="AI7" s="105"/>
    </row>
    <row r="8" spans="1:35" x14ac:dyDescent="0.2">
      <c r="A8" s="24" t="str">
        <f>+'Original ABG Allocation'!A8</f>
        <v>03</v>
      </c>
      <c r="B8" s="24" t="str">
        <f>+'Original ABG Allocation'!B8</f>
        <v>CAM/ELK/MCKEAN</v>
      </c>
      <c r="C8" s="105">
        <f>'Amendment 1-Other Funds'!C8+'Other Funds-Revision No. 2'!C8</f>
        <v>0</v>
      </c>
      <c r="D8" s="105">
        <f>'Amendment 1-Other Funds'!D8+'Other Funds-Revision No. 2'!D8</f>
        <v>3350</v>
      </c>
      <c r="E8" s="105">
        <f>'Amendment 1-Other Funds'!E8+'Other Funds-Revision No. 2'!E8</f>
        <v>0</v>
      </c>
      <c r="F8" s="105">
        <f>'Amendment 1-Other Funds'!F8+'Other Funds-Revision No. 2'!F8</f>
        <v>8400</v>
      </c>
      <c r="G8" s="105">
        <f>'Amendment 1-Other Funds'!G8+'Other Funds-Revision No. 2'!G8</f>
        <v>0</v>
      </c>
      <c r="H8" s="105">
        <f>'Amendment 1-Other Funds'!H8+'Other Funds-Revision No. 2'!H8</f>
        <v>0</v>
      </c>
      <c r="I8" s="105">
        <f>'Amendment 1-Other Funds'!I8+'Other Funds-Revision No. 2'!I8</f>
        <v>5000</v>
      </c>
      <c r="J8" s="105">
        <f>'Amendment 1-Other Funds'!J8+'Other Funds-Revision No. 2'!J8</f>
        <v>0</v>
      </c>
      <c r="K8" s="105">
        <f>'Amendment 1-Other Funds'!K8+'Other Funds-Revision No. 2'!K8</f>
        <v>563316</v>
      </c>
      <c r="L8" s="105">
        <f>'Amendment 1-Other Funds'!L8+'Other Funds-Revision No. 2'!L8</f>
        <v>120196</v>
      </c>
      <c r="M8" s="105">
        <f>'Amendment 1-Other Funds'!M8+'Other Funds-Revision No. 2'!M8</f>
        <v>45622</v>
      </c>
      <c r="N8" s="105">
        <f>'Amendment 1-Other Funds'!N8+'Other Funds-Revision No. 2'!N8</f>
        <v>56352</v>
      </c>
      <c r="O8" s="105">
        <f>'Amendment 1-Other Funds'!O8+'Other Funds-Revision No. 2'!O8</f>
        <v>51579</v>
      </c>
      <c r="P8" s="105">
        <f>'Amendment 1-Other Funds'!P8+'Other Funds-Revision No. 2'!P8</f>
        <v>50458</v>
      </c>
      <c r="Q8" s="105">
        <f>'Amendment 1-Other Funds'!Q8+'Other Funds-Revision No. 2'!Q8</f>
        <v>33639</v>
      </c>
      <c r="R8" s="105">
        <f>'Amendment 1-Other Funds'!R8+'Other Funds-Revision No. 2'!R8</f>
        <v>4933</v>
      </c>
      <c r="S8" s="105">
        <f>'Amendment 1-Other Funds'!S8+'Other Funds-Revision No. 2'!S8</f>
        <v>16478</v>
      </c>
      <c r="T8" s="105">
        <f>'Amendment 1-Other Funds'!T8+'Other Funds-Revision No. 2'!T8</f>
        <v>0</v>
      </c>
      <c r="U8" s="105">
        <f>'Amendment 1-Other Funds'!U8+'Other Funds-Revision No. 2'!U8</f>
        <v>0</v>
      </c>
      <c r="V8" s="105">
        <f>'Amendment 1-Other Funds'!V8+'Other Funds-Revision No. 2'!V8</f>
        <v>0</v>
      </c>
      <c r="W8" s="105">
        <f>'Amendment 1-Other Funds'!W8+'Other Funds-Revision No. 2'!W8</f>
        <v>4061</v>
      </c>
      <c r="X8" s="105">
        <f>'Amendment 1-Other Funds'!X8+'Other Funds-Revision No. 2'!X8</f>
        <v>0</v>
      </c>
      <c r="Y8" s="105">
        <f>'Amendment 1-Other Funds'!Y8+'Other Funds-Revision No. 2'!Y8</f>
        <v>0</v>
      </c>
      <c r="Z8" s="105">
        <f>'Amendment 1-Other Funds'!Z8+'Other Funds-Revision No. 2'!Z8</f>
        <v>0</v>
      </c>
      <c r="AA8" s="105">
        <f>'Amendment 1-Other Funds'!AA8+'Other Funds-Revision No. 2'!AA8</f>
        <v>0</v>
      </c>
      <c r="AB8" s="105">
        <f>'Amendment 1-Other Funds'!AB8+'Other Funds-Revision No. 2'!AB8</f>
        <v>47166</v>
      </c>
      <c r="AC8" s="105">
        <f>'Amendment 1-Other Funds'!AC8+'Other Funds-Revision No. 2'!AC8</f>
        <v>2654</v>
      </c>
      <c r="AD8" s="105">
        <f>'Amendment 1-Other Funds'!AD8+'Other Funds-Revision No. 2'!AD8</f>
        <v>0</v>
      </c>
      <c r="AE8" s="105">
        <f>'Other Funds-Revision No. 2'!AE8</f>
        <v>0</v>
      </c>
      <c r="AF8" s="105">
        <f>+'Other Funds-Revision No. 2'!AF8</f>
        <v>30612</v>
      </c>
      <c r="AG8" s="111">
        <f>'Amendment 1-Other Funds'!AE8+'Other Funds-Revision No. 2'!AG8</f>
        <v>1043816</v>
      </c>
      <c r="AI8" s="105"/>
    </row>
    <row r="9" spans="1:35" x14ac:dyDescent="0.2">
      <c r="A9" s="24" t="str">
        <f>+'Original ABG Allocation'!A9</f>
        <v>04</v>
      </c>
      <c r="B9" s="24" t="str">
        <f>+'Original ABG Allocation'!B9</f>
        <v>BEAVER</v>
      </c>
      <c r="C9" s="105">
        <f>'Amendment 1-Other Funds'!C9+'Other Funds-Revision No. 2'!C9</f>
        <v>0</v>
      </c>
      <c r="D9" s="105">
        <f>'Amendment 1-Other Funds'!D9+'Other Funds-Revision No. 2'!D9</f>
        <v>4625</v>
      </c>
      <c r="E9" s="105">
        <f>'Amendment 1-Other Funds'!E9+'Other Funds-Revision No. 2'!E9</f>
        <v>0</v>
      </c>
      <c r="F9" s="105">
        <f>'Amendment 1-Other Funds'!F9+'Other Funds-Revision No. 2'!F9</f>
        <v>0</v>
      </c>
      <c r="G9" s="105">
        <f>'Amendment 1-Other Funds'!G9+'Other Funds-Revision No. 2'!G9</f>
        <v>0</v>
      </c>
      <c r="H9" s="105">
        <f>'Amendment 1-Other Funds'!H9+'Other Funds-Revision No. 2'!H9</f>
        <v>0</v>
      </c>
      <c r="I9" s="105">
        <f>'Amendment 1-Other Funds'!I9+'Other Funds-Revision No. 2'!I9</f>
        <v>5000</v>
      </c>
      <c r="J9" s="105">
        <f>'Amendment 1-Other Funds'!J9+'Other Funds-Revision No. 2'!J9</f>
        <v>0</v>
      </c>
      <c r="K9" s="105">
        <f>'Amendment 1-Other Funds'!K9+'Other Funds-Revision No. 2'!K9</f>
        <v>418134</v>
      </c>
      <c r="L9" s="105">
        <f>'Amendment 1-Other Funds'!L9+'Other Funds-Revision No. 2'!L9</f>
        <v>69534</v>
      </c>
      <c r="M9" s="105">
        <f>'Amendment 1-Other Funds'!M9+'Other Funds-Revision No. 2'!M9</f>
        <v>54194</v>
      </c>
      <c r="N9" s="105">
        <f>'Amendment 1-Other Funds'!N9+'Other Funds-Revision No. 2'!N9</f>
        <v>50000</v>
      </c>
      <c r="O9" s="105">
        <f>'Amendment 1-Other Funds'!O9+'Other Funds-Revision No. 2'!O9</f>
        <v>90516</v>
      </c>
      <c r="P9" s="105">
        <f>'Amendment 1-Other Funds'!P9+'Other Funds-Revision No. 2'!P9</f>
        <v>65892</v>
      </c>
      <c r="Q9" s="105">
        <f>'Amendment 1-Other Funds'!Q9+'Other Funds-Revision No. 2'!Q9</f>
        <v>46917</v>
      </c>
      <c r="R9" s="105">
        <f>'Amendment 1-Other Funds'!R9+'Other Funds-Revision No. 2'!R9</f>
        <v>24042</v>
      </c>
      <c r="S9" s="105">
        <f>'Amendment 1-Other Funds'!S9+'Other Funds-Revision No. 2'!S9</f>
        <v>49701</v>
      </c>
      <c r="T9" s="105">
        <f>'Amendment 1-Other Funds'!T9+'Other Funds-Revision No. 2'!T9</f>
        <v>0</v>
      </c>
      <c r="U9" s="105">
        <f>'Amendment 1-Other Funds'!U9+'Other Funds-Revision No. 2'!U9</f>
        <v>0</v>
      </c>
      <c r="V9" s="105">
        <f>'Amendment 1-Other Funds'!V9+'Other Funds-Revision No. 2'!V9</f>
        <v>0</v>
      </c>
      <c r="W9" s="105">
        <f>'Amendment 1-Other Funds'!W9+'Other Funds-Revision No. 2'!W9</f>
        <v>6597</v>
      </c>
      <c r="X9" s="105">
        <f>'Amendment 1-Other Funds'!X9+'Other Funds-Revision No. 2'!X9</f>
        <v>0</v>
      </c>
      <c r="Y9" s="105">
        <f>'Amendment 1-Other Funds'!Y9+'Other Funds-Revision No. 2'!Y9</f>
        <v>0</v>
      </c>
      <c r="Z9" s="105">
        <f>'Amendment 1-Other Funds'!Z9+'Other Funds-Revision No. 2'!Z9</f>
        <v>0</v>
      </c>
      <c r="AA9" s="105">
        <f>'Amendment 1-Other Funds'!AA9+'Other Funds-Revision No. 2'!AA9</f>
        <v>0</v>
      </c>
      <c r="AB9" s="105">
        <f>'Amendment 1-Other Funds'!AB9+'Other Funds-Revision No. 2'!AB9</f>
        <v>67937</v>
      </c>
      <c r="AC9" s="105">
        <f>'Amendment 1-Other Funds'!AC9+'Other Funds-Revision No. 2'!AC9</f>
        <v>4428</v>
      </c>
      <c r="AD9" s="105">
        <f>'Amendment 1-Other Funds'!AD9+'Other Funds-Revision No. 2'!AD9</f>
        <v>0</v>
      </c>
      <c r="AE9" s="105">
        <f>'Other Funds-Revision No. 2'!AE9</f>
        <v>0</v>
      </c>
      <c r="AF9" s="105">
        <f>+'Other Funds-Revision No. 2'!AF9</f>
        <v>7653</v>
      </c>
      <c r="AG9" s="111">
        <f>'Amendment 1-Other Funds'!AE9+'Other Funds-Revision No. 2'!AG9</f>
        <v>965170</v>
      </c>
      <c r="AI9" s="105"/>
    </row>
    <row r="10" spans="1:35" x14ac:dyDescent="0.2">
      <c r="A10" s="24" t="str">
        <f>+'Original ABG Allocation'!A10</f>
        <v>05</v>
      </c>
      <c r="B10" s="24" t="str">
        <f>+'Original ABG Allocation'!B10</f>
        <v>INDIANA</v>
      </c>
      <c r="C10" s="105">
        <f>'Amendment 1-Other Funds'!C10+'Other Funds-Revision No. 2'!C10</f>
        <v>0</v>
      </c>
      <c r="D10" s="105">
        <f>'Amendment 1-Other Funds'!D10+'Other Funds-Revision No. 2'!D10</f>
        <v>5900</v>
      </c>
      <c r="E10" s="105">
        <f>'Amendment 1-Other Funds'!E10+'Other Funds-Revision No. 2'!E10</f>
        <v>0</v>
      </c>
      <c r="F10" s="105">
        <f>'Amendment 1-Other Funds'!F10+'Other Funds-Revision No. 2'!F10</f>
        <v>0</v>
      </c>
      <c r="G10" s="105">
        <f>'Amendment 1-Other Funds'!G10+'Other Funds-Revision No. 2'!G10</f>
        <v>0</v>
      </c>
      <c r="H10" s="105">
        <f>'Amendment 1-Other Funds'!H10+'Other Funds-Revision No. 2'!H10</f>
        <v>0</v>
      </c>
      <c r="I10" s="105">
        <f>'Amendment 1-Other Funds'!I10+'Other Funds-Revision No. 2'!I10</f>
        <v>5000</v>
      </c>
      <c r="J10" s="105">
        <f>'Amendment 1-Other Funds'!J10+'Other Funds-Revision No. 2'!J10</f>
        <v>0</v>
      </c>
      <c r="K10" s="105">
        <f>'Amendment 1-Other Funds'!K10+'Other Funds-Revision No. 2'!K10</f>
        <v>438640</v>
      </c>
      <c r="L10" s="105">
        <f>'Amendment 1-Other Funds'!L10+'Other Funds-Revision No. 2'!L10</f>
        <v>44394</v>
      </c>
      <c r="M10" s="105">
        <f>'Amendment 1-Other Funds'!M10+'Other Funds-Revision No. 2'!M10</f>
        <v>31195</v>
      </c>
      <c r="N10" s="105">
        <f>'Amendment 1-Other Funds'!N10+'Other Funds-Revision No. 2'!N10</f>
        <v>0</v>
      </c>
      <c r="O10" s="105">
        <f>'Amendment 1-Other Funds'!O10+'Other Funds-Revision No. 2'!O10</f>
        <v>70685</v>
      </c>
      <c r="P10" s="105">
        <f>'Amendment 1-Other Funds'!P10+'Other Funds-Revision No. 2'!P10</f>
        <v>72197</v>
      </c>
      <c r="Q10" s="105">
        <f>'Amendment 1-Other Funds'!Q10+'Other Funds-Revision No. 2'!Q10</f>
        <v>48131</v>
      </c>
      <c r="R10" s="105">
        <f>'Amendment 1-Other Funds'!R10+'Other Funds-Revision No. 2'!R10</f>
        <v>5735</v>
      </c>
      <c r="S10" s="105">
        <f>'Amendment 1-Other Funds'!S10+'Other Funds-Revision No. 2'!S10</f>
        <v>22165</v>
      </c>
      <c r="T10" s="105">
        <f>'Amendment 1-Other Funds'!T10+'Other Funds-Revision No. 2'!T10</f>
        <v>0</v>
      </c>
      <c r="U10" s="105">
        <f>'Amendment 1-Other Funds'!U10+'Other Funds-Revision No. 2'!U10</f>
        <v>0</v>
      </c>
      <c r="V10" s="105">
        <f>'Amendment 1-Other Funds'!V10+'Other Funds-Revision No. 2'!V10</f>
        <v>0</v>
      </c>
      <c r="W10" s="105">
        <f>'Amendment 1-Other Funds'!W10+'Other Funds-Revision No. 2'!W10</f>
        <v>3971</v>
      </c>
      <c r="X10" s="105">
        <f>'Amendment 1-Other Funds'!X10+'Other Funds-Revision No. 2'!X10</f>
        <v>0</v>
      </c>
      <c r="Y10" s="105">
        <f>'Amendment 1-Other Funds'!Y10+'Other Funds-Revision No. 2'!Y10</f>
        <v>0</v>
      </c>
      <c r="Z10" s="105">
        <f>'Amendment 1-Other Funds'!Z10+'Other Funds-Revision No. 2'!Z10</f>
        <v>0</v>
      </c>
      <c r="AA10" s="105">
        <f>'Amendment 1-Other Funds'!AA10+'Other Funds-Revision No. 2'!AA10</f>
        <v>0</v>
      </c>
      <c r="AB10" s="105">
        <f>'Amendment 1-Other Funds'!AB10+'Other Funds-Revision No. 2'!AB10</f>
        <v>45441</v>
      </c>
      <c r="AC10" s="105">
        <f>'Amendment 1-Other Funds'!AC10+'Other Funds-Revision No. 2'!AC10</f>
        <v>2557</v>
      </c>
      <c r="AD10" s="105">
        <f>'Amendment 1-Other Funds'!AD10+'Other Funds-Revision No. 2'!AD10</f>
        <v>0</v>
      </c>
      <c r="AE10" s="105">
        <f>'Other Funds-Revision No. 2'!AE10</f>
        <v>0</v>
      </c>
      <c r="AF10" s="105">
        <f>+'Other Funds-Revision No. 2'!AF10</f>
        <v>17857</v>
      </c>
      <c r="AG10" s="111">
        <f>'Amendment 1-Other Funds'!AE10+'Other Funds-Revision No. 2'!AG10</f>
        <v>813868</v>
      </c>
      <c r="AI10" s="105"/>
    </row>
    <row r="11" spans="1:35" x14ac:dyDescent="0.2">
      <c r="A11" s="24" t="str">
        <f>+'Original ABG Allocation'!A11</f>
        <v>06</v>
      </c>
      <c r="B11" s="24" t="str">
        <f>+'Original ABG Allocation'!B11</f>
        <v>ALLEGHENY</v>
      </c>
      <c r="C11" s="105">
        <f>'Amendment 1-Other Funds'!C11+'Other Funds-Revision No. 2'!C11</f>
        <v>0</v>
      </c>
      <c r="D11" s="105">
        <f>'Amendment 1-Other Funds'!D11+'Other Funds-Revision No. 2'!D11</f>
        <v>16100</v>
      </c>
      <c r="E11" s="105">
        <f>'Amendment 1-Other Funds'!E11+'Other Funds-Revision No. 2'!E11</f>
        <v>0</v>
      </c>
      <c r="F11" s="105">
        <f>'Amendment 1-Other Funds'!F11+'Other Funds-Revision No. 2'!F11</f>
        <v>105500</v>
      </c>
      <c r="G11" s="105">
        <f>'Amendment 1-Other Funds'!G11+'Other Funds-Revision No. 2'!G11</f>
        <v>0</v>
      </c>
      <c r="H11" s="105">
        <f>'Amendment 1-Other Funds'!H11+'Other Funds-Revision No. 2'!H11</f>
        <v>0</v>
      </c>
      <c r="I11" s="105">
        <f>'Amendment 1-Other Funds'!I11+'Other Funds-Revision No. 2'!I11</f>
        <v>5000</v>
      </c>
      <c r="J11" s="105">
        <f>'Amendment 1-Other Funds'!J11+'Other Funds-Revision No. 2'!J11</f>
        <v>0</v>
      </c>
      <c r="K11" s="105">
        <f>'Amendment 1-Other Funds'!K11+'Other Funds-Revision No. 2'!K11</f>
        <v>1865999</v>
      </c>
      <c r="L11" s="105">
        <f>'Amendment 1-Other Funds'!L11+'Other Funds-Revision No. 2'!L11</f>
        <v>1056396</v>
      </c>
      <c r="M11" s="105">
        <f>'Amendment 1-Other Funds'!M11+'Other Funds-Revision No. 2'!M11</f>
        <v>46330</v>
      </c>
      <c r="N11" s="105">
        <f>'Amendment 1-Other Funds'!N11+'Other Funds-Revision No. 2'!N11</f>
        <v>80000</v>
      </c>
      <c r="O11" s="105">
        <f>'Amendment 1-Other Funds'!O11+'Other Funds-Revision No. 2'!O11</f>
        <v>526664</v>
      </c>
      <c r="P11" s="105">
        <f>'Amendment 1-Other Funds'!P11+'Other Funds-Revision No. 2'!P11</f>
        <v>515215</v>
      </c>
      <c r="Q11" s="105">
        <f>'Amendment 1-Other Funds'!Q11+'Other Funds-Revision No. 2'!Q11</f>
        <v>343476</v>
      </c>
      <c r="R11" s="105">
        <f>'Amendment 1-Other Funds'!R11+'Other Funds-Revision No. 2'!R11</f>
        <v>50377</v>
      </c>
      <c r="S11" s="105">
        <f>'Amendment 1-Other Funds'!S11+'Other Funds-Revision No. 2'!S11</f>
        <v>168253</v>
      </c>
      <c r="T11" s="105">
        <f>'Amendment 1-Other Funds'!T11+'Other Funds-Revision No. 2'!T11</f>
        <v>0</v>
      </c>
      <c r="U11" s="105">
        <f>'Amendment 1-Other Funds'!U11+'Other Funds-Revision No. 2'!U11</f>
        <v>0</v>
      </c>
      <c r="V11" s="105">
        <f>'Amendment 1-Other Funds'!V11+'Other Funds-Revision No. 2'!V11</f>
        <v>0</v>
      </c>
      <c r="W11" s="105">
        <f>'Amendment 1-Other Funds'!W11+'Other Funds-Revision No. 2'!W11</f>
        <v>41470</v>
      </c>
      <c r="X11" s="105">
        <f>'Amendment 1-Other Funds'!X11+'Other Funds-Revision No. 2'!X11</f>
        <v>0</v>
      </c>
      <c r="Y11" s="105">
        <f>'Amendment 1-Other Funds'!Y11+'Other Funds-Revision No. 2'!Y11</f>
        <v>0</v>
      </c>
      <c r="Z11" s="105">
        <f>'Amendment 1-Other Funds'!Z11+'Other Funds-Revision No. 2'!Z11</f>
        <v>0</v>
      </c>
      <c r="AA11" s="105">
        <f>'Amendment 1-Other Funds'!AA11+'Other Funds-Revision No. 2'!AA11</f>
        <v>0</v>
      </c>
      <c r="AB11" s="105">
        <f>'Amendment 1-Other Funds'!AB11+'Other Funds-Revision No. 2'!AB11</f>
        <v>500000</v>
      </c>
      <c r="AC11" s="105">
        <f>'Amendment 1-Other Funds'!AC11+'Other Funds-Revision No. 2'!AC11</f>
        <v>36923</v>
      </c>
      <c r="AD11" s="105">
        <f>'Amendment 1-Other Funds'!AD11+'Other Funds-Revision No. 2'!AD11</f>
        <v>0</v>
      </c>
      <c r="AE11" s="105">
        <f>'Other Funds-Revision No. 2'!AE11</f>
        <v>0</v>
      </c>
      <c r="AF11" s="105">
        <f>+'Other Funds-Revision No. 2'!AF11</f>
        <v>76530</v>
      </c>
      <c r="AG11" s="111">
        <f>'Amendment 1-Other Funds'!AE11+'Other Funds-Revision No. 2'!AG11</f>
        <v>5434233</v>
      </c>
      <c r="AI11" s="105"/>
    </row>
    <row r="12" spans="1:35" x14ac:dyDescent="0.2">
      <c r="A12" s="24" t="str">
        <f>+'Original ABG Allocation'!A12</f>
        <v>07</v>
      </c>
      <c r="B12" s="24" t="str">
        <f>+'Original ABG Allocation'!B12</f>
        <v>WESTMORELAND</v>
      </c>
      <c r="C12" s="105">
        <f>'Amendment 1-Other Funds'!C12+'Other Funds-Revision No. 2'!C12</f>
        <v>0</v>
      </c>
      <c r="D12" s="105">
        <f>'Amendment 1-Other Funds'!D12+'Other Funds-Revision No. 2'!D12</f>
        <v>8875</v>
      </c>
      <c r="E12" s="105">
        <f>'Amendment 1-Other Funds'!E12+'Other Funds-Revision No. 2'!E12</f>
        <v>0</v>
      </c>
      <c r="F12" s="105">
        <f>'Amendment 1-Other Funds'!F12+'Other Funds-Revision No. 2'!F12</f>
        <v>0</v>
      </c>
      <c r="G12" s="105">
        <f>'Amendment 1-Other Funds'!G12+'Other Funds-Revision No. 2'!G12</f>
        <v>0</v>
      </c>
      <c r="H12" s="105">
        <f>'Amendment 1-Other Funds'!H12+'Other Funds-Revision No. 2'!H12</f>
        <v>0</v>
      </c>
      <c r="I12" s="105">
        <f>'Amendment 1-Other Funds'!I12+'Other Funds-Revision No. 2'!I12</f>
        <v>5000</v>
      </c>
      <c r="J12" s="105">
        <f>'Amendment 1-Other Funds'!J12+'Other Funds-Revision No. 2'!J12</f>
        <v>0</v>
      </c>
      <c r="K12" s="105">
        <f>'Amendment 1-Other Funds'!K12+'Other Funds-Revision No. 2'!K12</f>
        <v>754596</v>
      </c>
      <c r="L12" s="105">
        <f>'Amendment 1-Other Funds'!L12+'Other Funds-Revision No. 2'!L12</f>
        <v>160209</v>
      </c>
      <c r="M12" s="105">
        <f>'Amendment 1-Other Funds'!M12+'Other Funds-Revision No. 2'!M12</f>
        <v>54194</v>
      </c>
      <c r="N12" s="105">
        <f>'Amendment 1-Other Funds'!N12+'Other Funds-Revision No. 2'!N12</f>
        <v>58688</v>
      </c>
      <c r="O12" s="105">
        <f>'Amendment 1-Other Funds'!O12+'Other Funds-Revision No. 2'!O12</f>
        <v>503158</v>
      </c>
      <c r="P12" s="105">
        <f>'Amendment 1-Other Funds'!P12+'Other Funds-Revision No. 2'!P12</f>
        <v>492414</v>
      </c>
      <c r="Q12" s="105">
        <f>'Amendment 1-Other Funds'!Q12+'Other Funds-Revision No. 2'!Q12</f>
        <v>328276</v>
      </c>
      <c r="R12" s="105">
        <f>'Amendment 1-Other Funds'!R12+'Other Funds-Revision No. 2'!R12</f>
        <v>48147</v>
      </c>
      <c r="S12" s="105">
        <f>'Amendment 1-Other Funds'!S12+'Other Funds-Revision No. 2'!S12</f>
        <v>160807</v>
      </c>
      <c r="T12" s="105">
        <f>'Amendment 1-Other Funds'!T12+'Other Funds-Revision No. 2'!T12</f>
        <v>0</v>
      </c>
      <c r="U12" s="105">
        <f>'Amendment 1-Other Funds'!U12+'Other Funds-Revision No. 2'!U12</f>
        <v>0</v>
      </c>
      <c r="V12" s="105">
        <f>'Amendment 1-Other Funds'!V12+'Other Funds-Revision No. 2'!V12</f>
        <v>0</v>
      </c>
      <c r="W12" s="105">
        <f>'Amendment 1-Other Funds'!W12+'Other Funds-Revision No. 2'!W12</f>
        <v>13212</v>
      </c>
      <c r="X12" s="105">
        <f>'Amendment 1-Other Funds'!X12+'Other Funds-Revision No. 2'!X12</f>
        <v>8928</v>
      </c>
      <c r="Y12" s="105">
        <f>'Amendment 1-Other Funds'!Y12+'Other Funds-Revision No. 2'!Y12</f>
        <v>0</v>
      </c>
      <c r="Z12" s="105">
        <f>'Amendment 1-Other Funds'!Z12+'Other Funds-Revision No. 2'!Z12</f>
        <v>0</v>
      </c>
      <c r="AA12" s="105">
        <f>'Amendment 1-Other Funds'!AA12+'Other Funds-Revision No. 2'!AA12</f>
        <v>8123</v>
      </c>
      <c r="AB12" s="105">
        <f>'Amendment 1-Other Funds'!AB12+'Other Funds-Revision No. 2'!AB12</f>
        <v>153057</v>
      </c>
      <c r="AC12" s="105">
        <f>'Amendment 1-Other Funds'!AC12+'Other Funds-Revision No. 2'!AC12</f>
        <v>9977</v>
      </c>
      <c r="AD12" s="105">
        <f>'Amendment 1-Other Funds'!AD12+'Other Funds-Revision No. 2'!AD12</f>
        <v>0</v>
      </c>
      <c r="AE12" s="105">
        <f>'Other Funds-Revision No. 2'!AE12</f>
        <v>0</v>
      </c>
      <c r="AF12" s="105">
        <f>+'Other Funds-Revision No. 2'!AF12</f>
        <v>63775</v>
      </c>
      <c r="AG12" s="111">
        <f>'Amendment 1-Other Funds'!AE12+'Other Funds-Revision No. 2'!AG12</f>
        <v>2831436</v>
      </c>
      <c r="AI12" s="105"/>
    </row>
    <row r="13" spans="1:35" x14ac:dyDescent="0.2">
      <c r="A13" s="24" t="str">
        <f>+'Original ABG Allocation'!A13</f>
        <v>08</v>
      </c>
      <c r="B13" s="24" t="str">
        <f>+'Original ABG Allocation'!B13</f>
        <v>WASH/FAY/GREENE</v>
      </c>
      <c r="C13" s="105">
        <f>'Amendment 1-Other Funds'!C13+'Other Funds-Revision No. 2'!C13</f>
        <v>0</v>
      </c>
      <c r="D13" s="105">
        <f>'Amendment 1-Other Funds'!D13+'Other Funds-Revision No. 2'!D13</f>
        <v>11000</v>
      </c>
      <c r="E13" s="105">
        <f>'Amendment 1-Other Funds'!E13+'Other Funds-Revision No. 2'!E13</f>
        <v>0</v>
      </c>
      <c r="F13" s="105">
        <f>'Amendment 1-Other Funds'!F13+'Other Funds-Revision No. 2'!F13</f>
        <v>117000</v>
      </c>
      <c r="G13" s="105">
        <f>'Amendment 1-Other Funds'!G13+'Other Funds-Revision No. 2'!G13</f>
        <v>0</v>
      </c>
      <c r="H13" s="105">
        <f>'Amendment 1-Other Funds'!H13+'Other Funds-Revision No. 2'!H13</f>
        <v>0</v>
      </c>
      <c r="I13" s="105">
        <f>'Amendment 1-Other Funds'!I13+'Other Funds-Revision No. 2'!I13</f>
        <v>5000</v>
      </c>
      <c r="J13" s="105">
        <f>'Amendment 1-Other Funds'!J13+'Other Funds-Revision No. 2'!J13</f>
        <v>52000</v>
      </c>
      <c r="K13" s="105">
        <f>'Amendment 1-Other Funds'!K13+'Other Funds-Revision No. 2'!K13</f>
        <v>601984</v>
      </c>
      <c r="L13" s="105">
        <f>'Amendment 1-Other Funds'!L13+'Other Funds-Revision No. 2'!L13</f>
        <v>254904</v>
      </c>
      <c r="M13" s="105">
        <f>'Amendment 1-Other Funds'!M13+'Other Funds-Revision No. 2'!M13</f>
        <v>54194</v>
      </c>
      <c r="N13" s="105">
        <f>'Amendment 1-Other Funds'!N13+'Other Funds-Revision No. 2'!N13</f>
        <v>100000</v>
      </c>
      <c r="O13" s="105">
        <f>'Amendment 1-Other Funds'!O13+'Other Funds-Revision No. 2'!O13</f>
        <v>212745</v>
      </c>
      <c r="P13" s="105">
        <f>'Amendment 1-Other Funds'!P13+'Other Funds-Revision No. 2'!P13</f>
        <v>208119</v>
      </c>
      <c r="Q13" s="105">
        <f>'Amendment 1-Other Funds'!Q13+'Other Funds-Revision No. 2'!Q13</f>
        <v>138746</v>
      </c>
      <c r="R13" s="105">
        <f>'Amendment 1-Other Funds'!R13+'Other Funds-Revision No. 2'!R13</f>
        <v>31463</v>
      </c>
      <c r="S13" s="105">
        <f>'Amendment 1-Other Funds'!S13+'Other Funds-Revision No. 2'!S13</f>
        <v>67966</v>
      </c>
      <c r="T13" s="105">
        <f>'Amendment 1-Other Funds'!T13+'Other Funds-Revision No. 2'!T13</f>
        <v>0</v>
      </c>
      <c r="U13" s="105">
        <f>'Amendment 1-Other Funds'!U13+'Other Funds-Revision No. 2'!U13</f>
        <v>0</v>
      </c>
      <c r="V13" s="105">
        <f>'Amendment 1-Other Funds'!V13+'Other Funds-Revision No. 2'!V13</f>
        <v>0</v>
      </c>
      <c r="W13" s="105">
        <f>'Amendment 1-Other Funds'!W13+'Other Funds-Revision No. 2'!W13</f>
        <v>16752</v>
      </c>
      <c r="X13" s="105">
        <f>'Amendment 1-Other Funds'!X13+'Other Funds-Revision No. 2'!X13</f>
        <v>27261</v>
      </c>
      <c r="Y13" s="105">
        <f>'Amendment 1-Other Funds'!Y13+'Other Funds-Revision No. 2'!Y13</f>
        <v>0</v>
      </c>
      <c r="Z13" s="105">
        <f>'Amendment 1-Other Funds'!Z13+'Other Funds-Revision No. 2'!Z13</f>
        <v>52000</v>
      </c>
      <c r="AA13" s="105">
        <f>'Amendment 1-Other Funds'!AA13+'Other Funds-Revision No. 2'!AA13</f>
        <v>24802</v>
      </c>
      <c r="AB13" s="105">
        <f>'Amendment 1-Other Funds'!AB13+'Other Funds-Revision No. 2'!AB13</f>
        <v>206501</v>
      </c>
      <c r="AC13" s="105">
        <f>'Amendment 1-Other Funds'!AC13+'Other Funds-Revision No. 2'!AC13</f>
        <v>13461</v>
      </c>
      <c r="AD13" s="105">
        <f>'Amendment 1-Other Funds'!AD13+'Other Funds-Revision No. 2'!AD13</f>
        <v>0</v>
      </c>
      <c r="AE13" s="105">
        <f>'Other Funds-Revision No. 2'!AE13</f>
        <v>0</v>
      </c>
      <c r="AF13" s="105">
        <f>+'Other Funds-Revision No. 2'!AF13</f>
        <v>73979</v>
      </c>
      <c r="AG13" s="111">
        <f>'Amendment 1-Other Funds'!AE13+'Other Funds-Revision No. 2'!AG13</f>
        <v>2269877</v>
      </c>
      <c r="AI13" s="105"/>
    </row>
    <row r="14" spans="1:35" x14ac:dyDescent="0.2">
      <c r="A14" s="24" t="str">
        <f>+'Original ABG Allocation'!A14</f>
        <v>09</v>
      </c>
      <c r="B14" s="24" t="str">
        <f>+'Original ABG Allocation'!B14</f>
        <v>SOMERSET</v>
      </c>
      <c r="C14" s="105">
        <f>'Amendment 1-Other Funds'!C14+'Other Funds-Revision No. 2'!C14</f>
        <v>0</v>
      </c>
      <c r="D14" s="105">
        <f>'Amendment 1-Other Funds'!D14+'Other Funds-Revision No. 2'!D14</f>
        <v>18225</v>
      </c>
      <c r="E14" s="105">
        <f>'Amendment 1-Other Funds'!E14+'Other Funds-Revision No. 2'!E14</f>
        <v>0</v>
      </c>
      <c r="F14" s="105">
        <f>'Amendment 1-Other Funds'!F14+'Other Funds-Revision No. 2'!F14</f>
        <v>0</v>
      </c>
      <c r="G14" s="105">
        <f>'Amendment 1-Other Funds'!G14+'Other Funds-Revision No. 2'!G14</f>
        <v>0</v>
      </c>
      <c r="H14" s="105">
        <f>'Amendment 1-Other Funds'!H14+'Other Funds-Revision No. 2'!H14</f>
        <v>0</v>
      </c>
      <c r="I14" s="105">
        <f>'Amendment 1-Other Funds'!I14+'Other Funds-Revision No. 2'!I14</f>
        <v>5000</v>
      </c>
      <c r="J14" s="105">
        <f>'Amendment 1-Other Funds'!J14+'Other Funds-Revision No. 2'!J14</f>
        <v>0</v>
      </c>
      <c r="K14" s="105">
        <f>'Amendment 1-Other Funds'!K14+'Other Funds-Revision No. 2'!K14</f>
        <v>1418724</v>
      </c>
      <c r="L14" s="105">
        <f>'Amendment 1-Other Funds'!L14+'Other Funds-Revision No. 2'!L14</f>
        <v>48104</v>
      </c>
      <c r="M14" s="105">
        <f>'Amendment 1-Other Funds'!M14+'Other Funds-Revision No. 2'!M14</f>
        <v>54194</v>
      </c>
      <c r="N14" s="105">
        <f>'Amendment 1-Other Funds'!N14+'Other Funds-Revision No. 2'!N14</f>
        <v>0</v>
      </c>
      <c r="O14" s="105">
        <f>'Amendment 1-Other Funds'!O14+'Other Funds-Revision No. 2'!O14</f>
        <v>55327</v>
      </c>
      <c r="P14" s="105">
        <f>'Amendment 1-Other Funds'!P14+'Other Funds-Revision No. 2'!P14</f>
        <v>54123</v>
      </c>
      <c r="Q14" s="105">
        <f>'Amendment 1-Other Funds'!Q14+'Other Funds-Revision No. 2'!Q14</f>
        <v>36082</v>
      </c>
      <c r="R14" s="105">
        <f>'Amendment 1-Other Funds'!R14+'Other Funds-Revision No. 2'!R14</f>
        <v>5292</v>
      </c>
      <c r="S14" s="105">
        <f>'Amendment 1-Other Funds'!S14+'Other Funds-Revision No. 2'!S14</f>
        <v>17675</v>
      </c>
      <c r="T14" s="105">
        <f>'Amendment 1-Other Funds'!T14+'Other Funds-Revision No. 2'!T14</f>
        <v>0</v>
      </c>
      <c r="U14" s="105">
        <f>'Amendment 1-Other Funds'!U14+'Other Funds-Revision No. 2'!U14</f>
        <v>0</v>
      </c>
      <c r="V14" s="105">
        <f>'Amendment 1-Other Funds'!V14+'Other Funds-Revision No. 2'!V14</f>
        <v>0</v>
      </c>
      <c r="W14" s="105">
        <f>'Amendment 1-Other Funds'!W14+'Other Funds-Revision No. 2'!W14</f>
        <v>4356</v>
      </c>
      <c r="X14" s="105">
        <f>'Amendment 1-Other Funds'!X14+'Other Funds-Revision No. 2'!X14</f>
        <v>0</v>
      </c>
      <c r="Y14" s="105">
        <f>'Amendment 1-Other Funds'!Y14+'Other Funds-Revision No. 2'!Y14</f>
        <v>0</v>
      </c>
      <c r="Z14" s="105">
        <f>'Amendment 1-Other Funds'!Z14+'Other Funds-Revision No. 2'!Z14</f>
        <v>0</v>
      </c>
      <c r="AA14" s="105">
        <f>'Amendment 1-Other Funds'!AA14+'Other Funds-Revision No. 2'!AA14</f>
        <v>0</v>
      </c>
      <c r="AB14" s="105">
        <f>'Amendment 1-Other Funds'!AB14+'Other Funds-Revision No. 2'!AB14</f>
        <v>56857</v>
      </c>
      <c r="AC14" s="105">
        <f>'Amendment 1-Other Funds'!AC14+'Other Funds-Revision No. 2'!AC14</f>
        <v>3200</v>
      </c>
      <c r="AD14" s="105">
        <f>'Amendment 1-Other Funds'!AD14+'Other Funds-Revision No. 2'!AD14</f>
        <v>0</v>
      </c>
      <c r="AE14" s="105">
        <f>'Other Funds-Revision No. 2'!AE14</f>
        <v>0</v>
      </c>
      <c r="AF14" s="105">
        <f>+'Other Funds-Revision No. 2'!AF14</f>
        <v>17857</v>
      </c>
      <c r="AG14" s="111">
        <f>'Amendment 1-Other Funds'!AE14+'Other Funds-Revision No. 2'!AG14</f>
        <v>1795016</v>
      </c>
      <c r="AI14" s="105"/>
    </row>
    <row r="15" spans="1:35" x14ac:dyDescent="0.2">
      <c r="A15" s="24" t="str">
        <f>+'Original ABG Allocation'!A15</f>
        <v>10</v>
      </c>
      <c r="B15" s="24" t="str">
        <f>+'Original ABG Allocation'!B15</f>
        <v>CAMBRIA</v>
      </c>
      <c r="C15" s="105">
        <f>'Amendment 1-Other Funds'!C15+'Other Funds-Revision No. 2'!C15</f>
        <v>0</v>
      </c>
      <c r="D15" s="105">
        <f>'Amendment 1-Other Funds'!D15+'Other Funds-Revision No. 2'!D15</f>
        <v>3775</v>
      </c>
      <c r="E15" s="105">
        <f>'Amendment 1-Other Funds'!E15+'Other Funds-Revision No. 2'!E15</f>
        <v>0</v>
      </c>
      <c r="F15" s="105">
        <f>'Amendment 1-Other Funds'!F15+'Other Funds-Revision No. 2'!F15</f>
        <v>0</v>
      </c>
      <c r="G15" s="105">
        <f>'Amendment 1-Other Funds'!G15+'Other Funds-Revision No. 2'!G15</f>
        <v>0</v>
      </c>
      <c r="H15" s="105">
        <f>'Amendment 1-Other Funds'!H15+'Other Funds-Revision No. 2'!H15</f>
        <v>0</v>
      </c>
      <c r="I15" s="105">
        <f>'Amendment 1-Other Funds'!I15+'Other Funds-Revision No. 2'!I15</f>
        <v>5000</v>
      </c>
      <c r="J15" s="105">
        <f>'Amendment 1-Other Funds'!J15+'Other Funds-Revision No. 2'!J15</f>
        <v>0</v>
      </c>
      <c r="K15" s="105">
        <f>'Amendment 1-Other Funds'!K15+'Other Funds-Revision No. 2'!K15</f>
        <v>358494</v>
      </c>
      <c r="L15" s="105">
        <f>'Amendment 1-Other Funds'!L15+'Other Funds-Revision No. 2'!L15</f>
        <v>177039</v>
      </c>
      <c r="M15" s="105">
        <f>'Amendment 1-Other Funds'!M15+'Other Funds-Revision No. 2'!M15</f>
        <v>54194</v>
      </c>
      <c r="N15" s="105">
        <f>'Amendment 1-Other Funds'!N15+'Other Funds-Revision No. 2'!N15</f>
        <v>0</v>
      </c>
      <c r="O15" s="105">
        <f>'Amendment 1-Other Funds'!O15+'Other Funds-Revision No. 2'!O15</f>
        <v>138034</v>
      </c>
      <c r="P15" s="105">
        <f>'Amendment 1-Other Funds'!P15+'Other Funds-Revision No. 2'!P15</f>
        <v>122641</v>
      </c>
      <c r="Q15" s="105">
        <f>'Amendment 1-Other Funds'!Q15+'Other Funds-Revision No. 2'!Q15</f>
        <v>81761</v>
      </c>
      <c r="R15" s="105">
        <f>'Amendment 1-Other Funds'!R15+'Other Funds-Revision No. 2'!R15</f>
        <v>12725</v>
      </c>
      <c r="S15" s="105">
        <f>'Amendment 1-Other Funds'!S15+'Other Funds-Revision No. 2'!S15</f>
        <v>79239</v>
      </c>
      <c r="T15" s="105">
        <f>'Amendment 1-Other Funds'!T15+'Other Funds-Revision No. 2'!T15</f>
        <v>0</v>
      </c>
      <c r="U15" s="105">
        <f>'Amendment 1-Other Funds'!U15+'Other Funds-Revision No. 2'!U15</f>
        <v>0</v>
      </c>
      <c r="V15" s="105">
        <f>'Amendment 1-Other Funds'!V15+'Other Funds-Revision No. 2'!V15</f>
        <v>0</v>
      </c>
      <c r="W15" s="105">
        <f>'Amendment 1-Other Funds'!W15+'Other Funds-Revision No. 2'!W15</f>
        <v>6510</v>
      </c>
      <c r="X15" s="105">
        <f>'Amendment 1-Other Funds'!X15+'Other Funds-Revision No. 2'!X15</f>
        <v>0</v>
      </c>
      <c r="Y15" s="105">
        <f>'Amendment 1-Other Funds'!Y15+'Other Funds-Revision No. 2'!Y15</f>
        <v>0</v>
      </c>
      <c r="Z15" s="105">
        <f>'Amendment 1-Other Funds'!Z15+'Other Funds-Revision No. 2'!Z15</f>
        <v>0</v>
      </c>
      <c r="AA15" s="105">
        <f>'Amendment 1-Other Funds'!AA15+'Other Funds-Revision No. 2'!AA15</f>
        <v>0</v>
      </c>
      <c r="AB15" s="105">
        <f>'Amendment 1-Other Funds'!AB15+'Other Funds-Revision No. 2'!AB15</f>
        <v>80079</v>
      </c>
      <c r="AC15" s="105">
        <f>'Amendment 1-Other Funds'!AC15+'Other Funds-Revision No. 2'!AC15</f>
        <v>5220</v>
      </c>
      <c r="AD15" s="105">
        <f>'Amendment 1-Other Funds'!AD15+'Other Funds-Revision No. 2'!AD15</f>
        <v>0</v>
      </c>
      <c r="AE15" s="105">
        <f>'Other Funds-Revision No. 2'!AE15</f>
        <v>0</v>
      </c>
      <c r="AF15" s="105">
        <f>+'Other Funds-Revision No. 2'!AF15</f>
        <v>22959</v>
      </c>
      <c r="AG15" s="111">
        <f>'Amendment 1-Other Funds'!AE15+'Other Funds-Revision No. 2'!AG15</f>
        <v>1147670</v>
      </c>
      <c r="AI15" s="105"/>
    </row>
    <row r="16" spans="1:35" x14ac:dyDescent="0.2">
      <c r="A16" s="24" t="str">
        <f>+'Original ABG Allocation'!A16</f>
        <v>11</v>
      </c>
      <c r="B16" s="24" t="str">
        <f>+'Original ABG Allocation'!B16</f>
        <v>BLAIR</v>
      </c>
      <c r="C16" s="105">
        <f>'Amendment 1-Other Funds'!C16+'Other Funds-Revision No. 2'!C16</f>
        <v>0</v>
      </c>
      <c r="D16" s="105">
        <f>'Amendment 1-Other Funds'!D16+'Other Funds-Revision No. 2'!D16</f>
        <v>7175</v>
      </c>
      <c r="E16" s="105">
        <f>'Amendment 1-Other Funds'!E16+'Other Funds-Revision No. 2'!E16</f>
        <v>0</v>
      </c>
      <c r="F16" s="105">
        <f>'Amendment 1-Other Funds'!F16+'Other Funds-Revision No. 2'!F16</f>
        <v>0</v>
      </c>
      <c r="G16" s="105">
        <f>'Amendment 1-Other Funds'!G16+'Other Funds-Revision No. 2'!G16</f>
        <v>94688</v>
      </c>
      <c r="H16" s="105">
        <f>'Amendment 1-Other Funds'!H16+'Other Funds-Revision No. 2'!H16</f>
        <v>200000</v>
      </c>
      <c r="I16" s="105">
        <f>'Amendment 1-Other Funds'!I16+'Other Funds-Revision No. 2'!I16</f>
        <v>5000</v>
      </c>
      <c r="J16" s="105">
        <f>'Amendment 1-Other Funds'!J16+'Other Funds-Revision No. 2'!J16</f>
        <v>0</v>
      </c>
      <c r="K16" s="105">
        <f>'Amendment 1-Other Funds'!K16+'Other Funds-Revision No. 2'!K16</f>
        <v>216064</v>
      </c>
      <c r="L16" s="105">
        <f>'Amendment 1-Other Funds'!L16+'Other Funds-Revision No. 2'!L16</f>
        <v>105395</v>
      </c>
      <c r="M16" s="105">
        <f>'Amendment 1-Other Funds'!M16+'Other Funds-Revision No. 2'!M16</f>
        <v>54194</v>
      </c>
      <c r="N16" s="105">
        <f>'Amendment 1-Other Funds'!N16+'Other Funds-Revision No. 2'!N16</f>
        <v>0</v>
      </c>
      <c r="O16" s="105">
        <f>'Amendment 1-Other Funds'!O16+'Other Funds-Revision No. 2'!O16</f>
        <v>159030</v>
      </c>
      <c r="P16" s="105">
        <f>'Amendment 1-Other Funds'!P16+'Other Funds-Revision No. 2'!P16</f>
        <v>0</v>
      </c>
      <c r="Q16" s="105">
        <f>'Amendment 1-Other Funds'!Q16+'Other Funds-Revision No. 2'!Q16</f>
        <v>0</v>
      </c>
      <c r="R16" s="105">
        <f>'Amendment 1-Other Funds'!R16+'Other Funds-Revision No. 2'!R16</f>
        <v>26259</v>
      </c>
      <c r="S16" s="105">
        <f>'Amendment 1-Other Funds'!S16+'Other Funds-Revision No. 2'!S16</f>
        <v>0</v>
      </c>
      <c r="T16" s="105">
        <f>'Amendment 1-Other Funds'!T16+'Other Funds-Revision No. 2'!T16</f>
        <v>614829</v>
      </c>
      <c r="U16" s="105">
        <f>'Amendment 1-Other Funds'!U16+'Other Funds-Revision No. 2'!U16</f>
        <v>0</v>
      </c>
      <c r="V16" s="105">
        <f>'Amendment 1-Other Funds'!V16+'Other Funds-Revision No. 2'!V16</f>
        <v>0</v>
      </c>
      <c r="W16" s="105">
        <f>'Amendment 1-Other Funds'!W16+'Other Funds-Revision No. 2'!W16</f>
        <v>4804</v>
      </c>
      <c r="X16" s="105">
        <f>'Amendment 1-Other Funds'!X16+'Other Funds-Revision No. 2'!X16</f>
        <v>9400</v>
      </c>
      <c r="Y16" s="105">
        <f>'Amendment 1-Other Funds'!Y16+'Other Funds-Revision No. 2'!Y16</f>
        <v>0</v>
      </c>
      <c r="Z16" s="105">
        <f>'Amendment 1-Other Funds'!Z16+'Other Funds-Revision No. 2'!Z16</f>
        <v>0</v>
      </c>
      <c r="AA16" s="105">
        <f>'Amendment 1-Other Funds'!AA16+'Other Funds-Revision No. 2'!AA16</f>
        <v>8552</v>
      </c>
      <c r="AB16" s="105">
        <f>'Amendment 1-Other Funds'!AB16+'Other Funds-Revision No. 2'!AB16</f>
        <v>55147</v>
      </c>
      <c r="AC16" s="105">
        <f>'Amendment 1-Other Funds'!AC16+'Other Funds-Revision No. 2'!AC16</f>
        <v>3595</v>
      </c>
      <c r="AD16" s="105">
        <f>'Amendment 1-Other Funds'!AD16+'Other Funds-Revision No. 2'!AD16</f>
        <v>418421</v>
      </c>
      <c r="AE16" s="105">
        <f>'Other Funds-Revision No. 2'!AE16</f>
        <v>2925001</v>
      </c>
      <c r="AF16" s="105">
        <f>+'Other Funds-Revision No. 2'!AF16</f>
        <v>7653</v>
      </c>
      <c r="AG16" s="111">
        <f>'Amendment 1-Other Funds'!AE16+'Other Funds-Revision No. 2'!AG16</f>
        <v>4915207</v>
      </c>
      <c r="AH16" s="39"/>
      <c r="AI16" s="105"/>
    </row>
    <row r="17" spans="1:35" x14ac:dyDescent="0.2">
      <c r="A17" s="24" t="str">
        <f>+'Original ABG Allocation'!A17</f>
        <v>12</v>
      </c>
      <c r="B17" s="24" t="str">
        <f>+'Original ABG Allocation'!B17</f>
        <v>BED/FULT/HUNT</v>
      </c>
      <c r="C17" s="105">
        <f>'Amendment 1-Other Funds'!C17+'Other Funds-Revision No. 2'!C17</f>
        <v>0</v>
      </c>
      <c r="D17" s="105">
        <f>'Amendment 1-Other Funds'!D17+'Other Funds-Revision No. 2'!D17</f>
        <v>4200</v>
      </c>
      <c r="E17" s="105">
        <f>'Amendment 1-Other Funds'!E17+'Other Funds-Revision No. 2'!E17</f>
        <v>0</v>
      </c>
      <c r="F17" s="105">
        <f>'Amendment 1-Other Funds'!F17+'Other Funds-Revision No. 2'!F17</f>
        <v>0</v>
      </c>
      <c r="G17" s="105">
        <f>'Amendment 1-Other Funds'!G17+'Other Funds-Revision No. 2'!G17</f>
        <v>0</v>
      </c>
      <c r="H17" s="105">
        <f>'Amendment 1-Other Funds'!H17+'Other Funds-Revision No. 2'!H17</f>
        <v>0</v>
      </c>
      <c r="I17" s="105">
        <f>'Amendment 1-Other Funds'!I17+'Other Funds-Revision No. 2'!I17</f>
        <v>5000</v>
      </c>
      <c r="J17" s="105">
        <f>'Amendment 1-Other Funds'!J17+'Other Funds-Revision No. 2'!J17</f>
        <v>0</v>
      </c>
      <c r="K17" s="105">
        <f>'Amendment 1-Other Funds'!K17+'Other Funds-Revision No. 2'!K17</f>
        <v>485156</v>
      </c>
      <c r="L17" s="105">
        <f>'Amendment 1-Other Funds'!L17+'Other Funds-Revision No. 2'!L17</f>
        <v>60084</v>
      </c>
      <c r="M17" s="105">
        <f>'Amendment 1-Other Funds'!M17+'Other Funds-Revision No. 2'!M17</f>
        <v>54194</v>
      </c>
      <c r="N17" s="105">
        <f>'Amendment 1-Other Funds'!N17+'Other Funds-Revision No. 2'!N17</f>
        <v>0</v>
      </c>
      <c r="O17" s="105">
        <f>'Amendment 1-Other Funds'!O17+'Other Funds-Revision No. 2'!O17</f>
        <v>150438</v>
      </c>
      <c r="P17" s="105">
        <f>'Amendment 1-Other Funds'!P17+'Other Funds-Revision No. 2'!P17</f>
        <v>113690</v>
      </c>
      <c r="Q17" s="105">
        <f>'Amendment 1-Other Funds'!Q17+'Other Funds-Revision No. 2'!Q17</f>
        <v>166024</v>
      </c>
      <c r="R17" s="105">
        <f>'Amendment 1-Other Funds'!R17+'Other Funds-Revision No. 2'!R17</f>
        <v>24350</v>
      </c>
      <c r="S17" s="105">
        <f>'Amendment 1-Other Funds'!S17+'Other Funds-Revision No. 2'!S17</f>
        <v>0</v>
      </c>
      <c r="T17" s="105">
        <f>'Amendment 1-Other Funds'!T17+'Other Funds-Revision No. 2'!T17</f>
        <v>0</v>
      </c>
      <c r="U17" s="105">
        <f>'Amendment 1-Other Funds'!U17+'Other Funds-Revision No. 2'!U17</f>
        <v>0</v>
      </c>
      <c r="V17" s="105">
        <f>'Amendment 1-Other Funds'!V17+'Other Funds-Revision No. 2'!V17</f>
        <v>0</v>
      </c>
      <c r="W17" s="105">
        <f>'Amendment 1-Other Funds'!W17+'Other Funds-Revision No. 2'!W17</f>
        <v>6682</v>
      </c>
      <c r="X17" s="105">
        <f>'Amendment 1-Other Funds'!X17+'Other Funds-Revision No. 2'!X17</f>
        <v>0</v>
      </c>
      <c r="Y17" s="105">
        <f>'Amendment 1-Other Funds'!Y17+'Other Funds-Revision No. 2'!Y17</f>
        <v>0</v>
      </c>
      <c r="Z17" s="105">
        <f>'Amendment 1-Other Funds'!Z17+'Other Funds-Revision No. 2'!Z17</f>
        <v>0</v>
      </c>
      <c r="AA17" s="105">
        <f>'Amendment 1-Other Funds'!AA17+'Other Funds-Revision No. 2'!AA17</f>
        <v>0</v>
      </c>
      <c r="AB17" s="105">
        <f>'Amendment 1-Other Funds'!AB17+'Other Funds-Revision No. 2'!AB17</f>
        <v>61486</v>
      </c>
      <c r="AC17" s="105">
        <f>'Amendment 1-Other Funds'!AC17+'Other Funds-Revision No. 2'!AC17</f>
        <v>4008</v>
      </c>
      <c r="AD17" s="105">
        <f>'Amendment 1-Other Funds'!AD17+'Other Funds-Revision No. 2'!AD17</f>
        <v>0</v>
      </c>
      <c r="AE17" s="105">
        <f>'Other Funds-Revision No. 2'!AE17</f>
        <v>0</v>
      </c>
      <c r="AF17" s="105">
        <f>+'Other Funds-Revision No. 2'!AF17</f>
        <v>33163</v>
      </c>
      <c r="AG17" s="111">
        <f>'Amendment 1-Other Funds'!AE17+'Other Funds-Revision No. 2'!AG17</f>
        <v>1168475</v>
      </c>
      <c r="AI17" s="105"/>
    </row>
    <row r="18" spans="1:35" x14ac:dyDescent="0.2">
      <c r="A18" s="24" t="str">
        <f>+'Original ABG Allocation'!A18</f>
        <v>13</v>
      </c>
      <c r="B18" s="24" t="str">
        <f>+'Original ABG Allocation'!B18</f>
        <v>CENTRE</v>
      </c>
      <c r="C18" s="105">
        <f>'Amendment 1-Other Funds'!C18+'Other Funds-Revision No. 2'!C18</f>
        <v>0</v>
      </c>
      <c r="D18" s="105">
        <f>'Amendment 1-Other Funds'!D18+'Other Funds-Revision No. 2'!D18</f>
        <v>6325</v>
      </c>
      <c r="E18" s="105">
        <f>'Amendment 1-Other Funds'!E18+'Other Funds-Revision No. 2'!E18</f>
        <v>0</v>
      </c>
      <c r="F18" s="105">
        <f>'Amendment 1-Other Funds'!F18+'Other Funds-Revision No. 2'!F18</f>
        <v>0</v>
      </c>
      <c r="G18" s="105">
        <f>'Amendment 1-Other Funds'!G18+'Other Funds-Revision No. 2'!G18</f>
        <v>0</v>
      </c>
      <c r="H18" s="105">
        <f>'Amendment 1-Other Funds'!H18+'Other Funds-Revision No. 2'!H18</f>
        <v>0</v>
      </c>
      <c r="I18" s="105">
        <f>'Amendment 1-Other Funds'!I18+'Other Funds-Revision No. 2'!I18</f>
        <v>5000</v>
      </c>
      <c r="J18" s="105">
        <f>'Amendment 1-Other Funds'!J18+'Other Funds-Revision No. 2'!J18</f>
        <v>0</v>
      </c>
      <c r="K18" s="105">
        <f>'Amendment 1-Other Funds'!K18+'Other Funds-Revision No. 2'!K18</f>
        <v>385387</v>
      </c>
      <c r="L18" s="105">
        <f>'Amendment 1-Other Funds'!L18+'Other Funds-Revision No. 2'!L18</f>
        <v>277973</v>
      </c>
      <c r="M18" s="105">
        <f>'Amendment 1-Other Funds'!M18+'Other Funds-Revision No. 2'!M18</f>
        <v>23800</v>
      </c>
      <c r="N18" s="105">
        <f>'Amendment 1-Other Funds'!N18+'Other Funds-Revision No. 2'!N18</f>
        <v>65000</v>
      </c>
      <c r="O18" s="105">
        <f>'Amendment 1-Other Funds'!O18+'Other Funds-Revision No. 2'!O18</f>
        <v>121347</v>
      </c>
      <c r="P18" s="105">
        <f>'Amendment 1-Other Funds'!P18+'Other Funds-Revision No. 2'!P18</f>
        <v>118708</v>
      </c>
      <c r="Q18" s="105">
        <f>'Amendment 1-Other Funds'!Q18+'Other Funds-Revision No. 2'!Q18</f>
        <v>79139</v>
      </c>
      <c r="R18" s="105">
        <f>'Amendment 1-Other Funds'!R18+'Other Funds-Revision No. 2'!R18</f>
        <v>15476</v>
      </c>
      <c r="S18" s="105">
        <f>'Amendment 1-Other Funds'!S18+'Other Funds-Revision No. 2'!S18</f>
        <v>51689</v>
      </c>
      <c r="T18" s="105">
        <f>'Amendment 1-Other Funds'!T18+'Other Funds-Revision No. 2'!T18</f>
        <v>0</v>
      </c>
      <c r="U18" s="105">
        <f>'Amendment 1-Other Funds'!U18+'Other Funds-Revision No. 2'!U18</f>
        <v>0</v>
      </c>
      <c r="V18" s="105">
        <f>'Amendment 1-Other Funds'!V18+'Other Funds-Revision No. 2'!V18</f>
        <v>0</v>
      </c>
      <c r="W18" s="105">
        <f>'Amendment 1-Other Funds'!W18+'Other Funds-Revision No. 2'!W18</f>
        <v>4247</v>
      </c>
      <c r="X18" s="105">
        <f>'Amendment 1-Other Funds'!X18+'Other Funds-Revision No. 2'!X18</f>
        <v>0</v>
      </c>
      <c r="Y18" s="105">
        <f>'Amendment 1-Other Funds'!Y18+'Other Funds-Revision No. 2'!Y18</f>
        <v>0</v>
      </c>
      <c r="Z18" s="105">
        <f>'Amendment 1-Other Funds'!Z18+'Other Funds-Revision No. 2'!Z18</f>
        <v>0</v>
      </c>
      <c r="AA18" s="105">
        <f>'Amendment 1-Other Funds'!AA18+'Other Funds-Revision No. 2'!AA18</f>
        <v>0</v>
      </c>
      <c r="AB18" s="105">
        <f>'Amendment 1-Other Funds'!AB18+'Other Funds-Revision No. 2'!AB18</f>
        <v>34611</v>
      </c>
      <c r="AC18" s="105">
        <f>'Amendment 1-Other Funds'!AC18+'Other Funds-Revision No. 2'!AC18</f>
        <v>1948</v>
      </c>
      <c r="AD18" s="105">
        <f>'Amendment 1-Other Funds'!AD18+'Other Funds-Revision No. 2'!AD18</f>
        <v>0</v>
      </c>
      <c r="AE18" s="105">
        <f>'Other Funds-Revision No. 2'!AE18</f>
        <v>0</v>
      </c>
      <c r="AF18" s="105">
        <f>+'Other Funds-Revision No. 2'!AF18</f>
        <v>12755</v>
      </c>
      <c r="AG18" s="111">
        <f>'Amendment 1-Other Funds'!AE18+'Other Funds-Revision No. 2'!AG18</f>
        <v>1203405</v>
      </c>
      <c r="AI18" s="105"/>
    </row>
    <row r="19" spans="1:35" x14ac:dyDescent="0.2">
      <c r="A19" s="24" t="str">
        <f>+'Original ABG Allocation'!A19</f>
        <v>14</v>
      </c>
      <c r="B19" s="24" t="str">
        <f>+'Original ABG Allocation'!B19</f>
        <v>LYCOM/CLINTON</v>
      </c>
      <c r="C19" s="105">
        <f>'Amendment 1-Other Funds'!C19+'Other Funds-Revision No. 2'!C19</f>
        <v>0</v>
      </c>
      <c r="D19" s="105">
        <f>'Amendment 1-Other Funds'!D19+'Other Funds-Revision No. 2'!D19</f>
        <v>43300</v>
      </c>
      <c r="E19" s="105">
        <f>'Amendment 1-Other Funds'!E19+'Other Funds-Revision No. 2'!E19</f>
        <v>0</v>
      </c>
      <c r="F19" s="105">
        <f>'Amendment 1-Other Funds'!F19+'Other Funds-Revision No. 2'!F19</f>
        <v>0</v>
      </c>
      <c r="G19" s="105">
        <f>'Amendment 1-Other Funds'!G19+'Other Funds-Revision No. 2'!G19</f>
        <v>0</v>
      </c>
      <c r="H19" s="105">
        <f>'Amendment 1-Other Funds'!H19+'Other Funds-Revision No. 2'!H19</f>
        <v>0</v>
      </c>
      <c r="I19" s="105">
        <f>'Amendment 1-Other Funds'!I19+'Other Funds-Revision No. 2'!I19</f>
        <v>5000</v>
      </c>
      <c r="J19" s="105">
        <f>'Amendment 1-Other Funds'!J19+'Other Funds-Revision No. 2'!J19</f>
        <v>0</v>
      </c>
      <c r="K19" s="105">
        <f>'Amendment 1-Other Funds'!K19+'Other Funds-Revision No. 2'!K19</f>
        <v>444398</v>
      </c>
      <c r="L19" s="105">
        <f>'Amendment 1-Other Funds'!L19+'Other Funds-Revision No. 2'!L19</f>
        <v>61641</v>
      </c>
      <c r="M19" s="105">
        <f>'Amendment 1-Other Funds'!M19+'Other Funds-Revision No. 2'!M19</f>
        <v>40000</v>
      </c>
      <c r="N19" s="105">
        <f>'Amendment 1-Other Funds'!N19+'Other Funds-Revision No. 2'!N19</f>
        <v>5365</v>
      </c>
      <c r="O19" s="105">
        <f>'Amendment 1-Other Funds'!O19+'Other Funds-Revision No. 2'!O19</f>
        <v>253494</v>
      </c>
      <c r="P19" s="105">
        <f>'Amendment 1-Other Funds'!P19+'Other Funds-Revision No. 2'!P19</f>
        <v>247982</v>
      </c>
      <c r="Q19" s="105">
        <f>'Amendment 1-Other Funds'!Q19+'Other Funds-Revision No. 2'!Q19</f>
        <v>165321</v>
      </c>
      <c r="R19" s="105">
        <f>'Amendment 1-Other Funds'!R19+'Other Funds-Revision No. 2'!R19</f>
        <v>24247</v>
      </c>
      <c r="S19" s="105">
        <f>'Amendment 1-Other Funds'!S19+'Other Funds-Revision No. 2'!S19</f>
        <v>80983</v>
      </c>
      <c r="T19" s="105">
        <f>'Amendment 1-Other Funds'!T19+'Other Funds-Revision No. 2'!T19</f>
        <v>0</v>
      </c>
      <c r="U19" s="105">
        <f>'Amendment 1-Other Funds'!U19+'Other Funds-Revision No. 2'!U19</f>
        <v>0</v>
      </c>
      <c r="V19" s="105">
        <f>'Amendment 1-Other Funds'!V19+'Other Funds-Revision No. 2'!V19</f>
        <v>0</v>
      </c>
      <c r="W19" s="105">
        <f>'Amendment 1-Other Funds'!W19+'Other Funds-Revision No. 2'!W19</f>
        <v>6654</v>
      </c>
      <c r="X19" s="105">
        <f>'Amendment 1-Other Funds'!X19+'Other Funds-Revision No. 2'!X19</f>
        <v>0</v>
      </c>
      <c r="Y19" s="105">
        <f>'Amendment 1-Other Funds'!Y19+'Other Funds-Revision No. 2'!Y19</f>
        <v>0</v>
      </c>
      <c r="Z19" s="105">
        <f>'Amendment 1-Other Funds'!Z19+'Other Funds-Revision No. 2'!Z19</f>
        <v>0</v>
      </c>
      <c r="AA19" s="105">
        <f>'Amendment 1-Other Funds'!AA19+'Other Funds-Revision No. 2'!AA19</f>
        <v>0</v>
      </c>
      <c r="AB19" s="105">
        <f>'Amendment 1-Other Funds'!AB19+'Other Funds-Revision No. 2'!AB19</f>
        <v>62386</v>
      </c>
      <c r="AC19" s="105">
        <f>'Amendment 1-Other Funds'!AC19+'Other Funds-Revision No. 2'!AC19</f>
        <v>4066</v>
      </c>
      <c r="AD19" s="105">
        <f>'Amendment 1-Other Funds'!AD19+'Other Funds-Revision No. 2'!AD19</f>
        <v>0</v>
      </c>
      <c r="AE19" s="105">
        <f>'Other Funds-Revision No. 2'!AE19</f>
        <v>0</v>
      </c>
      <c r="AF19" s="105">
        <f>+'Other Funds-Revision No. 2'!AF19</f>
        <v>22959</v>
      </c>
      <c r="AG19" s="111">
        <f>'Amendment 1-Other Funds'!AE19+'Other Funds-Revision No. 2'!AG19</f>
        <v>1467796</v>
      </c>
      <c r="AI19" s="105"/>
    </row>
    <row r="20" spans="1:35" x14ac:dyDescent="0.2">
      <c r="A20" s="24" t="str">
        <f>+'Original ABG Allocation'!A20</f>
        <v>15</v>
      </c>
      <c r="B20" s="24" t="str">
        <f>+'Original ABG Allocation'!B20</f>
        <v>COLUM/MONT</v>
      </c>
      <c r="C20" s="105">
        <f>'Amendment 1-Other Funds'!C20+'Other Funds-Revision No. 2'!C20</f>
        <v>0</v>
      </c>
      <c r="D20" s="105">
        <f>'Amendment 1-Other Funds'!D20+'Other Funds-Revision No. 2'!D20</f>
        <v>4200</v>
      </c>
      <c r="E20" s="105">
        <f>'Amendment 1-Other Funds'!E20+'Other Funds-Revision No. 2'!E20</f>
        <v>0</v>
      </c>
      <c r="F20" s="105">
        <f>'Amendment 1-Other Funds'!F20+'Other Funds-Revision No. 2'!F20</f>
        <v>0</v>
      </c>
      <c r="G20" s="105">
        <f>'Amendment 1-Other Funds'!G20+'Other Funds-Revision No. 2'!G20</f>
        <v>0</v>
      </c>
      <c r="H20" s="105">
        <f>'Amendment 1-Other Funds'!H20+'Other Funds-Revision No. 2'!H20</f>
        <v>0</v>
      </c>
      <c r="I20" s="105">
        <f>'Amendment 1-Other Funds'!I20+'Other Funds-Revision No. 2'!I20</f>
        <v>5000</v>
      </c>
      <c r="J20" s="105">
        <f>'Amendment 1-Other Funds'!J20+'Other Funds-Revision No. 2'!J20</f>
        <v>0</v>
      </c>
      <c r="K20" s="105">
        <f>'Amendment 1-Other Funds'!K20+'Other Funds-Revision No. 2'!K20</f>
        <v>549018</v>
      </c>
      <c r="L20" s="105">
        <f>'Amendment 1-Other Funds'!L20+'Other Funds-Revision No. 2'!L20</f>
        <v>133815</v>
      </c>
      <c r="M20" s="105">
        <f>'Amendment 1-Other Funds'!M20+'Other Funds-Revision No. 2'!M20</f>
        <v>54194</v>
      </c>
      <c r="N20" s="105">
        <f>'Amendment 1-Other Funds'!N20+'Other Funds-Revision No. 2'!N20</f>
        <v>99918</v>
      </c>
      <c r="O20" s="105">
        <f>'Amendment 1-Other Funds'!O20+'Other Funds-Revision No. 2'!O20</f>
        <v>64131</v>
      </c>
      <c r="P20" s="105">
        <f>'Amendment 1-Other Funds'!P20+'Other Funds-Revision No. 2'!P20</f>
        <v>64017</v>
      </c>
      <c r="Q20" s="105">
        <f>'Amendment 1-Other Funds'!Q20+'Other Funds-Revision No. 2'!Q20</f>
        <v>42678</v>
      </c>
      <c r="R20" s="105">
        <f>'Amendment 1-Other Funds'!R20+'Other Funds-Revision No. 2'!R20</f>
        <v>5786</v>
      </c>
      <c r="S20" s="105">
        <f>'Amendment 1-Other Funds'!S20+'Other Funds-Revision No. 2'!S20</f>
        <v>15349</v>
      </c>
      <c r="T20" s="105">
        <f>'Amendment 1-Other Funds'!T20+'Other Funds-Revision No. 2'!T20</f>
        <v>0</v>
      </c>
      <c r="U20" s="105">
        <f>'Amendment 1-Other Funds'!U20+'Other Funds-Revision No. 2'!U20</f>
        <v>0</v>
      </c>
      <c r="V20" s="105">
        <f>'Amendment 1-Other Funds'!V20+'Other Funds-Revision No. 2'!V20</f>
        <v>0</v>
      </c>
      <c r="W20" s="105">
        <f>'Amendment 1-Other Funds'!W20+'Other Funds-Revision No. 2'!W20</f>
        <v>3783</v>
      </c>
      <c r="X20" s="105">
        <f>'Amendment 1-Other Funds'!X20+'Other Funds-Revision No. 2'!X20</f>
        <v>0</v>
      </c>
      <c r="Y20" s="105">
        <f>'Amendment 1-Other Funds'!Y20+'Other Funds-Revision No. 2'!Y20</f>
        <v>0</v>
      </c>
      <c r="Z20" s="105">
        <f>'Amendment 1-Other Funds'!Z20+'Other Funds-Revision No. 2'!Z20</f>
        <v>0</v>
      </c>
      <c r="AA20" s="105">
        <f>'Amendment 1-Other Funds'!AA20+'Other Funds-Revision No. 2'!AA20</f>
        <v>0</v>
      </c>
      <c r="AB20" s="105">
        <f>'Amendment 1-Other Funds'!AB20+'Other Funds-Revision No. 2'!AB20</f>
        <v>40283</v>
      </c>
      <c r="AC20" s="105">
        <f>'Amendment 1-Other Funds'!AC20+'Other Funds-Revision No. 2'!AC20</f>
        <v>2267</v>
      </c>
      <c r="AD20" s="105">
        <f>'Amendment 1-Other Funds'!AD20+'Other Funds-Revision No. 2'!AD20</f>
        <v>0</v>
      </c>
      <c r="AE20" s="105">
        <f>'Other Funds-Revision No. 2'!AE20</f>
        <v>0</v>
      </c>
      <c r="AF20" s="105">
        <f>+'Other Funds-Revision No. 2'!AF20</f>
        <v>12755</v>
      </c>
      <c r="AG20" s="111">
        <f>'Amendment 1-Other Funds'!AE20+'Other Funds-Revision No. 2'!AG20</f>
        <v>1097194</v>
      </c>
      <c r="AI20" s="105"/>
    </row>
    <row r="21" spans="1:35" x14ac:dyDescent="0.2">
      <c r="A21" s="24" t="str">
        <f>+'Original ABG Allocation'!A21</f>
        <v>16</v>
      </c>
      <c r="B21" s="24" t="str">
        <f>+'Original ABG Allocation'!B21</f>
        <v>NORTHUMBERLND</v>
      </c>
      <c r="C21" s="105">
        <f>'Amendment 1-Other Funds'!C21+'Other Funds-Revision No. 2'!C21</f>
        <v>0</v>
      </c>
      <c r="D21" s="105">
        <f>'Amendment 1-Other Funds'!D21+'Other Funds-Revision No. 2'!D21</f>
        <v>5900</v>
      </c>
      <c r="E21" s="105">
        <f>'Amendment 1-Other Funds'!E21+'Other Funds-Revision No. 2'!E21</f>
        <v>0</v>
      </c>
      <c r="F21" s="105">
        <f>'Amendment 1-Other Funds'!F21+'Other Funds-Revision No. 2'!F21</f>
        <v>0</v>
      </c>
      <c r="G21" s="105">
        <f>'Amendment 1-Other Funds'!G21+'Other Funds-Revision No. 2'!G21</f>
        <v>0</v>
      </c>
      <c r="H21" s="105">
        <f>'Amendment 1-Other Funds'!H21+'Other Funds-Revision No. 2'!H21</f>
        <v>0</v>
      </c>
      <c r="I21" s="105">
        <f>'Amendment 1-Other Funds'!I21+'Other Funds-Revision No. 2'!I21</f>
        <v>5000</v>
      </c>
      <c r="J21" s="105">
        <f>'Amendment 1-Other Funds'!J21+'Other Funds-Revision No. 2'!J21</f>
        <v>0</v>
      </c>
      <c r="K21" s="105">
        <f>'Amendment 1-Other Funds'!K21+'Other Funds-Revision No. 2'!K21</f>
        <v>261510</v>
      </c>
      <c r="L21" s="105">
        <f>'Amendment 1-Other Funds'!L21+'Other Funds-Revision No. 2'!L21</f>
        <v>343445</v>
      </c>
      <c r="M21" s="105">
        <f>'Amendment 1-Other Funds'!M21+'Other Funds-Revision No. 2'!M21</f>
        <v>21000</v>
      </c>
      <c r="N21" s="105">
        <f>'Amendment 1-Other Funds'!N21+'Other Funds-Revision No. 2'!N21</f>
        <v>55000</v>
      </c>
      <c r="O21" s="105">
        <f>'Amendment 1-Other Funds'!O21+'Other Funds-Revision No. 2'!O21</f>
        <v>143902</v>
      </c>
      <c r="P21" s="105">
        <f>'Amendment 1-Other Funds'!P21+'Other Funds-Revision No. 2'!P21</f>
        <v>54104</v>
      </c>
      <c r="Q21" s="105">
        <f>'Amendment 1-Other Funds'!Q21+'Other Funds-Revision No. 2'!Q21</f>
        <v>108208</v>
      </c>
      <c r="R21" s="105">
        <f>'Amendment 1-Other Funds'!R21+'Other Funds-Revision No. 2'!R21</f>
        <v>8505</v>
      </c>
      <c r="S21" s="105">
        <f>'Amendment 1-Other Funds'!S21+'Other Funds-Revision No. 2'!S21</f>
        <v>53006</v>
      </c>
      <c r="T21" s="105">
        <f>'Amendment 1-Other Funds'!T21+'Other Funds-Revision No. 2'!T21</f>
        <v>0</v>
      </c>
      <c r="U21" s="105">
        <f>'Amendment 1-Other Funds'!U21+'Other Funds-Revision No. 2'!U21</f>
        <v>0</v>
      </c>
      <c r="V21" s="105">
        <f>'Amendment 1-Other Funds'!V21+'Other Funds-Revision No. 2'!V21</f>
        <v>0</v>
      </c>
      <c r="W21" s="105">
        <f>'Amendment 1-Other Funds'!W21+'Other Funds-Revision No. 2'!W21</f>
        <v>4355</v>
      </c>
      <c r="X21" s="105">
        <f>'Amendment 1-Other Funds'!X21+'Other Funds-Revision No. 2'!X21</f>
        <v>0</v>
      </c>
      <c r="Y21" s="105">
        <f>'Amendment 1-Other Funds'!Y21+'Other Funds-Revision No. 2'!Y21</f>
        <v>0</v>
      </c>
      <c r="Z21" s="105">
        <f>'Amendment 1-Other Funds'!Z21+'Other Funds-Revision No. 2'!Z21</f>
        <v>0</v>
      </c>
      <c r="AA21" s="105">
        <f>'Amendment 1-Other Funds'!AA21+'Other Funds-Revision No. 2'!AA21</f>
        <v>0</v>
      </c>
      <c r="AB21" s="105">
        <f>'Amendment 1-Other Funds'!AB21+'Other Funds-Revision No. 2'!AB21</f>
        <v>57439</v>
      </c>
      <c r="AC21" s="105">
        <f>'Amendment 1-Other Funds'!AC21+'Other Funds-Revision No. 2'!AC21</f>
        <v>3744</v>
      </c>
      <c r="AD21" s="105">
        <f>'Amendment 1-Other Funds'!AD21+'Other Funds-Revision No. 2'!AD21</f>
        <v>0</v>
      </c>
      <c r="AE21" s="105">
        <f>'Other Funds-Revision No. 2'!AE21</f>
        <v>0</v>
      </c>
      <c r="AF21" s="105">
        <f>+'Other Funds-Revision No. 2'!AF21</f>
        <v>17857</v>
      </c>
      <c r="AG21" s="111">
        <f>'Amendment 1-Other Funds'!AE21+'Other Funds-Revision No. 2'!AG21</f>
        <v>1142975</v>
      </c>
      <c r="AI21" s="105"/>
    </row>
    <row r="22" spans="1:35" x14ac:dyDescent="0.2">
      <c r="A22" s="24" t="str">
        <f>+'Original ABG Allocation'!A22</f>
        <v>17</v>
      </c>
      <c r="B22" s="24" t="str">
        <f>+'Original ABG Allocation'!B22</f>
        <v>UNION/SNYDER</v>
      </c>
      <c r="C22" s="105">
        <f>'Amendment 1-Other Funds'!C22+'Other Funds-Revision No. 2'!C22</f>
        <v>0</v>
      </c>
      <c r="D22" s="105">
        <f>'Amendment 1-Other Funds'!D22+'Other Funds-Revision No. 2'!D22</f>
        <v>5475</v>
      </c>
      <c r="E22" s="105">
        <f>'Amendment 1-Other Funds'!E22+'Other Funds-Revision No. 2'!E22</f>
        <v>0</v>
      </c>
      <c r="F22" s="105">
        <f>'Amendment 1-Other Funds'!F22+'Other Funds-Revision No. 2'!F22</f>
        <v>0</v>
      </c>
      <c r="G22" s="105">
        <f>'Amendment 1-Other Funds'!G22+'Other Funds-Revision No. 2'!G22</f>
        <v>0</v>
      </c>
      <c r="H22" s="105">
        <f>'Amendment 1-Other Funds'!H22+'Other Funds-Revision No. 2'!H22</f>
        <v>0</v>
      </c>
      <c r="I22" s="105">
        <f>'Amendment 1-Other Funds'!I22+'Other Funds-Revision No. 2'!I22</f>
        <v>5000</v>
      </c>
      <c r="J22" s="105">
        <f>'Amendment 1-Other Funds'!J22+'Other Funds-Revision No. 2'!J22</f>
        <v>0</v>
      </c>
      <c r="K22" s="105">
        <f>'Amendment 1-Other Funds'!K22+'Other Funds-Revision No. 2'!K22</f>
        <v>506055</v>
      </c>
      <c r="L22" s="105">
        <f>'Amendment 1-Other Funds'!L22+'Other Funds-Revision No. 2'!L22</f>
        <v>56337</v>
      </c>
      <c r="M22" s="105">
        <f>'Amendment 1-Other Funds'!M22+'Other Funds-Revision No. 2'!M22</f>
        <v>50737</v>
      </c>
      <c r="N22" s="105">
        <f>'Amendment 1-Other Funds'!N22+'Other Funds-Revision No. 2'!N22</f>
        <v>0</v>
      </c>
      <c r="O22" s="105">
        <f>'Amendment 1-Other Funds'!O22+'Other Funds-Revision No. 2'!O22</f>
        <v>27655</v>
      </c>
      <c r="P22" s="105">
        <f>'Amendment 1-Other Funds'!P22+'Other Funds-Revision No. 2'!P22</f>
        <v>181864</v>
      </c>
      <c r="Q22" s="105">
        <f>'Amendment 1-Other Funds'!Q22+'Other Funds-Revision No. 2'!Q22</f>
        <v>73042</v>
      </c>
      <c r="R22" s="105">
        <f>'Amendment 1-Other Funds'!R22+'Other Funds-Revision No. 2'!R22</f>
        <v>13710</v>
      </c>
      <c r="S22" s="105">
        <f>'Amendment 1-Other Funds'!S22+'Other Funds-Revision No. 2'!S22</f>
        <v>0</v>
      </c>
      <c r="T22" s="105">
        <f>'Amendment 1-Other Funds'!T22+'Other Funds-Revision No. 2'!T22</f>
        <v>0</v>
      </c>
      <c r="U22" s="105">
        <f>'Amendment 1-Other Funds'!U22+'Other Funds-Revision No. 2'!U22</f>
        <v>0</v>
      </c>
      <c r="V22" s="105">
        <f>'Amendment 1-Other Funds'!V22+'Other Funds-Revision No. 2'!V22</f>
        <v>0</v>
      </c>
      <c r="W22" s="105">
        <f>'Amendment 1-Other Funds'!W22+'Other Funds-Revision No. 2'!W22</f>
        <v>3762</v>
      </c>
      <c r="X22" s="105">
        <f>'Amendment 1-Other Funds'!X22+'Other Funds-Revision No. 2'!X22</f>
        <v>12610</v>
      </c>
      <c r="Y22" s="105">
        <f>'Amendment 1-Other Funds'!Y22+'Other Funds-Revision No. 2'!Y22</f>
        <v>0</v>
      </c>
      <c r="Z22" s="105">
        <f>'Amendment 1-Other Funds'!Z22+'Other Funds-Revision No. 2'!Z22</f>
        <v>0</v>
      </c>
      <c r="AA22" s="105">
        <f>'Amendment 1-Other Funds'!AA22+'Other Funds-Revision No. 2'!AA22</f>
        <v>11473</v>
      </c>
      <c r="AB22" s="105">
        <f>'Amendment 1-Other Funds'!AB22+'Other Funds-Revision No. 2'!AB22</f>
        <v>31915</v>
      </c>
      <c r="AC22" s="105">
        <f>'Amendment 1-Other Funds'!AC22+'Other Funds-Revision No. 2'!AC22</f>
        <v>1796</v>
      </c>
      <c r="AD22" s="105">
        <f>'Amendment 1-Other Funds'!AD22+'Other Funds-Revision No. 2'!AD22</f>
        <v>0</v>
      </c>
      <c r="AE22" s="105">
        <f>'Other Funds-Revision No. 2'!AE22</f>
        <v>0</v>
      </c>
      <c r="AF22" s="105">
        <f>+'Other Funds-Revision No. 2'!AF22</f>
        <v>2551</v>
      </c>
      <c r="AG22" s="111">
        <f>'Amendment 1-Other Funds'!AE22+'Other Funds-Revision No. 2'!AG22</f>
        <v>983982</v>
      </c>
      <c r="AI22" s="105"/>
    </row>
    <row r="23" spans="1:35" x14ac:dyDescent="0.2">
      <c r="A23" s="24" t="str">
        <f>+'Original ABG Allocation'!A23</f>
        <v>18</v>
      </c>
      <c r="B23" s="24" t="str">
        <f>+'Original ABG Allocation'!B23</f>
        <v>MIFF/JUNIATA</v>
      </c>
      <c r="C23" s="105">
        <f>'Amendment 1-Other Funds'!C23+'Other Funds-Revision No. 2'!C23</f>
        <v>0</v>
      </c>
      <c r="D23" s="105">
        <f>'Amendment 1-Other Funds'!D23+'Other Funds-Revision No. 2'!D23</f>
        <v>3350</v>
      </c>
      <c r="E23" s="105">
        <f>'Amendment 1-Other Funds'!E23+'Other Funds-Revision No. 2'!E23</f>
        <v>0</v>
      </c>
      <c r="F23" s="105">
        <f>'Amendment 1-Other Funds'!F23+'Other Funds-Revision No. 2'!F23</f>
        <v>5100</v>
      </c>
      <c r="G23" s="105">
        <f>'Amendment 1-Other Funds'!G23+'Other Funds-Revision No. 2'!G23</f>
        <v>0</v>
      </c>
      <c r="H23" s="105">
        <f>'Amendment 1-Other Funds'!H23+'Other Funds-Revision No. 2'!H23</f>
        <v>0</v>
      </c>
      <c r="I23" s="105">
        <f>'Amendment 1-Other Funds'!I23+'Other Funds-Revision No. 2'!I23</f>
        <v>5000</v>
      </c>
      <c r="J23" s="105">
        <f>'Amendment 1-Other Funds'!J23+'Other Funds-Revision No. 2'!J23</f>
        <v>0</v>
      </c>
      <c r="K23" s="105">
        <f>'Amendment 1-Other Funds'!K23+'Other Funds-Revision No. 2'!K23</f>
        <v>522632</v>
      </c>
      <c r="L23" s="105">
        <f>'Amendment 1-Other Funds'!L23+'Other Funds-Revision No. 2'!L23</f>
        <v>44241</v>
      </c>
      <c r="M23" s="105">
        <f>'Amendment 1-Other Funds'!M23+'Other Funds-Revision No. 2'!M23</f>
        <v>47116</v>
      </c>
      <c r="N23" s="105">
        <f>'Amendment 1-Other Funds'!N23+'Other Funds-Revision No. 2'!N23</f>
        <v>55036</v>
      </c>
      <c r="O23" s="105">
        <f>'Amendment 1-Other Funds'!O23+'Other Funds-Revision No. 2'!O23</f>
        <v>153272</v>
      </c>
      <c r="P23" s="105">
        <f>'Amendment 1-Other Funds'!P23+'Other Funds-Revision No. 2'!P23</f>
        <v>121931</v>
      </c>
      <c r="Q23" s="105">
        <f>'Amendment 1-Other Funds'!Q23+'Other Funds-Revision No. 2'!Q23</f>
        <v>14840</v>
      </c>
      <c r="R23" s="105">
        <f>'Amendment 1-Other Funds'!R23+'Other Funds-Revision No. 2'!R23</f>
        <v>14660</v>
      </c>
      <c r="S23" s="105">
        <f>'Amendment 1-Other Funds'!S23+'Other Funds-Revision No. 2'!S23</f>
        <v>48966</v>
      </c>
      <c r="T23" s="105">
        <f>'Amendment 1-Other Funds'!T23+'Other Funds-Revision No. 2'!T23</f>
        <v>0</v>
      </c>
      <c r="U23" s="105">
        <f>'Amendment 1-Other Funds'!U23+'Other Funds-Revision No. 2'!U23</f>
        <v>0</v>
      </c>
      <c r="V23" s="105">
        <f>'Amendment 1-Other Funds'!V23+'Other Funds-Revision No. 2'!V23</f>
        <v>0</v>
      </c>
      <c r="W23" s="105">
        <f>'Amendment 1-Other Funds'!W23+'Other Funds-Revision No. 2'!W23</f>
        <v>4023</v>
      </c>
      <c r="X23" s="105">
        <f>'Amendment 1-Other Funds'!X23+'Other Funds-Revision No. 2'!X23</f>
        <v>0</v>
      </c>
      <c r="Y23" s="105">
        <f>'Amendment 1-Other Funds'!Y23+'Other Funds-Revision No. 2'!Y23</f>
        <v>0</v>
      </c>
      <c r="Z23" s="105">
        <f>'Amendment 1-Other Funds'!Z23+'Other Funds-Revision No. 2'!Z23</f>
        <v>0</v>
      </c>
      <c r="AA23" s="105">
        <f>'Amendment 1-Other Funds'!AA23+'Other Funds-Revision No. 2'!AA23</f>
        <v>0</v>
      </c>
      <c r="AB23" s="105">
        <f>'Amendment 1-Other Funds'!AB23+'Other Funds-Revision No. 2'!AB23</f>
        <v>43030</v>
      </c>
      <c r="AC23" s="105">
        <f>'Amendment 1-Other Funds'!AC23+'Other Funds-Revision No. 2'!AC23</f>
        <v>2421</v>
      </c>
      <c r="AD23" s="105">
        <f>'Amendment 1-Other Funds'!AD23+'Other Funds-Revision No. 2'!AD23</f>
        <v>0</v>
      </c>
      <c r="AE23" s="105">
        <f>'Other Funds-Revision No. 2'!AE23</f>
        <v>0</v>
      </c>
      <c r="AF23" s="105">
        <f>+'Other Funds-Revision No. 2'!AF23</f>
        <v>7653</v>
      </c>
      <c r="AG23" s="111">
        <f>'Amendment 1-Other Funds'!AE23+'Other Funds-Revision No. 2'!AG23</f>
        <v>1093271</v>
      </c>
      <c r="AI23" s="105"/>
    </row>
    <row r="24" spans="1:35" x14ac:dyDescent="0.2">
      <c r="A24" s="24" t="str">
        <f>+'Original ABG Allocation'!A24</f>
        <v>19</v>
      </c>
      <c r="B24" s="24" t="str">
        <f>+'Original ABG Allocation'!B24</f>
        <v>FRANKLIN</v>
      </c>
      <c r="C24" s="105">
        <f>'Amendment 1-Other Funds'!C24+'Other Funds-Revision No. 2'!C24</f>
        <v>0</v>
      </c>
      <c r="D24" s="105">
        <f>'Amendment 1-Other Funds'!D24+'Other Funds-Revision No. 2'!D24</f>
        <v>11425</v>
      </c>
      <c r="E24" s="105">
        <f>'Amendment 1-Other Funds'!E24+'Other Funds-Revision No. 2'!E24</f>
        <v>0</v>
      </c>
      <c r="F24" s="105">
        <f>'Amendment 1-Other Funds'!F24+'Other Funds-Revision No. 2'!F24</f>
        <v>0</v>
      </c>
      <c r="G24" s="105">
        <f>'Amendment 1-Other Funds'!G24+'Other Funds-Revision No. 2'!G24</f>
        <v>0</v>
      </c>
      <c r="H24" s="105">
        <f>'Amendment 1-Other Funds'!H24+'Other Funds-Revision No. 2'!H24</f>
        <v>0</v>
      </c>
      <c r="I24" s="105">
        <f>'Amendment 1-Other Funds'!I24+'Other Funds-Revision No. 2'!I24</f>
        <v>5000</v>
      </c>
      <c r="J24" s="105">
        <f>'Amendment 1-Other Funds'!J24+'Other Funds-Revision No. 2'!J24</f>
        <v>0</v>
      </c>
      <c r="K24" s="105">
        <f>'Amendment 1-Other Funds'!K24+'Other Funds-Revision No. 2'!K24</f>
        <v>406922</v>
      </c>
      <c r="L24" s="105">
        <f>'Amendment 1-Other Funds'!L24+'Other Funds-Revision No. 2'!L24</f>
        <v>415149</v>
      </c>
      <c r="M24" s="105">
        <f>'Amendment 1-Other Funds'!M24+'Other Funds-Revision No. 2'!M24</f>
        <v>54194</v>
      </c>
      <c r="N24" s="105">
        <f>'Amendment 1-Other Funds'!N24+'Other Funds-Revision No. 2'!N24</f>
        <v>55283</v>
      </c>
      <c r="O24" s="105">
        <f>'Amendment 1-Other Funds'!O24+'Other Funds-Revision No. 2'!O24</f>
        <v>42021</v>
      </c>
      <c r="P24" s="105">
        <f>'Amendment 1-Other Funds'!P24+'Other Funds-Revision No. 2'!P24</f>
        <v>41107</v>
      </c>
      <c r="Q24" s="105">
        <f>'Amendment 1-Other Funds'!Q24+'Other Funds-Revision No. 2'!Q24</f>
        <v>27404</v>
      </c>
      <c r="R24" s="105">
        <f>'Amendment 1-Other Funds'!R24+'Other Funds-Revision No. 2'!R24</f>
        <v>15072</v>
      </c>
      <c r="S24" s="105">
        <f>'Amendment 1-Other Funds'!S24+'Other Funds-Revision No. 2'!S24</f>
        <v>50341</v>
      </c>
      <c r="T24" s="105">
        <f>'Amendment 1-Other Funds'!T24+'Other Funds-Revision No. 2'!T24</f>
        <v>0</v>
      </c>
      <c r="U24" s="105">
        <f>'Amendment 1-Other Funds'!U24+'Other Funds-Revision No. 2'!U24</f>
        <v>0</v>
      </c>
      <c r="V24" s="105">
        <f>'Amendment 1-Other Funds'!V24+'Other Funds-Revision No. 2'!V24</f>
        <v>128321</v>
      </c>
      <c r="W24" s="105">
        <f>'Amendment 1-Other Funds'!W24+'Other Funds-Revision No. 2'!W24</f>
        <v>5515</v>
      </c>
      <c r="X24" s="105">
        <f>'Amendment 1-Other Funds'!X24+'Other Funds-Revision No. 2'!X24</f>
        <v>0</v>
      </c>
      <c r="Y24" s="105">
        <f>'Amendment 1-Other Funds'!Y24+'Other Funds-Revision No. 2'!Y24</f>
        <v>0</v>
      </c>
      <c r="Z24" s="105">
        <f>'Amendment 1-Other Funds'!Z24+'Other Funds-Revision No. 2'!Z24</f>
        <v>0</v>
      </c>
      <c r="AA24" s="105">
        <f>'Amendment 1-Other Funds'!AA24+'Other Funds-Revision No. 2'!AA24</f>
        <v>0</v>
      </c>
      <c r="AB24" s="105">
        <f>'Amendment 1-Other Funds'!AB24+'Other Funds-Revision No. 2'!AB24</f>
        <v>54244</v>
      </c>
      <c r="AC24" s="105">
        <f>'Amendment 1-Other Funds'!AC24+'Other Funds-Revision No. 2'!AC24</f>
        <v>3053</v>
      </c>
      <c r="AD24" s="105">
        <f>'Amendment 1-Other Funds'!AD24+'Other Funds-Revision No. 2'!AD24</f>
        <v>0</v>
      </c>
      <c r="AE24" s="105">
        <f>'Other Funds-Revision No. 2'!AE24</f>
        <v>0</v>
      </c>
      <c r="AF24" s="105">
        <f>+'Other Funds-Revision No. 2'!AF24</f>
        <v>20408</v>
      </c>
      <c r="AG24" s="111">
        <f>'Amendment 1-Other Funds'!AE24+'Other Funds-Revision No. 2'!AG24</f>
        <v>1335459</v>
      </c>
      <c r="AI24" s="105"/>
    </row>
    <row r="25" spans="1:35" x14ac:dyDescent="0.2">
      <c r="A25" s="24" t="str">
        <f>+'Original ABG Allocation'!A25</f>
        <v>20</v>
      </c>
      <c r="B25" s="24" t="str">
        <f>+'Original ABG Allocation'!B25</f>
        <v>ADAMS</v>
      </c>
      <c r="C25" s="105">
        <f>'Amendment 1-Other Funds'!C25+'Other Funds-Revision No. 2'!C25</f>
        <v>0</v>
      </c>
      <c r="D25" s="105">
        <f>'Amendment 1-Other Funds'!D25+'Other Funds-Revision No. 2'!D25</f>
        <v>2500</v>
      </c>
      <c r="E25" s="105">
        <f>'Amendment 1-Other Funds'!E25+'Other Funds-Revision No. 2'!E25</f>
        <v>0</v>
      </c>
      <c r="F25" s="105">
        <f>'Amendment 1-Other Funds'!F25+'Other Funds-Revision No. 2'!F25</f>
        <v>0</v>
      </c>
      <c r="G25" s="105">
        <f>'Amendment 1-Other Funds'!G25+'Other Funds-Revision No. 2'!G25</f>
        <v>0</v>
      </c>
      <c r="H25" s="105">
        <f>'Amendment 1-Other Funds'!H25+'Other Funds-Revision No. 2'!H25</f>
        <v>0</v>
      </c>
      <c r="I25" s="105">
        <f>'Amendment 1-Other Funds'!I25+'Other Funds-Revision No. 2'!I25</f>
        <v>5000</v>
      </c>
      <c r="J25" s="105">
        <f>'Amendment 1-Other Funds'!J25+'Other Funds-Revision No. 2'!J25</f>
        <v>0</v>
      </c>
      <c r="K25" s="105">
        <f>'Amendment 1-Other Funds'!K25+'Other Funds-Revision No. 2'!K25</f>
        <v>479230</v>
      </c>
      <c r="L25" s="105">
        <f>'Amendment 1-Other Funds'!L25+'Other Funds-Revision No. 2'!L25</f>
        <v>27356</v>
      </c>
      <c r="M25" s="105">
        <f>'Amendment 1-Other Funds'!M25+'Other Funds-Revision No. 2'!M25</f>
        <v>40000</v>
      </c>
      <c r="N25" s="105">
        <f>'Amendment 1-Other Funds'!N25+'Other Funds-Revision No. 2'!N25</f>
        <v>0</v>
      </c>
      <c r="O25" s="105">
        <f>'Amendment 1-Other Funds'!O25+'Other Funds-Revision No. 2'!O25</f>
        <v>116413</v>
      </c>
      <c r="P25" s="105">
        <f>'Amendment 1-Other Funds'!P25+'Other Funds-Revision No. 2'!P25</f>
        <v>113881</v>
      </c>
      <c r="Q25" s="105">
        <f>'Amendment 1-Other Funds'!Q25+'Other Funds-Revision No. 2'!Q25</f>
        <v>75920</v>
      </c>
      <c r="R25" s="105">
        <f>'Amendment 1-Other Funds'!R25+'Other Funds-Revision No. 2'!R25</f>
        <v>11135</v>
      </c>
      <c r="S25" s="105">
        <f>'Amendment 1-Other Funds'!S25+'Other Funds-Revision No. 2'!S25</f>
        <v>29532</v>
      </c>
      <c r="T25" s="105">
        <f>'Amendment 1-Other Funds'!T25+'Other Funds-Revision No. 2'!T25</f>
        <v>0</v>
      </c>
      <c r="U25" s="105">
        <f>'Amendment 1-Other Funds'!U25+'Other Funds-Revision No. 2'!U25</f>
        <v>0</v>
      </c>
      <c r="V25" s="105">
        <f>'Amendment 1-Other Funds'!V25+'Other Funds-Revision No. 2'!V25</f>
        <v>0</v>
      </c>
      <c r="W25" s="105">
        <f>'Amendment 1-Other Funds'!W25+'Other Funds-Revision No. 2'!W25</f>
        <v>4583</v>
      </c>
      <c r="X25" s="105">
        <f>'Amendment 1-Other Funds'!X25+'Other Funds-Revision No. 2'!X25</f>
        <v>0</v>
      </c>
      <c r="Y25" s="105">
        <f>'Amendment 1-Other Funds'!Y25+'Other Funds-Revision No. 2'!Y25</f>
        <v>0</v>
      </c>
      <c r="Z25" s="105">
        <f>'Amendment 1-Other Funds'!Z25+'Other Funds-Revision No. 2'!Z25</f>
        <v>0</v>
      </c>
      <c r="AA25" s="105">
        <f>'Amendment 1-Other Funds'!AA25+'Other Funds-Revision No. 2'!AA25</f>
        <v>0</v>
      </c>
      <c r="AB25" s="105">
        <f>'Amendment 1-Other Funds'!AB25+'Other Funds-Revision No. 2'!AB25</f>
        <v>33196</v>
      </c>
      <c r="AC25" s="105">
        <f>'Amendment 1-Other Funds'!AC25+'Other Funds-Revision No. 2'!AC25</f>
        <v>1868</v>
      </c>
      <c r="AD25" s="105">
        <f>'Amendment 1-Other Funds'!AD25+'Other Funds-Revision No. 2'!AD25</f>
        <v>0</v>
      </c>
      <c r="AE25" s="105">
        <f>'Other Funds-Revision No. 2'!AE25</f>
        <v>0</v>
      </c>
      <c r="AF25" s="105">
        <f>+'Other Funds-Revision No. 2'!AF25</f>
        <v>15306</v>
      </c>
      <c r="AG25" s="111">
        <f>'Amendment 1-Other Funds'!AE25+'Other Funds-Revision No. 2'!AG25</f>
        <v>955920</v>
      </c>
      <c r="AI25" s="105"/>
    </row>
    <row r="26" spans="1:35" x14ac:dyDescent="0.2">
      <c r="A26" s="24" t="str">
        <f>+'Original ABG Allocation'!A26</f>
        <v>21</v>
      </c>
      <c r="B26" s="24" t="str">
        <f>+'Original ABG Allocation'!B26</f>
        <v>CUMBERLAND</v>
      </c>
      <c r="C26" s="105">
        <f>'Amendment 1-Other Funds'!C26+'Other Funds-Revision No. 2'!C26</f>
        <v>0</v>
      </c>
      <c r="D26" s="105">
        <f>'Amendment 1-Other Funds'!D26+'Other Funds-Revision No. 2'!D26</f>
        <v>8450</v>
      </c>
      <c r="E26" s="105">
        <f>'Amendment 1-Other Funds'!E26+'Other Funds-Revision No. 2'!E26</f>
        <v>0</v>
      </c>
      <c r="F26" s="105">
        <f>'Amendment 1-Other Funds'!F26+'Other Funds-Revision No. 2'!F26</f>
        <v>0</v>
      </c>
      <c r="G26" s="105">
        <f>'Amendment 1-Other Funds'!G26+'Other Funds-Revision No. 2'!G26</f>
        <v>0</v>
      </c>
      <c r="H26" s="105">
        <f>'Amendment 1-Other Funds'!H26+'Other Funds-Revision No. 2'!H26</f>
        <v>0</v>
      </c>
      <c r="I26" s="105">
        <f>'Amendment 1-Other Funds'!I26+'Other Funds-Revision No. 2'!I26</f>
        <v>5000</v>
      </c>
      <c r="J26" s="105">
        <f>'Amendment 1-Other Funds'!J26+'Other Funds-Revision No. 2'!J26</f>
        <v>0</v>
      </c>
      <c r="K26" s="105">
        <f>'Amendment 1-Other Funds'!K26+'Other Funds-Revision No. 2'!K26</f>
        <v>545706</v>
      </c>
      <c r="L26" s="105">
        <f>'Amendment 1-Other Funds'!L26+'Other Funds-Revision No. 2'!L26</f>
        <v>47197</v>
      </c>
      <c r="M26" s="105">
        <f>'Amendment 1-Other Funds'!M26+'Other Funds-Revision No. 2'!M26</f>
        <v>38000</v>
      </c>
      <c r="N26" s="105">
        <f>'Amendment 1-Other Funds'!N26+'Other Funds-Revision No. 2'!N26</f>
        <v>0</v>
      </c>
      <c r="O26" s="105">
        <f>'Amendment 1-Other Funds'!O26+'Other Funds-Revision No. 2'!O26</f>
        <v>189604</v>
      </c>
      <c r="P26" s="105">
        <f>'Amendment 1-Other Funds'!P26+'Other Funds-Revision No. 2'!P26</f>
        <v>101328</v>
      </c>
      <c r="Q26" s="105">
        <f>'Amendment 1-Other Funds'!Q26+'Other Funds-Revision No. 2'!Q26</f>
        <v>67552</v>
      </c>
      <c r="R26" s="105">
        <f>'Amendment 1-Other Funds'!R26+'Other Funds-Revision No. 2'!R26</f>
        <v>0</v>
      </c>
      <c r="S26" s="105">
        <f>'Amendment 1-Other Funds'!S26+'Other Funds-Revision No. 2'!S26</f>
        <v>0</v>
      </c>
      <c r="T26" s="105">
        <f>'Amendment 1-Other Funds'!T26+'Other Funds-Revision No. 2'!T26</f>
        <v>0</v>
      </c>
      <c r="U26" s="105">
        <f>'Amendment 1-Other Funds'!U26+'Other Funds-Revision No. 2'!U26</f>
        <v>0</v>
      </c>
      <c r="V26" s="105">
        <f>'Amendment 1-Other Funds'!V26+'Other Funds-Revision No. 2'!V26</f>
        <v>0</v>
      </c>
      <c r="W26" s="105">
        <f>'Amendment 1-Other Funds'!W26+'Other Funds-Revision No. 2'!W26</f>
        <v>6664</v>
      </c>
      <c r="X26" s="105">
        <f>'Amendment 1-Other Funds'!X26+'Other Funds-Revision No. 2'!X26</f>
        <v>19436</v>
      </c>
      <c r="Y26" s="105">
        <f>'Amendment 1-Other Funds'!Y26+'Other Funds-Revision No. 2'!Y26</f>
        <v>0</v>
      </c>
      <c r="Z26" s="105">
        <f>'Amendment 1-Other Funds'!Z26+'Other Funds-Revision No. 2'!Z26</f>
        <v>0</v>
      </c>
      <c r="AA26" s="105">
        <f>'Amendment 1-Other Funds'!AA26+'Other Funds-Revision No. 2'!AA26</f>
        <v>17683</v>
      </c>
      <c r="AB26" s="105">
        <f>'Amendment 1-Other Funds'!AB26+'Other Funds-Revision No. 2'!AB26</f>
        <v>56095</v>
      </c>
      <c r="AC26" s="105">
        <f>'Amendment 1-Other Funds'!AC26+'Other Funds-Revision No. 2'!AC26</f>
        <v>3157</v>
      </c>
      <c r="AD26" s="105">
        <f>'Amendment 1-Other Funds'!AD26+'Other Funds-Revision No. 2'!AD26</f>
        <v>0</v>
      </c>
      <c r="AE26" s="105">
        <f>'Other Funds-Revision No. 2'!AE26</f>
        <v>0</v>
      </c>
      <c r="AF26" s="105">
        <f>+'Other Funds-Revision No. 2'!AF26</f>
        <v>10204</v>
      </c>
      <c r="AG26" s="111">
        <f>'Amendment 1-Other Funds'!AE26+'Other Funds-Revision No. 2'!AG26</f>
        <v>1116076</v>
      </c>
      <c r="AI26" s="105"/>
    </row>
    <row r="27" spans="1:35" x14ac:dyDescent="0.2">
      <c r="A27" s="24" t="str">
        <f>+'Original ABG Allocation'!A27</f>
        <v>22</v>
      </c>
      <c r="B27" s="24" t="str">
        <f>+'Original ABG Allocation'!B27</f>
        <v>PERRY</v>
      </c>
      <c r="C27" s="105">
        <f>'Amendment 1-Other Funds'!C27+'Other Funds-Revision No. 2'!C27</f>
        <v>0</v>
      </c>
      <c r="D27" s="105">
        <f>'Amendment 1-Other Funds'!D27+'Other Funds-Revision No. 2'!D27</f>
        <v>2925</v>
      </c>
      <c r="E27" s="105">
        <f>'Amendment 1-Other Funds'!E27+'Other Funds-Revision No. 2'!E27</f>
        <v>0</v>
      </c>
      <c r="F27" s="105">
        <f>'Amendment 1-Other Funds'!F27+'Other Funds-Revision No. 2'!F27</f>
        <v>0</v>
      </c>
      <c r="G27" s="105">
        <f>'Amendment 1-Other Funds'!G27+'Other Funds-Revision No. 2'!G27</f>
        <v>0</v>
      </c>
      <c r="H27" s="105">
        <f>'Amendment 1-Other Funds'!H27+'Other Funds-Revision No. 2'!H27</f>
        <v>0</v>
      </c>
      <c r="I27" s="105">
        <f>'Amendment 1-Other Funds'!I27+'Other Funds-Revision No. 2'!I27</f>
        <v>5000</v>
      </c>
      <c r="J27" s="105">
        <f>'Amendment 1-Other Funds'!J27+'Other Funds-Revision No. 2'!J27</f>
        <v>0</v>
      </c>
      <c r="K27" s="105">
        <f>'Amendment 1-Other Funds'!K27+'Other Funds-Revision No. 2'!K27</f>
        <v>265744</v>
      </c>
      <c r="L27" s="105">
        <f>'Amendment 1-Other Funds'!L27+'Other Funds-Revision No. 2'!L27</f>
        <v>186126</v>
      </c>
      <c r="M27" s="105">
        <f>'Amendment 1-Other Funds'!M27+'Other Funds-Revision No. 2'!M27</f>
        <v>49702</v>
      </c>
      <c r="N27" s="105">
        <f>'Amendment 1-Other Funds'!N27+'Other Funds-Revision No. 2'!N27</f>
        <v>1500</v>
      </c>
      <c r="O27" s="105">
        <f>'Amendment 1-Other Funds'!O27+'Other Funds-Revision No. 2'!O27</f>
        <v>90746</v>
      </c>
      <c r="P27" s="105">
        <f>'Amendment 1-Other Funds'!P27+'Other Funds-Revision No. 2'!P27</f>
        <v>88773</v>
      </c>
      <c r="Q27" s="105">
        <f>'Amendment 1-Other Funds'!Q27+'Other Funds-Revision No. 2'!Q27</f>
        <v>59182</v>
      </c>
      <c r="R27" s="105">
        <f>'Amendment 1-Other Funds'!R27+'Other Funds-Revision No. 2'!R27</f>
        <v>8680</v>
      </c>
      <c r="S27" s="105">
        <f>'Amendment 1-Other Funds'!S27+'Other Funds-Revision No. 2'!S27</f>
        <v>28990</v>
      </c>
      <c r="T27" s="105">
        <f>'Amendment 1-Other Funds'!T27+'Other Funds-Revision No. 2'!T27</f>
        <v>0</v>
      </c>
      <c r="U27" s="105">
        <f>'Amendment 1-Other Funds'!U27+'Other Funds-Revision No. 2'!U27</f>
        <v>0</v>
      </c>
      <c r="V27" s="105">
        <f>'Amendment 1-Other Funds'!V27+'Other Funds-Revision No. 2'!V27</f>
        <v>0</v>
      </c>
      <c r="W27" s="105">
        <f>'Amendment 1-Other Funds'!W27+'Other Funds-Revision No. 2'!W27</f>
        <v>2382</v>
      </c>
      <c r="X27" s="105">
        <f>'Amendment 1-Other Funds'!X27+'Other Funds-Revision No. 2'!X27</f>
        <v>0</v>
      </c>
      <c r="Y27" s="105">
        <f>'Amendment 1-Other Funds'!Y27+'Other Funds-Revision No. 2'!Y27</f>
        <v>0</v>
      </c>
      <c r="Z27" s="105">
        <f>'Amendment 1-Other Funds'!Z27+'Other Funds-Revision No. 2'!Z27</f>
        <v>0</v>
      </c>
      <c r="AA27" s="105">
        <f>'Amendment 1-Other Funds'!AA27+'Other Funds-Revision No. 2'!AA27</f>
        <v>0</v>
      </c>
      <c r="AB27" s="105">
        <f>'Amendment 1-Other Funds'!AB27+'Other Funds-Revision No. 2'!AB27</f>
        <v>19289</v>
      </c>
      <c r="AC27" s="105">
        <f>'Amendment 1-Other Funds'!AC27+'Other Funds-Revision No. 2'!AC27</f>
        <v>1085</v>
      </c>
      <c r="AD27" s="105">
        <f>'Amendment 1-Other Funds'!AD27+'Other Funds-Revision No. 2'!AD27</f>
        <v>0</v>
      </c>
      <c r="AE27" s="105">
        <f>'Other Funds-Revision No. 2'!AE27</f>
        <v>0</v>
      </c>
      <c r="AF27" s="105">
        <f>+'Other Funds-Revision No. 2'!AF27</f>
        <v>15306</v>
      </c>
      <c r="AG27" s="111">
        <f>'Amendment 1-Other Funds'!AE27+'Other Funds-Revision No. 2'!AG27</f>
        <v>825430</v>
      </c>
      <c r="AI27" s="105"/>
    </row>
    <row r="28" spans="1:35" x14ac:dyDescent="0.2">
      <c r="A28" s="24" t="str">
        <f>+'Original ABG Allocation'!A28</f>
        <v>23</v>
      </c>
      <c r="B28" s="24" t="str">
        <f>+'Original ABG Allocation'!B28</f>
        <v>DAUPHIN</v>
      </c>
      <c r="C28" s="105">
        <f>'Amendment 1-Other Funds'!C28+'Other Funds-Revision No. 2'!C28</f>
        <v>0</v>
      </c>
      <c r="D28" s="105">
        <f>'Amendment 1-Other Funds'!D28+'Other Funds-Revision No. 2'!D28</f>
        <v>23750</v>
      </c>
      <c r="E28" s="105">
        <f>'Amendment 1-Other Funds'!E28+'Other Funds-Revision No. 2'!E28</f>
        <v>0</v>
      </c>
      <c r="F28" s="105">
        <f>'Amendment 1-Other Funds'!F28+'Other Funds-Revision No. 2'!F28</f>
        <v>0</v>
      </c>
      <c r="G28" s="105">
        <f>'Amendment 1-Other Funds'!G28+'Other Funds-Revision No. 2'!G28</f>
        <v>0</v>
      </c>
      <c r="H28" s="105">
        <f>'Amendment 1-Other Funds'!H28+'Other Funds-Revision No. 2'!H28</f>
        <v>0</v>
      </c>
      <c r="I28" s="105">
        <f>'Amendment 1-Other Funds'!I28+'Other Funds-Revision No. 2'!I28</f>
        <v>5000</v>
      </c>
      <c r="J28" s="105">
        <f>'Amendment 1-Other Funds'!J28+'Other Funds-Revision No. 2'!J28</f>
        <v>0</v>
      </c>
      <c r="K28" s="105">
        <f>'Amendment 1-Other Funds'!K28+'Other Funds-Revision No. 2'!K28</f>
        <v>129041</v>
      </c>
      <c r="L28" s="105">
        <f>'Amendment 1-Other Funds'!L28+'Other Funds-Revision No. 2'!L28</f>
        <v>94315</v>
      </c>
      <c r="M28" s="105">
        <f>'Amendment 1-Other Funds'!M28+'Other Funds-Revision No. 2'!M28</f>
        <v>0</v>
      </c>
      <c r="N28" s="105">
        <f>'Amendment 1-Other Funds'!N28+'Other Funds-Revision No. 2'!N28</f>
        <v>70000</v>
      </c>
      <c r="O28" s="105">
        <f>'Amendment 1-Other Funds'!O28+'Other Funds-Revision No. 2'!O28</f>
        <v>60278</v>
      </c>
      <c r="P28" s="105">
        <f>'Amendment 1-Other Funds'!P28+'Other Funds-Revision No. 2'!P28</f>
        <v>58967</v>
      </c>
      <c r="Q28" s="105">
        <f>'Amendment 1-Other Funds'!Q28+'Other Funds-Revision No. 2'!Q28</f>
        <v>39311</v>
      </c>
      <c r="R28" s="105">
        <f>'Amendment 1-Other Funds'!R28+'Other Funds-Revision No. 2'!R28</f>
        <v>5766</v>
      </c>
      <c r="S28" s="105">
        <f>'Amendment 1-Other Funds'!S28+'Other Funds-Revision No. 2'!S28</f>
        <v>19257</v>
      </c>
      <c r="T28" s="105">
        <f>'Amendment 1-Other Funds'!T28+'Other Funds-Revision No. 2'!T28</f>
        <v>0</v>
      </c>
      <c r="U28" s="105">
        <f>'Amendment 1-Other Funds'!U28+'Other Funds-Revision No. 2'!U28</f>
        <v>0</v>
      </c>
      <c r="V28" s="105">
        <f>'Amendment 1-Other Funds'!V28+'Other Funds-Revision No. 2'!V28</f>
        <v>0</v>
      </c>
      <c r="W28" s="105">
        <f>'Amendment 1-Other Funds'!W28+'Other Funds-Revision No. 2'!W28</f>
        <v>9493</v>
      </c>
      <c r="X28" s="105">
        <f>'Amendment 1-Other Funds'!X28+'Other Funds-Revision No. 2'!X28</f>
        <v>0</v>
      </c>
      <c r="Y28" s="105">
        <f>'Amendment 1-Other Funds'!Y28+'Other Funds-Revision No. 2'!Y28</f>
        <v>0</v>
      </c>
      <c r="Z28" s="105">
        <f>'Amendment 1-Other Funds'!Z28+'Other Funds-Revision No. 2'!Z28</f>
        <v>0</v>
      </c>
      <c r="AA28" s="105">
        <f>'Amendment 1-Other Funds'!AA28+'Other Funds-Revision No. 2'!AA28</f>
        <v>0</v>
      </c>
      <c r="AB28" s="105">
        <f>'Amendment 1-Other Funds'!AB28+'Other Funds-Revision No. 2'!AB28</f>
        <v>92974</v>
      </c>
      <c r="AC28" s="105">
        <f>'Amendment 1-Other Funds'!AC28+'Other Funds-Revision No. 2'!AC28</f>
        <v>6061</v>
      </c>
      <c r="AD28" s="105">
        <f>'Amendment 1-Other Funds'!AD28+'Other Funds-Revision No. 2'!AD28</f>
        <v>0</v>
      </c>
      <c r="AE28" s="105">
        <f>'Other Funds-Revision No. 2'!AE28</f>
        <v>0</v>
      </c>
      <c r="AF28" s="105">
        <f>+'Other Funds-Revision No. 2'!AF28</f>
        <v>17857</v>
      </c>
      <c r="AG28" s="111">
        <f>'Amendment 1-Other Funds'!AE28+'Other Funds-Revision No. 2'!AG28</f>
        <v>632070</v>
      </c>
      <c r="AI28" s="105"/>
    </row>
    <row r="29" spans="1:35" x14ac:dyDescent="0.2">
      <c r="A29" s="24" t="str">
        <f>+'Original ABG Allocation'!A29</f>
        <v>24</v>
      </c>
      <c r="B29" s="24" t="str">
        <f>+'Original ABG Allocation'!B29</f>
        <v>LEBANON</v>
      </c>
      <c r="C29" s="105">
        <f>'Amendment 1-Other Funds'!C29+'Other Funds-Revision No. 2'!C29</f>
        <v>0</v>
      </c>
      <c r="D29" s="105">
        <f>'Amendment 1-Other Funds'!D29+'Other Funds-Revision No. 2'!D29</f>
        <v>10575</v>
      </c>
      <c r="E29" s="105">
        <f>'Amendment 1-Other Funds'!E29+'Other Funds-Revision No. 2'!E29</f>
        <v>0</v>
      </c>
      <c r="F29" s="105">
        <f>'Amendment 1-Other Funds'!F29+'Other Funds-Revision No. 2'!F29</f>
        <v>0</v>
      </c>
      <c r="G29" s="105">
        <f>'Amendment 1-Other Funds'!G29+'Other Funds-Revision No. 2'!G29</f>
        <v>0</v>
      </c>
      <c r="H29" s="105">
        <f>'Amendment 1-Other Funds'!H29+'Other Funds-Revision No. 2'!H29</f>
        <v>0</v>
      </c>
      <c r="I29" s="105">
        <f>'Amendment 1-Other Funds'!I29+'Other Funds-Revision No. 2'!I29</f>
        <v>5000</v>
      </c>
      <c r="J29" s="105">
        <f>'Amendment 1-Other Funds'!J29+'Other Funds-Revision No. 2'!J29</f>
        <v>0</v>
      </c>
      <c r="K29" s="105">
        <f>'Amendment 1-Other Funds'!K29+'Other Funds-Revision No. 2'!K29</f>
        <v>714652</v>
      </c>
      <c r="L29" s="105">
        <f>'Amendment 1-Other Funds'!L29+'Other Funds-Revision No. 2'!L29</f>
        <v>38885</v>
      </c>
      <c r="M29" s="105">
        <f>'Amendment 1-Other Funds'!M29+'Other Funds-Revision No. 2'!M29</f>
        <v>48886</v>
      </c>
      <c r="N29" s="105">
        <f>'Amendment 1-Other Funds'!N29+'Other Funds-Revision No. 2'!N29</f>
        <v>0</v>
      </c>
      <c r="O29" s="105">
        <f>'Amendment 1-Other Funds'!O29+'Other Funds-Revision No. 2'!O29</f>
        <v>56800</v>
      </c>
      <c r="P29" s="105">
        <f>'Amendment 1-Other Funds'!P29+'Other Funds-Revision No. 2'!P29</f>
        <v>58190</v>
      </c>
      <c r="Q29" s="105">
        <f>'Amendment 1-Other Funds'!Q29+'Other Funds-Revision No. 2'!Q29</f>
        <v>38793</v>
      </c>
      <c r="R29" s="105">
        <f>'Amendment 1-Other Funds'!R29+'Other Funds-Revision No. 2'!R29</f>
        <v>16528</v>
      </c>
      <c r="S29" s="105">
        <f>'Amendment 1-Other Funds'!S29+'Other Funds-Revision No. 2'!S29</f>
        <v>18682</v>
      </c>
      <c r="T29" s="105">
        <f>'Amendment 1-Other Funds'!T29+'Other Funds-Revision No. 2'!T29</f>
        <v>0</v>
      </c>
      <c r="U29" s="105">
        <f>'Amendment 1-Other Funds'!U29+'Other Funds-Revision No. 2'!U29</f>
        <v>0</v>
      </c>
      <c r="V29" s="105">
        <f>'Amendment 1-Other Funds'!V29+'Other Funds-Revision No. 2'!V29</f>
        <v>0</v>
      </c>
      <c r="W29" s="105">
        <f>'Amendment 1-Other Funds'!W29+'Other Funds-Revision No. 2'!W29</f>
        <v>4535</v>
      </c>
      <c r="X29" s="105">
        <f>'Amendment 1-Other Funds'!X29+'Other Funds-Revision No. 2'!X29</f>
        <v>0</v>
      </c>
      <c r="Y29" s="105">
        <f>'Amendment 1-Other Funds'!Y29+'Other Funds-Revision No. 2'!Y29</f>
        <v>0</v>
      </c>
      <c r="Z29" s="105">
        <f>'Amendment 1-Other Funds'!Z29+'Other Funds-Revision No. 2'!Z29</f>
        <v>0</v>
      </c>
      <c r="AA29" s="105">
        <f>'Amendment 1-Other Funds'!AA29+'Other Funds-Revision No. 2'!AA29</f>
        <v>0</v>
      </c>
      <c r="AB29" s="105">
        <f>'Amendment 1-Other Funds'!AB29+'Other Funds-Revision No. 2'!AB29</f>
        <v>45875</v>
      </c>
      <c r="AC29" s="105">
        <f>'Amendment 1-Other Funds'!AC29+'Other Funds-Revision No. 2'!AC29</f>
        <v>2582</v>
      </c>
      <c r="AD29" s="105">
        <f>'Amendment 1-Other Funds'!AD29+'Other Funds-Revision No. 2'!AD29</f>
        <v>0</v>
      </c>
      <c r="AE29" s="105">
        <f>'Other Funds-Revision No. 2'!AE29</f>
        <v>0</v>
      </c>
      <c r="AF29" s="105">
        <f>+'Other Funds-Revision No. 2'!AF29</f>
        <v>12755</v>
      </c>
      <c r="AG29" s="111">
        <f>'Amendment 1-Other Funds'!AE29+'Other Funds-Revision No. 2'!AG29</f>
        <v>1072738</v>
      </c>
      <c r="AI29" s="105"/>
    </row>
    <row r="30" spans="1:35" x14ac:dyDescent="0.2">
      <c r="A30" s="24" t="str">
        <f>+'Original ABG Allocation'!A30</f>
        <v>25</v>
      </c>
      <c r="B30" s="24" t="str">
        <f>+'Original ABG Allocation'!B30</f>
        <v>YORK</v>
      </c>
      <c r="C30" s="105">
        <f>'Amendment 1-Other Funds'!C30+'Other Funds-Revision No. 2'!C30</f>
        <v>0</v>
      </c>
      <c r="D30" s="105">
        <f>'Amendment 1-Other Funds'!D30+'Other Funds-Revision No. 2'!D30</f>
        <v>5475</v>
      </c>
      <c r="E30" s="105">
        <f>'Amendment 1-Other Funds'!E30+'Other Funds-Revision No. 2'!E30</f>
        <v>0</v>
      </c>
      <c r="F30" s="105">
        <f>'Amendment 1-Other Funds'!F30+'Other Funds-Revision No. 2'!F30</f>
        <v>0</v>
      </c>
      <c r="G30" s="105">
        <f>'Amendment 1-Other Funds'!G30+'Other Funds-Revision No. 2'!G30</f>
        <v>0</v>
      </c>
      <c r="H30" s="105">
        <f>'Amendment 1-Other Funds'!H30+'Other Funds-Revision No. 2'!H30</f>
        <v>0</v>
      </c>
      <c r="I30" s="105">
        <f>'Amendment 1-Other Funds'!I30+'Other Funds-Revision No. 2'!I30</f>
        <v>5000</v>
      </c>
      <c r="J30" s="105">
        <f>'Amendment 1-Other Funds'!J30+'Other Funds-Revision No. 2'!J30</f>
        <v>0</v>
      </c>
      <c r="K30" s="105">
        <f>'Amendment 1-Other Funds'!K30+'Other Funds-Revision No. 2'!K30</f>
        <v>1980012</v>
      </c>
      <c r="L30" s="105">
        <f>'Amendment 1-Other Funds'!L30+'Other Funds-Revision No. 2'!L30</f>
        <v>108682</v>
      </c>
      <c r="M30" s="105">
        <f>'Amendment 1-Other Funds'!M30+'Other Funds-Revision No. 2'!M30</f>
        <v>47116</v>
      </c>
      <c r="N30" s="105">
        <f>'Amendment 1-Other Funds'!N30+'Other Funds-Revision No. 2'!N30</f>
        <v>100000</v>
      </c>
      <c r="O30" s="105">
        <f>'Amendment 1-Other Funds'!O30+'Other Funds-Revision No. 2'!O30</f>
        <v>172154</v>
      </c>
      <c r="P30" s="105">
        <f>'Amendment 1-Other Funds'!P30+'Other Funds-Revision No. 2'!P30</f>
        <v>168411</v>
      </c>
      <c r="Q30" s="105">
        <f>'Amendment 1-Other Funds'!Q30+'Other Funds-Revision No. 2'!Q30</f>
        <v>112274</v>
      </c>
      <c r="R30" s="105">
        <f>'Amendment 1-Other Funds'!R30+'Other Funds-Revision No. 2'!R30</f>
        <v>16466</v>
      </c>
      <c r="S30" s="105">
        <f>'Amendment 1-Other Funds'!S30+'Other Funds-Revision No. 2'!S30</f>
        <v>54997</v>
      </c>
      <c r="T30" s="105">
        <f>'Amendment 1-Other Funds'!T30+'Other Funds-Revision No. 2'!T30</f>
        <v>0</v>
      </c>
      <c r="U30" s="105">
        <f>'Amendment 1-Other Funds'!U30+'Other Funds-Revision No. 2'!U30</f>
        <v>0</v>
      </c>
      <c r="V30" s="105">
        <f>'Amendment 1-Other Funds'!V30+'Other Funds-Revision No. 2'!V30</f>
        <v>0</v>
      </c>
      <c r="W30" s="105">
        <f>'Amendment 1-Other Funds'!W30+'Other Funds-Revision No. 2'!W30</f>
        <v>13556</v>
      </c>
      <c r="X30" s="105">
        <f>'Amendment 1-Other Funds'!X30+'Other Funds-Revision No. 2'!X30</f>
        <v>0</v>
      </c>
      <c r="Y30" s="105">
        <f>'Amendment 1-Other Funds'!Y30+'Other Funds-Revision No. 2'!Y30</f>
        <v>0</v>
      </c>
      <c r="Z30" s="105">
        <f>'Amendment 1-Other Funds'!Z30+'Other Funds-Revision No. 2'!Z30</f>
        <v>0</v>
      </c>
      <c r="AA30" s="105">
        <f>'Amendment 1-Other Funds'!AA30+'Other Funds-Revision No. 2'!AA30</f>
        <v>0</v>
      </c>
      <c r="AB30" s="105">
        <f>'Amendment 1-Other Funds'!AB30+'Other Funds-Revision No. 2'!AB30</f>
        <v>113756</v>
      </c>
      <c r="AC30" s="105">
        <f>'Amendment 1-Other Funds'!AC30+'Other Funds-Revision No. 2'!AC30</f>
        <v>7415</v>
      </c>
      <c r="AD30" s="105">
        <f>'Amendment 1-Other Funds'!AD30+'Other Funds-Revision No. 2'!AD30</f>
        <v>0</v>
      </c>
      <c r="AE30" s="105">
        <f>'Other Funds-Revision No. 2'!AE30</f>
        <v>0</v>
      </c>
      <c r="AF30" s="105">
        <f>+'Other Funds-Revision No. 2'!AF30</f>
        <v>20408</v>
      </c>
      <c r="AG30" s="111">
        <f>'Amendment 1-Other Funds'!AE30+'Other Funds-Revision No. 2'!AG30</f>
        <v>2925722</v>
      </c>
      <c r="AI30" s="105"/>
    </row>
    <row r="31" spans="1:35" x14ac:dyDescent="0.2">
      <c r="A31" s="24" t="str">
        <f>+'Original ABG Allocation'!A31</f>
        <v>26</v>
      </c>
      <c r="B31" s="24" t="str">
        <f>+'Original ABG Allocation'!B31</f>
        <v>LANCASTER</v>
      </c>
      <c r="C31" s="105">
        <f>'Amendment 1-Other Funds'!C31+'Other Funds-Revision No. 2'!C31</f>
        <v>0</v>
      </c>
      <c r="D31" s="105">
        <f>'Amendment 1-Other Funds'!D31+'Other Funds-Revision No. 2'!D31</f>
        <v>4200</v>
      </c>
      <c r="E31" s="105">
        <f>'Amendment 1-Other Funds'!E31+'Other Funds-Revision No. 2'!E31</f>
        <v>0</v>
      </c>
      <c r="F31" s="105">
        <f>'Amendment 1-Other Funds'!F31+'Other Funds-Revision No. 2'!F31</f>
        <v>0</v>
      </c>
      <c r="G31" s="105">
        <f>'Amendment 1-Other Funds'!G31+'Other Funds-Revision No. 2'!G31</f>
        <v>0</v>
      </c>
      <c r="H31" s="105">
        <f>'Amendment 1-Other Funds'!H31+'Other Funds-Revision No. 2'!H31</f>
        <v>0</v>
      </c>
      <c r="I31" s="105">
        <f>'Amendment 1-Other Funds'!I31+'Other Funds-Revision No. 2'!I31</f>
        <v>5000</v>
      </c>
      <c r="J31" s="105">
        <f>'Amendment 1-Other Funds'!J31+'Other Funds-Revision No. 2'!J31</f>
        <v>0</v>
      </c>
      <c r="K31" s="105">
        <f>'Amendment 1-Other Funds'!K31+'Other Funds-Revision No. 2'!K31</f>
        <v>1876617</v>
      </c>
      <c r="L31" s="105">
        <f>'Amendment 1-Other Funds'!L31+'Other Funds-Revision No. 2'!L31</f>
        <v>270544</v>
      </c>
      <c r="M31" s="105">
        <f>'Amendment 1-Other Funds'!M31+'Other Funds-Revision No. 2'!M31</f>
        <v>54194</v>
      </c>
      <c r="N31" s="105">
        <f>'Amendment 1-Other Funds'!N31+'Other Funds-Revision No. 2'!N31</f>
        <v>100000</v>
      </c>
      <c r="O31" s="105">
        <f>'Amendment 1-Other Funds'!O31+'Other Funds-Revision No. 2'!O31</f>
        <v>287159</v>
      </c>
      <c r="P31" s="105">
        <f>'Amendment 1-Other Funds'!P31+'Other Funds-Revision No. 2'!P31</f>
        <v>187278</v>
      </c>
      <c r="Q31" s="105">
        <f>'Amendment 1-Other Funds'!Q31+'Other Funds-Revision No. 2'!Q31</f>
        <v>124852</v>
      </c>
      <c r="R31" s="105">
        <f>'Amendment 1-Other Funds'!R31+'Other Funds-Revision No. 2'!R31</f>
        <v>18312</v>
      </c>
      <c r="S31" s="105">
        <f>'Amendment 1-Other Funds'!S31+'Other Funds-Revision No. 2'!S31</f>
        <v>61159</v>
      </c>
      <c r="T31" s="105">
        <f>'Amendment 1-Other Funds'!T31+'Other Funds-Revision No. 2'!T31</f>
        <v>0</v>
      </c>
      <c r="U31" s="105">
        <f>'Amendment 1-Other Funds'!U31+'Other Funds-Revision No. 2'!U31</f>
        <v>0</v>
      </c>
      <c r="V31" s="105">
        <f>'Amendment 1-Other Funds'!V31+'Other Funds-Revision No. 2'!V31</f>
        <v>0</v>
      </c>
      <c r="W31" s="105">
        <f>'Amendment 1-Other Funds'!W31+'Other Funds-Revision No. 2'!W31</f>
        <v>15074</v>
      </c>
      <c r="X31" s="105">
        <f>'Amendment 1-Other Funds'!X31+'Other Funds-Revision No. 2'!X31</f>
        <v>14484</v>
      </c>
      <c r="Y31" s="105">
        <f>'Amendment 1-Other Funds'!Y31+'Other Funds-Revision No. 2'!Y31</f>
        <v>0</v>
      </c>
      <c r="Z31" s="105">
        <f>'Amendment 1-Other Funds'!Z31+'Other Funds-Revision No. 2'!Z31</f>
        <v>0</v>
      </c>
      <c r="AA31" s="105">
        <f>'Amendment 1-Other Funds'!AA31+'Other Funds-Revision No. 2'!AA31</f>
        <v>13177</v>
      </c>
      <c r="AB31" s="105">
        <f>'Amendment 1-Other Funds'!AB31+'Other Funds-Revision No. 2'!AB31</f>
        <v>118865</v>
      </c>
      <c r="AC31" s="105">
        <f>'Amendment 1-Other Funds'!AC31+'Other Funds-Revision No. 2'!AC31</f>
        <v>7748</v>
      </c>
      <c r="AD31" s="105">
        <f>'Amendment 1-Other Funds'!AD31+'Other Funds-Revision No. 2'!AD31</f>
        <v>0</v>
      </c>
      <c r="AE31" s="105">
        <f>'Other Funds-Revision No. 2'!AE31</f>
        <v>0</v>
      </c>
      <c r="AF31" s="105">
        <f>+'Other Funds-Revision No. 2'!AF31</f>
        <v>17857</v>
      </c>
      <c r="AG31" s="111">
        <f>'Amendment 1-Other Funds'!AE31+'Other Funds-Revision No. 2'!AG31</f>
        <v>3176520</v>
      </c>
      <c r="AI31" s="105"/>
    </row>
    <row r="32" spans="1:35" x14ac:dyDescent="0.2">
      <c r="A32" s="24" t="str">
        <f>+'Original ABG Allocation'!A32</f>
        <v>27</v>
      </c>
      <c r="B32" s="24" t="str">
        <f>+'Original ABG Allocation'!B32</f>
        <v>CHESTER</v>
      </c>
      <c r="C32" s="105">
        <f>'Amendment 1-Other Funds'!C32+'Other Funds-Revision No. 2'!C32</f>
        <v>0</v>
      </c>
      <c r="D32" s="105">
        <f>'Amendment 1-Other Funds'!D32+'Other Funds-Revision No. 2'!D32</f>
        <v>9725</v>
      </c>
      <c r="E32" s="105">
        <f>'Amendment 1-Other Funds'!E32+'Other Funds-Revision No. 2'!E32</f>
        <v>0</v>
      </c>
      <c r="F32" s="105">
        <f>'Amendment 1-Other Funds'!F32+'Other Funds-Revision No. 2'!F32</f>
        <v>0</v>
      </c>
      <c r="G32" s="105">
        <f>'Amendment 1-Other Funds'!G32+'Other Funds-Revision No. 2'!G32</f>
        <v>0</v>
      </c>
      <c r="H32" s="105">
        <f>'Amendment 1-Other Funds'!H32+'Other Funds-Revision No. 2'!H32</f>
        <v>0</v>
      </c>
      <c r="I32" s="105">
        <f>'Amendment 1-Other Funds'!I32+'Other Funds-Revision No. 2'!I32</f>
        <v>5000</v>
      </c>
      <c r="J32" s="105">
        <f>'Amendment 1-Other Funds'!J32+'Other Funds-Revision No. 2'!J32</f>
        <v>0</v>
      </c>
      <c r="K32" s="105">
        <f>'Amendment 1-Other Funds'!K32+'Other Funds-Revision No. 2'!K32</f>
        <v>684864</v>
      </c>
      <c r="L32" s="105">
        <f>'Amendment 1-Other Funds'!L32+'Other Funds-Revision No. 2'!L32</f>
        <v>70176</v>
      </c>
      <c r="M32" s="105">
        <f>'Amendment 1-Other Funds'!M32+'Other Funds-Revision No. 2'!M32</f>
        <v>54194</v>
      </c>
      <c r="N32" s="105">
        <f>'Amendment 1-Other Funds'!N32+'Other Funds-Revision No. 2'!N32</f>
        <v>65000</v>
      </c>
      <c r="O32" s="105">
        <f>'Amendment 1-Other Funds'!O32+'Other Funds-Revision No. 2'!O32</f>
        <v>224672</v>
      </c>
      <c r="P32" s="105">
        <f>'Amendment 1-Other Funds'!P32+'Other Funds-Revision No. 2'!P32</f>
        <v>211083</v>
      </c>
      <c r="Q32" s="105">
        <f>'Amendment 1-Other Funds'!Q32+'Other Funds-Revision No. 2'!Q32</f>
        <v>140722</v>
      </c>
      <c r="R32" s="105">
        <f>'Amendment 1-Other Funds'!R32+'Other Funds-Revision No. 2'!R32</f>
        <v>0</v>
      </c>
      <c r="S32" s="105">
        <f>'Amendment 1-Other Funds'!S32+'Other Funds-Revision No. 2'!S32</f>
        <v>0</v>
      </c>
      <c r="T32" s="105">
        <f>'Amendment 1-Other Funds'!T32+'Other Funds-Revision No. 2'!T32</f>
        <v>0</v>
      </c>
      <c r="U32" s="105">
        <f>'Amendment 1-Other Funds'!U32+'Other Funds-Revision No. 2'!U32</f>
        <v>0</v>
      </c>
      <c r="V32" s="105">
        <f>'Amendment 1-Other Funds'!V32+'Other Funds-Revision No. 2'!V32</f>
        <v>0</v>
      </c>
      <c r="W32" s="105">
        <f>'Amendment 1-Other Funds'!W32+'Other Funds-Revision No. 2'!W32</f>
        <v>11647</v>
      </c>
      <c r="X32" s="105">
        <f>'Amendment 1-Other Funds'!X32+'Other Funds-Revision No. 2'!X32</f>
        <v>0</v>
      </c>
      <c r="Y32" s="105">
        <f>'Amendment 1-Other Funds'!Y32+'Other Funds-Revision No. 2'!Y32</f>
        <v>0</v>
      </c>
      <c r="Z32" s="105">
        <f>'Amendment 1-Other Funds'!Z32+'Other Funds-Revision No. 2'!Z32</f>
        <v>0</v>
      </c>
      <c r="AA32" s="105">
        <f>'Amendment 1-Other Funds'!AA32+'Other Funds-Revision No. 2'!AA32</f>
        <v>0</v>
      </c>
      <c r="AB32" s="105">
        <f>'Amendment 1-Other Funds'!AB32+'Other Funds-Revision No. 2'!AB32</f>
        <v>77123</v>
      </c>
      <c r="AC32" s="105">
        <f>'Amendment 1-Other Funds'!AC32+'Other Funds-Revision No. 2'!AC32</f>
        <v>5027</v>
      </c>
      <c r="AD32" s="105">
        <f>'Amendment 1-Other Funds'!AD32+'Other Funds-Revision No. 2'!AD32</f>
        <v>0</v>
      </c>
      <c r="AE32" s="105">
        <f>'Other Funds-Revision No. 2'!AE32</f>
        <v>0</v>
      </c>
      <c r="AF32" s="105">
        <f>+'Other Funds-Revision No. 2'!AF32</f>
        <v>10204</v>
      </c>
      <c r="AG32" s="111">
        <f>'Amendment 1-Other Funds'!AE32+'Other Funds-Revision No. 2'!AG32</f>
        <v>1569437</v>
      </c>
      <c r="AI32" s="105"/>
    </row>
    <row r="33" spans="1:35" x14ac:dyDescent="0.2">
      <c r="A33" s="24" t="str">
        <f>+'Original ABG Allocation'!A33</f>
        <v>28</v>
      </c>
      <c r="B33" s="24" t="str">
        <f>+'Original ABG Allocation'!B33</f>
        <v>MONTGOMERY</v>
      </c>
      <c r="C33" s="105">
        <f>'Amendment 1-Other Funds'!C33+'Other Funds-Revision No. 2'!C33</f>
        <v>0</v>
      </c>
      <c r="D33" s="105">
        <f>'Amendment 1-Other Funds'!D33+'Other Funds-Revision No. 2'!D33</f>
        <v>8025</v>
      </c>
      <c r="E33" s="105">
        <f>'Amendment 1-Other Funds'!E33+'Other Funds-Revision No. 2'!E33</f>
        <v>0</v>
      </c>
      <c r="F33" s="105">
        <f>'Amendment 1-Other Funds'!F33+'Other Funds-Revision No. 2'!F33</f>
        <v>0</v>
      </c>
      <c r="G33" s="105">
        <f>'Amendment 1-Other Funds'!G33+'Other Funds-Revision No. 2'!G33</f>
        <v>0</v>
      </c>
      <c r="H33" s="105">
        <f>'Amendment 1-Other Funds'!H33+'Other Funds-Revision No. 2'!H33</f>
        <v>0</v>
      </c>
      <c r="I33" s="105">
        <f>'Amendment 1-Other Funds'!I33+'Other Funds-Revision No. 2'!I33</f>
        <v>5000</v>
      </c>
      <c r="J33" s="105">
        <f>'Amendment 1-Other Funds'!J33+'Other Funds-Revision No. 2'!J33</f>
        <v>0</v>
      </c>
      <c r="K33" s="105">
        <f>'Amendment 1-Other Funds'!K33+'Other Funds-Revision No. 2'!K33</f>
        <v>1974940</v>
      </c>
      <c r="L33" s="105">
        <f>'Amendment 1-Other Funds'!L33+'Other Funds-Revision No. 2'!L33</f>
        <v>426935</v>
      </c>
      <c r="M33" s="105">
        <f>'Amendment 1-Other Funds'!M33+'Other Funds-Revision No. 2'!M33</f>
        <v>54036</v>
      </c>
      <c r="N33" s="105">
        <f>'Amendment 1-Other Funds'!N33+'Other Funds-Revision No. 2'!N33</f>
        <v>73392</v>
      </c>
      <c r="O33" s="105">
        <f>'Amendment 1-Other Funds'!O33+'Other Funds-Revision No. 2'!O33</f>
        <v>262782</v>
      </c>
      <c r="P33" s="105">
        <f>'Amendment 1-Other Funds'!P33+'Other Funds-Revision No. 2'!P33</f>
        <v>257069</v>
      </c>
      <c r="Q33" s="105">
        <f>'Amendment 1-Other Funds'!Q33+'Other Funds-Revision No. 2'!Q33</f>
        <v>171379</v>
      </c>
      <c r="R33" s="105">
        <f>'Amendment 1-Other Funds'!R33+'Other Funds-Revision No. 2'!R33</f>
        <v>25136</v>
      </c>
      <c r="S33" s="105">
        <f>'Amendment 1-Other Funds'!S33+'Other Funds-Revision No. 2'!S33</f>
        <v>83952</v>
      </c>
      <c r="T33" s="105">
        <f>'Amendment 1-Other Funds'!T33+'Other Funds-Revision No. 2'!T33</f>
        <v>0</v>
      </c>
      <c r="U33" s="105">
        <f>'Amendment 1-Other Funds'!U33+'Other Funds-Revision No. 2'!U33</f>
        <v>0</v>
      </c>
      <c r="V33" s="105">
        <f>'Amendment 1-Other Funds'!V33+'Other Funds-Revision No. 2'!V33</f>
        <v>0</v>
      </c>
      <c r="W33" s="105">
        <f>'Amendment 1-Other Funds'!W33+'Other Funds-Revision No. 2'!W33</f>
        <v>20692</v>
      </c>
      <c r="X33" s="105">
        <f>'Amendment 1-Other Funds'!X33+'Other Funds-Revision No. 2'!X33</f>
        <v>26905</v>
      </c>
      <c r="Y33" s="105">
        <f>'Amendment 1-Other Funds'!Y33+'Other Funds-Revision No. 2'!Y33</f>
        <v>0</v>
      </c>
      <c r="Z33" s="105">
        <f>'Amendment 1-Other Funds'!Z33+'Other Funds-Revision No. 2'!Z33</f>
        <v>0</v>
      </c>
      <c r="AA33" s="105">
        <f>'Amendment 1-Other Funds'!AA33+'Other Funds-Revision No. 2'!AA33</f>
        <v>24478</v>
      </c>
      <c r="AB33" s="105">
        <f>'Amendment 1-Other Funds'!AB33+'Other Funds-Revision No. 2'!AB33</f>
        <v>173198</v>
      </c>
      <c r="AC33" s="105">
        <f>'Amendment 1-Other Funds'!AC33+'Other Funds-Revision No. 2'!AC33</f>
        <v>11290</v>
      </c>
      <c r="AD33" s="105">
        <f>'Amendment 1-Other Funds'!AD33+'Other Funds-Revision No. 2'!AD33</f>
        <v>0</v>
      </c>
      <c r="AE33" s="105">
        <f>'Other Funds-Revision No. 2'!AE33</f>
        <v>0</v>
      </c>
      <c r="AF33" s="105">
        <f>+'Other Funds-Revision No. 2'!AF33</f>
        <v>17857</v>
      </c>
      <c r="AG33" s="111">
        <f>'Amendment 1-Other Funds'!AE33+'Other Funds-Revision No. 2'!AG33</f>
        <v>3617066</v>
      </c>
      <c r="AI33" s="105"/>
    </row>
    <row r="34" spans="1:35" x14ac:dyDescent="0.2">
      <c r="A34" s="24" t="str">
        <f>+'Original ABG Allocation'!A34</f>
        <v>29</v>
      </c>
      <c r="B34" s="24" t="str">
        <f>+'Original ABG Allocation'!B34</f>
        <v>BUCKS</v>
      </c>
      <c r="C34" s="105">
        <f>'Amendment 1-Other Funds'!C34+'Other Funds-Revision No. 2'!C34</f>
        <v>0</v>
      </c>
      <c r="D34" s="105">
        <f>'Amendment 1-Other Funds'!D34+'Other Funds-Revision No. 2'!D34</f>
        <v>8450</v>
      </c>
      <c r="E34" s="105">
        <f>'Amendment 1-Other Funds'!E34+'Other Funds-Revision No. 2'!E34</f>
        <v>0</v>
      </c>
      <c r="F34" s="105">
        <f>'Amendment 1-Other Funds'!F34+'Other Funds-Revision No. 2'!F34</f>
        <v>0</v>
      </c>
      <c r="G34" s="105">
        <f>'Amendment 1-Other Funds'!G34+'Other Funds-Revision No. 2'!G34</f>
        <v>0</v>
      </c>
      <c r="H34" s="105">
        <f>'Amendment 1-Other Funds'!H34+'Other Funds-Revision No. 2'!H34</f>
        <v>0</v>
      </c>
      <c r="I34" s="105">
        <f>'Amendment 1-Other Funds'!I34+'Other Funds-Revision No. 2'!I34</f>
        <v>5000</v>
      </c>
      <c r="J34" s="105">
        <f>'Amendment 1-Other Funds'!J34+'Other Funds-Revision No. 2'!J34</f>
        <v>0</v>
      </c>
      <c r="K34" s="105">
        <f>'Amendment 1-Other Funds'!K34+'Other Funds-Revision No. 2'!K34</f>
        <v>982342</v>
      </c>
      <c r="L34" s="105">
        <f>'Amendment 1-Other Funds'!L34+'Other Funds-Revision No. 2'!L34</f>
        <v>106902</v>
      </c>
      <c r="M34" s="105">
        <f>'Amendment 1-Other Funds'!M34+'Other Funds-Revision No. 2'!M34</f>
        <v>54194</v>
      </c>
      <c r="N34" s="105">
        <f>'Amendment 1-Other Funds'!N34+'Other Funds-Revision No. 2'!N34</f>
        <v>0</v>
      </c>
      <c r="O34" s="105">
        <f>'Amendment 1-Other Funds'!O34+'Other Funds-Revision No. 2'!O34</f>
        <v>401627</v>
      </c>
      <c r="P34" s="105">
        <f>'Amendment 1-Other Funds'!P34+'Other Funds-Revision No. 2'!P34</f>
        <v>358947</v>
      </c>
      <c r="Q34" s="105">
        <f>'Amendment 1-Other Funds'!Q34+'Other Funds-Revision No. 2'!Q34</f>
        <v>239818</v>
      </c>
      <c r="R34" s="105">
        <f>'Amendment 1-Other Funds'!R34+'Other Funds-Revision No. 2'!R34</f>
        <v>56695</v>
      </c>
      <c r="S34" s="105">
        <f>'Amendment 1-Other Funds'!S34+'Other Funds-Revision No. 2'!S34</f>
        <v>189358</v>
      </c>
      <c r="T34" s="105">
        <f>'Amendment 1-Other Funds'!T34+'Other Funds-Revision No. 2'!T34</f>
        <v>0</v>
      </c>
      <c r="U34" s="105">
        <f>'Amendment 1-Other Funds'!U34+'Other Funds-Revision No. 2'!U34</f>
        <v>0</v>
      </c>
      <c r="V34" s="105">
        <f>'Amendment 1-Other Funds'!V34+'Other Funds-Revision No. 2'!V34</f>
        <v>255169</v>
      </c>
      <c r="W34" s="105">
        <f>'Amendment 1-Other Funds'!W34+'Other Funds-Revision No. 2'!W34</f>
        <v>15557</v>
      </c>
      <c r="X34" s="105">
        <f>'Amendment 1-Other Funds'!X34+'Other Funds-Revision No. 2'!X34</f>
        <v>0</v>
      </c>
      <c r="Y34" s="105">
        <f>'Amendment 1-Other Funds'!Y34+'Other Funds-Revision No. 2'!Y34</f>
        <v>0</v>
      </c>
      <c r="Z34" s="105">
        <f>'Amendment 1-Other Funds'!Z34+'Other Funds-Revision No. 2'!Z34</f>
        <v>0</v>
      </c>
      <c r="AA34" s="105">
        <f>'Amendment 1-Other Funds'!AA34+'Other Funds-Revision No. 2'!AA34</f>
        <v>0</v>
      </c>
      <c r="AB34" s="105">
        <f>'Amendment 1-Other Funds'!AB34+'Other Funds-Revision No. 2'!AB34</f>
        <v>113179</v>
      </c>
      <c r="AC34" s="105">
        <f>'Amendment 1-Other Funds'!AC34+'Other Funds-Revision No. 2'!AC34</f>
        <v>7378</v>
      </c>
      <c r="AD34" s="105">
        <f>'Amendment 1-Other Funds'!AD34+'Other Funds-Revision No. 2'!AD34</f>
        <v>0</v>
      </c>
      <c r="AE34" s="105">
        <f>'Other Funds-Revision No. 2'!AE34</f>
        <v>0</v>
      </c>
      <c r="AF34" s="105">
        <f>+'Other Funds-Revision No. 2'!AF34</f>
        <v>33163</v>
      </c>
      <c r="AG34" s="111">
        <f>'Amendment 1-Other Funds'!AE34+'Other Funds-Revision No. 2'!AG34</f>
        <v>2827779</v>
      </c>
      <c r="AI34" s="105"/>
    </row>
    <row r="35" spans="1:35" x14ac:dyDescent="0.2">
      <c r="A35" s="24" t="str">
        <f>+'Original ABG Allocation'!A35</f>
        <v>30</v>
      </c>
      <c r="B35" s="24" t="str">
        <f>+'Original ABG Allocation'!B35</f>
        <v>DELAWARE</v>
      </c>
      <c r="C35" s="105">
        <f>'Amendment 1-Other Funds'!C35+'Other Funds-Revision No. 2'!C35</f>
        <v>0</v>
      </c>
      <c r="D35" s="105">
        <f>'Amendment 1-Other Funds'!D35+'Other Funds-Revision No. 2'!D35</f>
        <v>9300</v>
      </c>
      <c r="E35" s="105">
        <f>'Amendment 1-Other Funds'!E35+'Other Funds-Revision No. 2'!E35</f>
        <v>0</v>
      </c>
      <c r="F35" s="105">
        <f>'Amendment 1-Other Funds'!F35+'Other Funds-Revision No. 2'!F35</f>
        <v>0</v>
      </c>
      <c r="G35" s="105">
        <f>'Amendment 1-Other Funds'!G35+'Other Funds-Revision No. 2'!G35</f>
        <v>0</v>
      </c>
      <c r="H35" s="105">
        <f>'Amendment 1-Other Funds'!H35+'Other Funds-Revision No. 2'!H35</f>
        <v>0</v>
      </c>
      <c r="I35" s="105">
        <f>'Amendment 1-Other Funds'!I35+'Other Funds-Revision No. 2'!I35</f>
        <v>5000</v>
      </c>
      <c r="J35" s="105">
        <f>'Amendment 1-Other Funds'!J35+'Other Funds-Revision No. 2'!J35</f>
        <v>0</v>
      </c>
      <c r="K35" s="105">
        <f>'Amendment 1-Other Funds'!K35+'Other Funds-Revision No. 2'!K35</f>
        <v>1162566</v>
      </c>
      <c r="L35" s="105">
        <f>'Amendment 1-Other Funds'!L35+'Other Funds-Revision No. 2'!L35</f>
        <v>172328</v>
      </c>
      <c r="M35" s="105">
        <f>'Amendment 1-Other Funds'!M35+'Other Funds-Revision No. 2'!M35</f>
        <v>50655</v>
      </c>
      <c r="N35" s="105">
        <f>'Amendment 1-Other Funds'!N35+'Other Funds-Revision No. 2'!N35</f>
        <v>48000</v>
      </c>
      <c r="O35" s="105">
        <f>'Amendment 1-Other Funds'!O35+'Other Funds-Revision No. 2'!O35</f>
        <v>306266</v>
      </c>
      <c r="P35" s="105">
        <f>'Amendment 1-Other Funds'!P35+'Other Funds-Revision No. 2'!P35</f>
        <v>547063</v>
      </c>
      <c r="Q35" s="105">
        <f>'Amendment 1-Other Funds'!Q35+'Other Funds-Revision No. 2'!Q35</f>
        <v>199738</v>
      </c>
      <c r="R35" s="105">
        <f>'Amendment 1-Other Funds'!R35+'Other Funds-Revision No. 2'!R35</f>
        <v>29295</v>
      </c>
      <c r="S35" s="105">
        <f>'Amendment 1-Other Funds'!S35+'Other Funds-Revision No. 2'!S35</f>
        <v>97843</v>
      </c>
      <c r="T35" s="105">
        <f>'Amendment 1-Other Funds'!T35+'Other Funds-Revision No. 2'!T35</f>
        <v>0</v>
      </c>
      <c r="U35" s="105">
        <f>'Amendment 1-Other Funds'!U35+'Other Funds-Revision No. 2'!U35</f>
        <v>0</v>
      </c>
      <c r="V35" s="105">
        <f>'Amendment 1-Other Funds'!V35+'Other Funds-Revision No. 2'!V35</f>
        <v>0</v>
      </c>
      <c r="W35" s="105">
        <f>'Amendment 1-Other Funds'!W35+'Other Funds-Revision No. 2'!W35</f>
        <v>16077</v>
      </c>
      <c r="X35" s="105">
        <f>'Amendment 1-Other Funds'!X35+'Other Funds-Revision No. 2'!X35</f>
        <v>0</v>
      </c>
      <c r="Y35" s="105">
        <f>'Amendment 1-Other Funds'!Y35+'Other Funds-Revision No. 2'!Y35</f>
        <v>0</v>
      </c>
      <c r="Z35" s="105">
        <f>'Amendment 1-Other Funds'!Z35+'Other Funds-Revision No. 2'!Z35</f>
        <v>0</v>
      </c>
      <c r="AA35" s="105">
        <f>'Amendment 1-Other Funds'!AA35+'Other Funds-Revision No. 2'!AA35</f>
        <v>0</v>
      </c>
      <c r="AB35" s="105">
        <f>'Amendment 1-Other Funds'!AB35+'Other Funds-Revision No. 2'!AB35</f>
        <v>164267</v>
      </c>
      <c r="AC35" s="105">
        <f>'Amendment 1-Other Funds'!AC35+'Other Funds-Revision No. 2'!AC35</f>
        <v>10708</v>
      </c>
      <c r="AD35" s="105">
        <f>'Amendment 1-Other Funds'!AD35+'Other Funds-Revision No. 2'!AD35</f>
        <v>0</v>
      </c>
      <c r="AE35" s="105">
        <f>'Other Funds-Revision No. 2'!AE35</f>
        <v>0</v>
      </c>
      <c r="AF35" s="105">
        <f>+'Other Funds-Revision No. 2'!AF35</f>
        <v>15306</v>
      </c>
      <c r="AG35" s="111">
        <f>'Amendment 1-Other Funds'!AE35+'Other Funds-Revision No. 2'!AG35</f>
        <v>2834412</v>
      </c>
      <c r="AI35" s="105"/>
    </row>
    <row r="36" spans="1:35" x14ac:dyDescent="0.2">
      <c r="A36" s="24" t="str">
        <f>+'Original ABG Allocation'!A36</f>
        <v>31</v>
      </c>
      <c r="B36" s="24" t="str">
        <f>+'Original ABG Allocation'!B36</f>
        <v>PHILADELPHIA</v>
      </c>
      <c r="C36" s="105">
        <f>'Amendment 1-Other Funds'!C36+'Other Funds-Revision No. 2'!C36</f>
        <v>0</v>
      </c>
      <c r="D36" s="105">
        <f>'Amendment 1-Other Funds'!D36+'Other Funds-Revision No. 2'!D36</f>
        <v>17800</v>
      </c>
      <c r="E36" s="105">
        <f>'Amendment 1-Other Funds'!E36+'Other Funds-Revision No. 2'!E36</f>
        <v>0</v>
      </c>
      <c r="F36" s="105">
        <f>'Amendment 1-Other Funds'!F36+'Other Funds-Revision No. 2'!F36</f>
        <v>0</v>
      </c>
      <c r="G36" s="105">
        <f>'Amendment 1-Other Funds'!G36+'Other Funds-Revision No. 2'!G36</f>
        <v>0</v>
      </c>
      <c r="H36" s="105">
        <f>'Amendment 1-Other Funds'!H36+'Other Funds-Revision No. 2'!H36</f>
        <v>0</v>
      </c>
      <c r="I36" s="105">
        <f>'Amendment 1-Other Funds'!I36+'Other Funds-Revision No. 2'!I36</f>
        <v>5000</v>
      </c>
      <c r="J36" s="105">
        <f>'Amendment 1-Other Funds'!J36+'Other Funds-Revision No. 2'!J36</f>
        <v>0</v>
      </c>
      <c r="K36" s="105">
        <f>'Amendment 1-Other Funds'!K36+'Other Funds-Revision No. 2'!K36</f>
        <v>1946696</v>
      </c>
      <c r="L36" s="105">
        <f>'Amendment 1-Other Funds'!L36+'Other Funds-Revision No. 2'!L36</f>
        <v>1594614</v>
      </c>
      <c r="M36" s="105">
        <f>'Amendment 1-Other Funds'!M36+'Other Funds-Revision No. 2'!M36</f>
        <v>54194</v>
      </c>
      <c r="N36" s="105">
        <f>'Amendment 1-Other Funds'!N36+'Other Funds-Revision No. 2'!N36</f>
        <v>100000</v>
      </c>
      <c r="O36" s="105">
        <f>'Amendment 1-Other Funds'!O36+'Other Funds-Revision No. 2'!O36</f>
        <v>1260540</v>
      </c>
      <c r="P36" s="105">
        <f>'Amendment 1-Other Funds'!P36+'Other Funds-Revision No. 2'!P36</f>
        <v>1625430</v>
      </c>
      <c r="Q36" s="105">
        <f>'Amendment 1-Other Funds'!Q36+'Other Funds-Revision No. 2'!Q36</f>
        <v>822091</v>
      </c>
      <c r="R36" s="105">
        <f>'Amendment 1-Other Funds'!R36+'Other Funds-Revision No. 2'!R36</f>
        <v>120573</v>
      </c>
      <c r="S36" s="105">
        <f>'Amendment 1-Other Funds'!S36+'Other Funds-Revision No. 2'!S36</f>
        <v>402704</v>
      </c>
      <c r="T36" s="105">
        <f>'Amendment 1-Other Funds'!T36+'Other Funds-Revision No. 2'!T36</f>
        <v>0</v>
      </c>
      <c r="U36" s="105">
        <f>'Amendment 1-Other Funds'!U36+'Other Funds-Revision No. 2'!U36</f>
        <v>0</v>
      </c>
      <c r="V36" s="105">
        <f>'Amendment 1-Other Funds'!V36+'Other Funds-Revision No. 2'!V36</f>
        <v>10000</v>
      </c>
      <c r="W36" s="105">
        <f>'Amendment 1-Other Funds'!W36+'Other Funds-Revision No. 2'!W36</f>
        <v>82714</v>
      </c>
      <c r="X36" s="105">
        <f>'Amendment 1-Other Funds'!X36+'Other Funds-Revision No. 2'!X36</f>
        <v>34786</v>
      </c>
      <c r="Y36" s="105">
        <f>'Amendment 1-Other Funds'!Y36+'Other Funds-Revision No. 2'!Y36</f>
        <v>0</v>
      </c>
      <c r="Z36" s="105">
        <f>'Amendment 1-Other Funds'!Z36+'Other Funds-Revision No. 2'!Z36</f>
        <v>0</v>
      </c>
      <c r="AA36" s="105">
        <f>'Amendment 1-Other Funds'!AA36+'Other Funds-Revision No. 2'!AA36</f>
        <v>31648</v>
      </c>
      <c r="AB36" s="105">
        <f>'Amendment 1-Other Funds'!AB36+'Other Funds-Revision No. 2'!AB36</f>
        <v>1000000</v>
      </c>
      <c r="AC36" s="105">
        <f>'Amendment 1-Other Funds'!AC36+'Other Funds-Revision No. 2'!AC36</f>
        <v>69810</v>
      </c>
      <c r="AD36" s="105">
        <f>'Amendment 1-Other Funds'!AD36+'Other Funds-Revision No. 2'!AD36</f>
        <v>0</v>
      </c>
      <c r="AE36" s="105">
        <f>'Other Funds-Revision No. 2'!AE36</f>
        <v>0</v>
      </c>
      <c r="AF36" s="105">
        <f>+'Other Funds-Revision No. 2'!AF36</f>
        <v>45918</v>
      </c>
      <c r="AG36" s="111">
        <f>'Amendment 1-Other Funds'!AE36+'Other Funds-Revision No. 2'!AG36</f>
        <v>9224518</v>
      </c>
      <c r="AI36" s="105"/>
    </row>
    <row r="37" spans="1:35" x14ac:dyDescent="0.2">
      <c r="A37" s="24" t="str">
        <f>+'Original ABG Allocation'!A37</f>
        <v>32</v>
      </c>
      <c r="B37" s="24" t="str">
        <f>+'Original ABG Allocation'!B37</f>
        <v>BERKS</v>
      </c>
      <c r="C37" s="105">
        <f>'Amendment 1-Other Funds'!C37+'Other Funds-Revision No. 2'!C37</f>
        <v>0</v>
      </c>
      <c r="D37" s="105">
        <f>'Amendment 1-Other Funds'!D37+'Other Funds-Revision No. 2'!D37</f>
        <v>5050</v>
      </c>
      <c r="E37" s="105">
        <f>'Amendment 1-Other Funds'!E37+'Other Funds-Revision No. 2'!E37</f>
        <v>0</v>
      </c>
      <c r="F37" s="105">
        <f>'Amendment 1-Other Funds'!F37+'Other Funds-Revision No. 2'!F37</f>
        <v>0</v>
      </c>
      <c r="G37" s="105">
        <f>'Amendment 1-Other Funds'!G37+'Other Funds-Revision No. 2'!G37</f>
        <v>0</v>
      </c>
      <c r="H37" s="105">
        <f>'Amendment 1-Other Funds'!H37+'Other Funds-Revision No. 2'!H37</f>
        <v>0</v>
      </c>
      <c r="I37" s="105">
        <f>'Amendment 1-Other Funds'!I37+'Other Funds-Revision No. 2'!I37</f>
        <v>5000</v>
      </c>
      <c r="J37" s="105">
        <f>'Amendment 1-Other Funds'!J37+'Other Funds-Revision No. 2'!J37</f>
        <v>0</v>
      </c>
      <c r="K37" s="105">
        <f>'Amendment 1-Other Funds'!K37+'Other Funds-Revision No. 2'!K37</f>
        <v>805815</v>
      </c>
      <c r="L37" s="105">
        <f>'Amendment 1-Other Funds'!L37+'Other Funds-Revision No. 2'!L37</f>
        <v>122665</v>
      </c>
      <c r="M37" s="105">
        <f>'Amendment 1-Other Funds'!M37+'Other Funds-Revision No. 2'!M37</f>
        <v>54194</v>
      </c>
      <c r="N37" s="105">
        <f>'Amendment 1-Other Funds'!N37+'Other Funds-Revision No. 2'!N37</f>
        <v>89993</v>
      </c>
      <c r="O37" s="105">
        <f>'Amendment 1-Other Funds'!O37+'Other Funds-Revision No. 2'!O37</f>
        <v>245257</v>
      </c>
      <c r="P37" s="105">
        <f>'Amendment 1-Other Funds'!P37+'Other Funds-Revision No. 2'!P37</f>
        <v>238240</v>
      </c>
      <c r="Q37" s="105">
        <f>'Amendment 1-Other Funds'!Q37+'Other Funds-Revision No. 2'!Q37</f>
        <v>158827</v>
      </c>
      <c r="R37" s="105">
        <f>'Amendment 1-Other Funds'!R37+'Other Funds-Revision No. 2'!R37</f>
        <v>18014</v>
      </c>
      <c r="S37" s="105">
        <f>'Amendment 1-Other Funds'!S37+'Other Funds-Revision No. 2'!S37</f>
        <v>0</v>
      </c>
      <c r="T37" s="105">
        <f>'Amendment 1-Other Funds'!T37+'Other Funds-Revision No. 2'!T37</f>
        <v>0</v>
      </c>
      <c r="U37" s="105">
        <f>'Amendment 1-Other Funds'!U37+'Other Funds-Revision No. 2'!U37</f>
        <v>0</v>
      </c>
      <c r="V37" s="105">
        <f>'Amendment 1-Other Funds'!V37+'Other Funds-Revision No. 2'!V37</f>
        <v>128165</v>
      </c>
      <c r="W37" s="105">
        <f>'Amendment 1-Other Funds'!W37+'Other Funds-Revision No. 2'!W37</f>
        <v>14830</v>
      </c>
      <c r="X37" s="105">
        <f>'Amendment 1-Other Funds'!X37+'Other Funds-Revision No. 2'!X37</f>
        <v>0</v>
      </c>
      <c r="Y37" s="105">
        <f>'Amendment 1-Other Funds'!Y37+'Other Funds-Revision No. 2'!Y37</f>
        <v>0</v>
      </c>
      <c r="Z37" s="105">
        <f>'Amendment 1-Other Funds'!Z37+'Other Funds-Revision No. 2'!Z37</f>
        <v>0</v>
      </c>
      <c r="AA37" s="105">
        <f>'Amendment 1-Other Funds'!AA37+'Other Funds-Revision No. 2'!AA37</f>
        <v>0</v>
      </c>
      <c r="AB37" s="105">
        <f>'Amendment 1-Other Funds'!AB37+'Other Funds-Revision No. 2'!AB37</f>
        <v>128054</v>
      </c>
      <c r="AC37" s="105">
        <f>'Amendment 1-Other Funds'!AC37+'Other Funds-Revision No. 2'!AC37</f>
        <v>8347</v>
      </c>
      <c r="AD37" s="105">
        <f>'Amendment 1-Other Funds'!AD37+'Other Funds-Revision No. 2'!AD37</f>
        <v>0</v>
      </c>
      <c r="AE37" s="105">
        <f>'Other Funds-Revision No. 2'!AE37</f>
        <v>0</v>
      </c>
      <c r="AF37" s="105">
        <f>+'Other Funds-Revision No. 2'!AF37</f>
        <v>17857</v>
      </c>
      <c r="AG37" s="111">
        <f>'Amendment 1-Other Funds'!AE37+'Other Funds-Revision No. 2'!AG37</f>
        <v>2040308</v>
      </c>
      <c r="AI37" s="105"/>
    </row>
    <row r="38" spans="1:35" x14ac:dyDescent="0.2">
      <c r="A38" s="24" t="str">
        <f>+'Original ABG Allocation'!A38</f>
        <v>33</v>
      </c>
      <c r="B38" s="24" t="str">
        <f>+'Original ABG Allocation'!B38</f>
        <v>LEHIGH</v>
      </c>
      <c r="C38" s="105">
        <f>'Amendment 1-Other Funds'!C38+'Other Funds-Revision No. 2'!C38</f>
        <v>0</v>
      </c>
      <c r="D38" s="105">
        <f>'Amendment 1-Other Funds'!D38+'Other Funds-Revision No. 2'!D38</f>
        <v>10150</v>
      </c>
      <c r="E38" s="105">
        <f>'Amendment 1-Other Funds'!E38+'Other Funds-Revision No. 2'!E38</f>
        <v>0</v>
      </c>
      <c r="F38" s="105">
        <f>'Amendment 1-Other Funds'!F38+'Other Funds-Revision No. 2'!F38</f>
        <v>0</v>
      </c>
      <c r="G38" s="105">
        <f>'Amendment 1-Other Funds'!G38+'Other Funds-Revision No. 2'!G38</f>
        <v>0</v>
      </c>
      <c r="H38" s="105">
        <f>'Amendment 1-Other Funds'!H38+'Other Funds-Revision No. 2'!H38</f>
        <v>0</v>
      </c>
      <c r="I38" s="105">
        <f>'Amendment 1-Other Funds'!I38+'Other Funds-Revision No. 2'!I38</f>
        <v>5000</v>
      </c>
      <c r="J38" s="105">
        <f>'Amendment 1-Other Funds'!J38+'Other Funds-Revision No. 2'!J38</f>
        <v>0</v>
      </c>
      <c r="K38" s="105">
        <f>'Amendment 1-Other Funds'!K38+'Other Funds-Revision No. 2'!K38</f>
        <v>631748</v>
      </c>
      <c r="L38" s="105">
        <f>'Amendment 1-Other Funds'!L38+'Other Funds-Revision No. 2'!L38</f>
        <v>86694</v>
      </c>
      <c r="M38" s="105">
        <f>'Amendment 1-Other Funds'!M38+'Other Funds-Revision No. 2'!M38</f>
        <v>54194</v>
      </c>
      <c r="N38" s="105">
        <f>'Amendment 1-Other Funds'!N38+'Other Funds-Revision No. 2'!N38</f>
        <v>96256</v>
      </c>
      <c r="O38" s="105">
        <f>'Amendment 1-Other Funds'!O38+'Other Funds-Revision No. 2'!O38</f>
        <v>138329</v>
      </c>
      <c r="P38" s="105">
        <f>'Amendment 1-Other Funds'!P38+'Other Funds-Revision No. 2'!P38</f>
        <v>135321</v>
      </c>
      <c r="Q38" s="105">
        <f>'Amendment 1-Other Funds'!Q38+'Other Funds-Revision No. 2'!Q38</f>
        <v>90214</v>
      </c>
      <c r="R38" s="105">
        <f>'Amendment 1-Other Funds'!R38+'Other Funds-Revision No. 2'!R38</f>
        <v>13232</v>
      </c>
      <c r="S38" s="105">
        <f>'Amendment 1-Other Funds'!S38+'Other Funds-Revision No. 2'!S38</f>
        <v>44191</v>
      </c>
      <c r="T38" s="105">
        <f>'Amendment 1-Other Funds'!T38+'Other Funds-Revision No. 2'!T38</f>
        <v>0</v>
      </c>
      <c r="U38" s="105">
        <f>'Amendment 1-Other Funds'!U38+'Other Funds-Revision No. 2'!U38</f>
        <v>0</v>
      </c>
      <c r="V38" s="105">
        <f>'Amendment 1-Other Funds'!V38+'Other Funds-Revision No. 2'!V38</f>
        <v>0</v>
      </c>
      <c r="W38" s="105">
        <f>'Amendment 1-Other Funds'!W38+'Other Funds-Revision No. 2'!W38</f>
        <v>10892</v>
      </c>
      <c r="X38" s="105">
        <f>'Amendment 1-Other Funds'!X38+'Other Funds-Revision No. 2'!X38</f>
        <v>8242</v>
      </c>
      <c r="Y38" s="105">
        <f>'Amendment 1-Other Funds'!Y38+'Other Funds-Revision No. 2'!Y38</f>
        <v>0</v>
      </c>
      <c r="Z38" s="105">
        <f>'Amendment 1-Other Funds'!Z38+'Other Funds-Revision No. 2'!Z38</f>
        <v>0</v>
      </c>
      <c r="AA38" s="105">
        <f>'Amendment 1-Other Funds'!AA38+'Other Funds-Revision No. 2'!AA38</f>
        <v>7499</v>
      </c>
      <c r="AB38" s="105">
        <f>'Amendment 1-Other Funds'!AB38+'Other Funds-Revision No. 2'!AB38</f>
        <v>90455</v>
      </c>
      <c r="AC38" s="105">
        <f>'Amendment 1-Other Funds'!AC38+'Other Funds-Revision No. 2'!AC38</f>
        <v>5896</v>
      </c>
      <c r="AD38" s="105">
        <f>'Amendment 1-Other Funds'!AD38+'Other Funds-Revision No. 2'!AD38</f>
        <v>0</v>
      </c>
      <c r="AE38" s="105">
        <f>'Other Funds-Revision No. 2'!AE38</f>
        <v>0</v>
      </c>
      <c r="AF38" s="105">
        <f>+'Other Funds-Revision No. 2'!AF38</f>
        <v>25510</v>
      </c>
      <c r="AG38" s="111">
        <f>'Amendment 1-Other Funds'!AE38+'Other Funds-Revision No. 2'!AG38</f>
        <v>1453823</v>
      </c>
      <c r="AI38" s="105"/>
    </row>
    <row r="39" spans="1:35" x14ac:dyDescent="0.2">
      <c r="A39" s="24" t="str">
        <f>+'Original ABG Allocation'!A39</f>
        <v>34</v>
      </c>
      <c r="B39" s="24" t="str">
        <f>+'Original ABG Allocation'!B39</f>
        <v>NORTHAMPTON</v>
      </c>
      <c r="C39" s="105">
        <f>'Amendment 1-Other Funds'!C39+'Other Funds-Revision No. 2'!C39</f>
        <v>0</v>
      </c>
      <c r="D39" s="105">
        <f>'Amendment 1-Other Funds'!D39+'Other Funds-Revision No. 2'!D39</f>
        <v>7600</v>
      </c>
      <c r="E39" s="105">
        <f>'Amendment 1-Other Funds'!E39+'Other Funds-Revision No. 2'!E39</f>
        <v>0</v>
      </c>
      <c r="F39" s="105">
        <f>'Amendment 1-Other Funds'!F39+'Other Funds-Revision No. 2'!F39</f>
        <v>0</v>
      </c>
      <c r="G39" s="105">
        <f>'Amendment 1-Other Funds'!G39+'Other Funds-Revision No. 2'!G39</f>
        <v>0</v>
      </c>
      <c r="H39" s="105">
        <f>'Amendment 1-Other Funds'!H39+'Other Funds-Revision No. 2'!H39</f>
        <v>0</v>
      </c>
      <c r="I39" s="105">
        <f>'Amendment 1-Other Funds'!I39+'Other Funds-Revision No. 2'!I39</f>
        <v>5000</v>
      </c>
      <c r="J39" s="105">
        <f>'Amendment 1-Other Funds'!J39+'Other Funds-Revision No. 2'!J39</f>
        <v>0</v>
      </c>
      <c r="K39" s="105">
        <f>'Amendment 1-Other Funds'!K39+'Other Funds-Revision No. 2'!K39</f>
        <v>745346</v>
      </c>
      <c r="L39" s="105">
        <f>'Amendment 1-Other Funds'!L39+'Other Funds-Revision No. 2'!L39</f>
        <v>381074</v>
      </c>
      <c r="M39" s="105">
        <f>'Amendment 1-Other Funds'!M39+'Other Funds-Revision No. 2'!M39</f>
        <v>0</v>
      </c>
      <c r="N39" s="105">
        <f>'Amendment 1-Other Funds'!N39+'Other Funds-Revision No. 2'!N39</f>
        <v>100000</v>
      </c>
      <c r="O39" s="105">
        <f>'Amendment 1-Other Funds'!O39+'Other Funds-Revision No. 2'!O39</f>
        <v>201690</v>
      </c>
      <c r="P39" s="105">
        <f>'Amendment 1-Other Funds'!P39+'Other Funds-Revision No. 2'!P39</f>
        <v>245749</v>
      </c>
      <c r="Q39" s="105">
        <f>'Amendment 1-Other Funds'!Q39+'Other Funds-Revision No. 2'!Q39</f>
        <v>144219</v>
      </c>
      <c r="R39" s="105">
        <f>'Amendment 1-Other Funds'!R39+'Other Funds-Revision No. 2'!R39</f>
        <v>31722</v>
      </c>
      <c r="S39" s="105">
        <f>'Amendment 1-Other Funds'!S39+'Other Funds-Revision No. 2'!S39</f>
        <v>35317</v>
      </c>
      <c r="T39" s="105">
        <f>'Amendment 1-Other Funds'!T39+'Other Funds-Revision No. 2'!T39</f>
        <v>0</v>
      </c>
      <c r="U39" s="105">
        <f>'Amendment 1-Other Funds'!U39+'Other Funds-Revision No. 2'!U39</f>
        <v>0</v>
      </c>
      <c r="V39" s="105">
        <f>'Amendment 1-Other Funds'!V39+'Other Funds-Revision No. 2'!V39</f>
        <v>0</v>
      </c>
      <c r="W39" s="105">
        <f>'Amendment 1-Other Funds'!W39+'Other Funds-Revision No. 2'!W39</f>
        <v>8705</v>
      </c>
      <c r="X39" s="105">
        <f>'Amendment 1-Other Funds'!X39+'Other Funds-Revision No. 2'!X39</f>
        <v>0</v>
      </c>
      <c r="Y39" s="105">
        <f>'Amendment 1-Other Funds'!Y39+'Other Funds-Revision No. 2'!Y39</f>
        <v>0</v>
      </c>
      <c r="Z39" s="105">
        <f>'Amendment 1-Other Funds'!Z39+'Other Funds-Revision No. 2'!Z39</f>
        <v>0</v>
      </c>
      <c r="AA39" s="105">
        <f>'Amendment 1-Other Funds'!AA39+'Other Funds-Revision No. 2'!AA39</f>
        <v>0</v>
      </c>
      <c r="AB39" s="105">
        <f>'Amendment 1-Other Funds'!AB39+'Other Funds-Revision No. 2'!AB39</f>
        <v>81464</v>
      </c>
      <c r="AC39" s="105">
        <f>'Amendment 1-Other Funds'!AC39+'Other Funds-Revision No. 2'!AC39</f>
        <v>5310</v>
      </c>
      <c r="AD39" s="105">
        <f>'Amendment 1-Other Funds'!AD39+'Other Funds-Revision No. 2'!AD39</f>
        <v>0</v>
      </c>
      <c r="AE39" s="105">
        <f>'Other Funds-Revision No. 2'!AE39</f>
        <v>0</v>
      </c>
      <c r="AF39" s="105">
        <f>+'Other Funds-Revision No. 2'!AF39</f>
        <v>25510</v>
      </c>
      <c r="AG39" s="111">
        <f>'Amendment 1-Other Funds'!AE39+'Other Funds-Revision No. 2'!AG39</f>
        <v>2018706</v>
      </c>
      <c r="AI39" s="105"/>
    </row>
    <row r="40" spans="1:35" x14ac:dyDescent="0.2">
      <c r="A40" s="24" t="str">
        <f>+'Original ABG Allocation'!A40</f>
        <v>35</v>
      </c>
      <c r="B40" s="24" t="str">
        <f>+'Original ABG Allocation'!B40</f>
        <v>PIKE</v>
      </c>
      <c r="C40" s="105">
        <f>'Amendment 1-Other Funds'!C40+'Other Funds-Revision No. 2'!C40</f>
        <v>0</v>
      </c>
      <c r="D40" s="105">
        <f>'Amendment 1-Other Funds'!D40+'Other Funds-Revision No. 2'!D40</f>
        <v>5475</v>
      </c>
      <c r="E40" s="105">
        <f>'Amendment 1-Other Funds'!E40+'Other Funds-Revision No. 2'!E40</f>
        <v>0</v>
      </c>
      <c r="F40" s="105">
        <f>'Amendment 1-Other Funds'!F40+'Other Funds-Revision No. 2'!F40</f>
        <v>0</v>
      </c>
      <c r="G40" s="105">
        <f>'Amendment 1-Other Funds'!G40+'Other Funds-Revision No. 2'!G40</f>
        <v>0</v>
      </c>
      <c r="H40" s="105">
        <f>'Amendment 1-Other Funds'!H40+'Other Funds-Revision No. 2'!H40</f>
        <v>0</v>
      </c>
      <c r="I40" s="105">
        <f>'Amendment 1-Other Funds'!I40+'Other Funds-Revision No. 2'!I40</f>
        <v>5000</v>
      </c>
      <c r="J40" s="105">
        <f>'Amendment 1-Other Funds'!J40+'Other Funds-Revision No. 2'!J40</f>
        <v>0</v>
      </c>
      <c r="K40" s="105">
        <f>'Amendment 1-Other Funds'!K40+'Other Funds-Revision No. 2'!K40</f>
        <v>234730</v>
      </c>
      <c r="L40" s="105">
        <f>'Amendment 1-Other Funds'!L40+'Other Funds-Revision No. 2'!L40</f>
        <v>55038</v>
      </c>
      <c r="M40" s="105">
        <f>'Amendment 1-Other Funds'!M40+'Other Funds-Revision No. 2'!M40</f>
        <v>27606</v>
      </c>
      <c r="N40" s="105">
        <f>'Amendment 1-Other Funds'!N40+'Other Funds-Revision No. 2'!N40</f>
        <v>6300</v>
      </c>
      <c r="O40" s="105">
        <f>'Amendment 1-Other Funds'!O40+'Other Funds-Revision No. 2'!O40</f>
        <v>26567</v>
      </c>
      <c r="P40" s="105">
        <f>'Amendment 1-Other Funds'!P40+'Other Funds-Revision No. 2'!P40</f>
        <v>42883</v>
      </c>
      <c r="Q40" s="105">
        <f>'Amendment 1-Other Funds'!Q40+'Other Funds-Revision No. 2'!Q40</f>
        <v>28588</v>
      </c>
      <c r="R40" s="105">
        <f>'Amendment 1-Other Funds'!R40+'Other Funds-Revision No. 2'!R40</f>
        <v>4192</v>
      </c>
      <c r="S40" s="105">
        <f>'Amendment 1-Other Funds'!S40+'Other Funds-Revision No. 2'!S40</f>
        <v>8487</v>
      </c>
      <c r="T40" s="105">
        <f>'Amendment 1-Other Funds'!T40+'Other Funds-Revision No. 2'!T40</f>
        <v>0</v>
      </c>
      <c r="U40" s="105">
        <f>'Amendment 1-Other Funds'!U40+'Other Funds-Revision No. 2'!U40</f>
        <v>0</v>
      </c>
      <c r="V40" s="105">
        <f>'Amendment 1-Other Funds'!V40+'Other Funds-Revision No. 2'!V40</f>
        <v>0</v>
      </c>
      <c r="W40" s="105">
        <f>'Amendment 1-Other Funds'!W40+'Other Funds-Revision No. 2'!W40</f>
        <v>3487</v>
      </c>
      <c r="X40" s="105">
        <f>'Amendment 1-Other Funds'!X40+'Other Funds-Revision No. 2'!X40</f>
        <v>0</v>
      </c>
      <c r="Y40" s="105">
        <f>'Amendment 1-Other Funds'!Y40+'Other Funds-Revision No. 2'!Y40</f>
        <v>0</v>
      </c>
      <c r="Z40" s="105">
        <f>'Amendment 1-Other Funds'!Z40+'Other Funds-Revision No. 2'!Z40</f>
        <v>0</v>
      </c>
      <c r="AA40" s="105">
        <f>'Amendment 1-Other Funds'!AA40+'Other Funds-Revision No. 2'!AA40</f>
        <v>5416</v>
      </c>
      <c r="AB40" s="105">
        <f>'Amendment 1-Other Funds'!AB40+'Other Funds-Revision No. 2'!AB40</f>
        <v>20605</v>
      </c>
      <c r="AC40" s="105">
        <f>'Amendment 1-Other Funds'!AC40+'Other Funds-Revision No. 2'!AC40</f>
        <v>1159</v>
      </c>
      <c r="AD40" s="105">
        <f>'Amendment 1-Other Funds'!AD40+'Other Funds-Revision No. 2'!AD40</f>
        <v>0</v>
      </c>
      <c r="AE40" s="105">
        <f>'Other Funds-Revision No. 2'!AE40</f>
        <v>0</v>
      </c>
      <c r="AF40" s="105">
        <f>+'Other Funds-Revision No. 2'!AF40</f>
        <v>7653</v>
      </c>
      <c r="AG40" s="111">
        <f>'Amendment 1-Other Funds'!AE40+'Other Funds-Revision No. 2'!AG40</f>
        <v>483186</v>
      </c>
      <c r="AI40" s="105"/>
    </row>
    <row r="41" spans="1:35" x14ac:dyDescent="0.2">
      <c r="A41" s="24" t="str">
        <f>+'Original ABG Allocation'!A41</f>
        <v>36</v>
      </c>
      <c r="B41" s="24" t="str">
        <f>+'Original ABG Allocation'!B41</f>
        <v>B/S/S/T</v>
      </c>
      <c r="C41" s="105">
        <f>'Amendment 1-Other Funds'!C41+'Other Funds-Revision No. 2'!C41</f>
        <v>0</v>
      </c>
      <c r="D41" s="105">
        <f>'Amendment 1-Other Funds'!D41+'Other Funds-Revision No. 2'!D41</f>
        <v>15675</v>
      </c>
      <c r="E41" s="105">
        <f>'Amendment 1-Other Funds'!E41+'Other Funds-Revision No. 2'!E41</f>
        <v>0</v>
      </c>
      <c r="F41" s="105">
        <f>'Amendment 1-Other Funds'!F41+'Other Funds-Revision No. 2'!F41</f>
        <v>0</v>
      </c>
      <c r="G41" s="105">
        <f>'Amendment 1-Other Funds'!G41+'Other Funds-Revision No. 2'!G41</f>
        <v>0</v>
      </c>
      <c r="H41" s="105">
        <f>'Amendment 1-Other Funds'!H41+'Other Funds-Revision No. 2'!H41</f>
        <v>0</v>
      </c>
      <c r="I41" s="105">
        <f>'Amendment 1-Other Funds'!I41+'Other Funds-Revision No. 2'!I41</f>
        <v>5000</v>
      </c>
      <c r="J41" s="105">
        <f>'Amendment 1-Other Funds'!J41+'Other Funds-Revision No. 2'!J41</f>
        <v>0</v>
      </c>
      <c r="K41" s="105">
        <f>'Amendment 1-Other Funds'!K41+'Other Funds-Revision No. 2'!K41</f>
        <v>790021</v>
      </c>
      <c r="L41" s="105">
        <f>'Amendment 1-Other Funds'!L41+'Other Funds-Revision No. 2'!L41</f>
        <v>82094</v>
      </c>
      <c r="M41" s="105">
        <f>'Amendment 1-Other Funds'!M41+'Other Funds-Revision No. 2'!M41</f>
        <v>43263</v>
      </c>
      <c r="N41" s="105">
        <f>'Amendment 1-Other Funds'!N41+'Other Funds-Revision No. 2'!N41</f>
        <v>51500</v>
      </c>
      <c r="O41" s="105">
        <f>'Amendment 1-Other Funds'!O41+'Other Funds-Revision No. 2'!O41</f>
        <v>130321</v>
      </c>
      <c r="P41" s="105">
        <f>'Amendment 1-Other Funds'!P41+'Other Funds-Revision No. 2'!P41</f>
        <v>127488</v>
      </c>
      <c r="Q41" s="105">
        <f>'Amendment 1-Other Funds'!Q41+'Other Funds-Revision No. 2'!Q41</f>
        <v>84992</v>
      </c>
      <c r="R41" s="105">
        <f>'Amendment 1-Other Funds'!R41+'Other Funds-Revision No. 2'!R41</f>
        <v>12465</v>
      </c>
      <c r="S41" s="105">
        <f>'Amendment 1-Other Funds'!S41+'Other Funds-Revision No. 2'!S41</f>
        <v>111023</v>
      </c>
      <c r="T41" s="105">
        <f>'Amendment 1-Other Funds'!T41+'Other Funds-Revision No. 2'!T41</f>
        <v>0</v>
      </c>
      <c r="U41" s="105">
        <f>'Amendment 1-Other Funds'!U41+'Other Funds-Revision No. 2'!U41</f>
        <v>0</v>
      </c>
      <c r="V41" s="105">
        <f>'Amendment 1-Other Funds'!V41+'Other Funds-Revision No. 2'!V41</f>
        <v>0</v>
      </c>
      <c r="W41" s="105">
        <f>'Amendment 1-Other Funds'!W41+'Other Funds-Revision No. 2'!W41</f>
        <v>9122</v>
      </c>
      <c r="X41" s="105">
        <f>'Amendment 1-Other Funds'!X41+'Other Funds-Revision No. 2'!X41</f>
        <v>3836</v>
      </c>
      <c r="Y41" s="105">
        <f>'Amendment 1-Other Funds'!Y41+'Other Funds-Revision No. 2'!Y41</f>
        <v>0</v>
      </c>
      <c r="Z41" s="105">
        <f>'Amendment 1-Other Funds'!Z41+'Other Funds-Revision No. 2'!Z41</f>
        <v>0</v>
      </c>
      <c r="AA41" s="105">
        <f>'Amendment 1-Other Funds'!AA41+'Other Funds-Revision No. 2'!AA41</f>
        <v>3490</v>
      </c>
      <c r="AB41" s="105">
        <f>'Amendment 1-Other Funds'!AB41+'Other Funds-Revision No. 2'!AB41</f>
        <v>82685</v>
      </c>
      <c r="AC41" s="105">
        <f>'Amendment 1-Other Funds'!AC41+'Other Funds-Revision No. 2'!AC41</f>
        <v>5390</v>
      </c>
      <c r="AD41" s="105">
        <f>'Amendment 1-Other Funds'!AD41+'Other Funds-Revision No. 2'!AD41</f>
        <v>0</v>
      </c>
      <c r="AE41" s="105">
        <f>'Other Funds-Revision No. 2'!AE41</f>
        <v>0</v>
      </c>
      <c r="AF41" s="105">
        <f>+'Other Funds-Revision No. 2'!AF41</f>
        <v>35714</v>
      </c>
      <c r="AG41" s="111">
        <f>'Amendment 1-Other Funds'!AE41+'Other Funds-Revision No. 2'!AG41</f>
        <v>1594079</v>
      </c>
      <c r="AI41" s="105"/>
    </row>
    <row r="42" spans="1:35" x14ac:dyDescent="0.2">
      <c r="A42" s="24" t="str">
        <f>+'Original ABG Allocation'!A42</f>
        <v>37</v>
      </c>
      <c r="B42" s="24" t="str">
        <f>+'Original ABG Allocation'!B42</f>
        <v>LUZERNE/WYOMING</v>
      </c>
      <c r="C42" s="105">
        <f>'Amendment 1-Other Funds'!C42+'Other Funds-Revision No. 2'!C42</f>
        <v>0</v>
      </c>
      <c r="D42" s="105">
        <f>'Amendment 1-Other Funds'!D42+'Other Funds-Revision No. 2'!D42</f>
        <v>66250</v>
      </c>
      <c r="E42" s="105">
        <f>'Amendment 1-Other Funds'!E42+'Other Funds-Revision No. 2'!E42</f>
        <v>91666</v>
      </c>
      <c r="F42" s="105">
        <f>'Amendment 1-Other Funds'!F42+'Other Funds-Revision No. 2'!F42</f>
        <v>0</v>
      </c>
      <c r="G42" s="105">
        <f>'Amendment 1-Other Funds'!G42+'Other Funds-Revision No. 2'!G42</f>
        <v>0</v>
      </c>
      <c r="H42" s="105">
        <f>'Amendment 1-Other Funds'!H42+'Other Funds-Revision No. 2'!H42</f>
        <v>0</v>
      </c>
      <c r="I42" s="105">
        <f>'Amendment 1-Other Funds'!I42+'Other Funds-Revision No. 2'!I42</f>
        <v>5000</v>
      </c>
      <c r="J42" s="105">
        <f>'Amendment 1-Other Funds'!J42+'Other Funds-Revision No. 2'!J42</f>
        <v>0</v>
      </c>
      <c r="K42" s="105">
        <f>'Amendment 1-Other Funds'!K42+'Other Funds-Revision No. 2'!K42</f>
        <v>191216</v>
      </c>
      <c r="L42" s="105">
        <f>'Amendment 1-Other Funds'!L42+'Other Funds-Revision No. 2'!L42</f>
        <v>183179</v>
      </c>
      <c r="M42" s="105">
        <f>'Amendment 1-Other Funds'!M42+'Other Funds-Revision No. 2'!M42</f>
        <v>54194</v>
      </c>
      <c r="N42" s="105">
        <f>'Amendment 1-Other Funds'!N42+'Other Funds-Revision No. 2'!N42</f>
        <v>60000</v>
      </c>
      <c r="O42" s="105">
        <f>'Amendment 1-Other Funds'!O42+'Other Funds-Revision No. 2'!O42</f>
        <v>477356</v>
      </c>
      <c r="P42" s="105">
        <f>'Amendment 1-Other Funds'!P42+'Other Funds-Revision No. 2'!P42</f>
        <v>303444</v>
      </c>
      <c r="Q42" s="105">
        <f>'Amendment 1-Other Funds'!Q42+'Other Funds-Revision No. 2'!Q42</f>
        <v>205545</v>
      </c>
      <c r="R42" s="105">
        <f>'Amendment 1-Other Funds'!R42+'Other Funds-Revision No. 2'!R42</f>
        <v>22830</v>
      </c>
      <c r="S42" s="105">
        <f>'Amendment 1-Other Funds'!S42+'Other Funds-Revision No. 2'!S42</f>
        <v>152501</v>
      </c>
      <c r="T42" s="105">
        <f>'Amendment 1-Other Funds'!T42+'Other Funds-Revision No. 2'!T42</f>
        <v>0</v>
      </c>
      <c r="U42" s="105">
        <f>'Amendment 1-Other Funds'!U42+'Other Funds-Revision No. 2'!U42</f>
        <v>0</v>
      </c>
      <c r="V42" s="105">
        <f>'Amendment 1-Other Funds'!V42+'Other Funds-Revision No. 2'!V42</f>
        <v>0</v>
      </c>
      <c r="W42" s="105">
        <f>'Amendment 1-Other Funds'!W42+'Other Funds-Revision No. 2'!W42</f>
        <v>12529</v>
      </c>
      <c r="X42" s="105">
        <f>'Amendment 1-Other Funds'!X42+'Other Funds-Revision No. 2'!X42</f>
        <v>0</v>
      </c>
      <c r="Y42" s="105">
        <f>'Amendment 1-Other Funds'!Y42+'Other Funds-Revision No. 2'!Y42</f>
        <v>0</v>
      </c>
      <c r="Z42" s="105">
        <f>'Amendment 1-Other Funds'!Z42+'Other Funds-Revision No. 2'!Z42</f>
        <v>0</v>
      </c>
      <c r="AA42" s="105">
        <f>'Amendment 1-Other Funds'!AA42+'Other Funds-Revision No. 2'!AA42</f>
        <v>0</v>
      </c>
      <c r="AB42" s="105">
        <f>'Amendment 1-Other Funds'!AB42+'Other Funds-Revision No. 2'!AB42</f>
        <v>179021</v>
      </c>
      <c r="AC42" s="105">
        <f>'Amendment 1-Other Funds'!AC42+'Other Funds-Revision No. 2'!AC42</f>
        <v>11670</v>
      </c>
      <c r="AD42" s="105">
        <f>'Amendment 1-Other Funds'!AD42+'Other Funds-Revision No. 2'!AD42</f>
        <v>0</v>
      </c>
      <c r="AE42" s="105">
        <f>'Other Funds-Revision No. 2'!AE42</f>
        <v>0</v>
      </c>
      <c r="AF42" s="105">
        <f>+'Other Funds-Revision No. 2'!AF42</f>
        <v>0</v>
      </c>
      <c r="AG42" s="111">
        <f>'Amendment 1-Other Funds'!AE42+'Other Funds-Revision No. 2'!AG42</f>
        <v>2016401</v>
      </c>
      <c r="AI42" s="105"/>
    </row>
    <row r="43" spans="1:35" x14ac:dyDescent="0.2">
      <c r="A43" s="24" t="str">
        <f>+'Original ABG Allocation'!A43</f>
        <v>38</v>
      </c>
      <c r="B43" s="24" t="str">
        <f>+'Original ABG Allocation'!B43</f>
        <v>LACKAWANNA</v>
      </c>
      <c r="C43" s="105">
        <f>'Amendment 1-Other Funds'!C43+'Other Funds-Revision No. 2'!C43</f>
        <v>0</v>
      </c>
      <c r="D43" s="105">
        <f>'Amendment 1-Other Funds'!D43+'Other Funds-Revision No. 2'!D43</f>
        <v>16100</v>
      </c>
      <c r="E43" s="105">
        <f>'Amendment 1-Other Funds'!E43+'Other Funds-Revision No. 2'!E43</f>
        <v>0</v>
      </c>
      <c r="F43" s="105">
        <f>'Amendment 1-Other Funds'!F43+'Other Funds-Revision No. 2'!F43</f>
        <v>0</v>
      </c>
      <c r="G43" s="105">
        <f>'Amendment 1-Other Funds'!G43+'Other Funds-Revision No. 2'!G43</f>
        <v>0</v>
      </c>
      <c r="H43" s="105">
        <f>'Amendment 1-Other Funds'!H43+'Other Funds-Revision No. 2'!H43</f>
        <v>0</v>
      </c>
      <c r="I43" s="105">
        <f>'Amendment 1-Other Funds'!I43+'Other Funds-Revision No. 2'!I43</f>
        <v>5000</v>
      </c>
      <c r="J43" s="105">
        <f>'Amendment 1-Other Funds'!J43+'Other Funds-Revision No. 2'!J43</f>
        <v>0</v>
      </c>
      <c r="K43" s="105">
        <f>'Amendment 1-Other Funds'!K43+'Other Funds-Revision No. 2'!K43</f>
        <v>491125</v>
      </c>
      <c r="L43" s="105">
        <f>'Amendment 1-Other Funds'!L43+'Other Funds-Revision No. 2'!L43</f>
        <v>728282</v>
      </c>
      <c r="M43" s="105">
        <f>'Amendment 1-Other Funds'!M43+'Other Funds-Revision No. 2'!M43</f>
        <v>54194</v>
      </c>
      <c r="N43" s="105">
        <f>'Amendment 1-Other Funds'!N43+'Other Funds-Revision No. 2'!N43</f>
        <v>57783</v>
      </c>
      <c r="O43" s="105">
        <f>'Amendment 1-Other Funds'!O43+'Other Funds-Revision No. 2'!O43</f>
        <v>289981</v>
      </c>
      <c r="P43" s="105">
        <f>'Amendment 1-Other Funds'!P43+'Other Funds-Revision No. 2'!P43</f>
        <v>283676</v>
      </c>
      <c r="Q43" s="105">
        <f>'Amendment 1-Other Funds'!Q43+'Other Funds-Revision No. 2'!Q43</f>
        <v>189117</v>
      </c>
      <c r="R43" s="105">
        <f>'Amendment 1-Other Funds'!R43+'Other Funds-Revision No. 2'!R43</f>
        <v>27737</v>
      </c>
      <c r="S43" s="105">
        <f>'Amendment 1-Other Funds'!S43+'Other Funds-Revision No. 2'!S43</f>
        <v>92640</v>
      </c>
      <c r="T43" s="105">
        <f>'Amendment 1-Other Funds'!T43+'Other Funds-Revision No. 2'!T43</f>
        <v>0</v>
      </c>
      <c r="U43" s="105">
        <f>'Amendment 1-Other Funds'!U43+'Other Funds-Revision No. 2'!U43</f>
        <v>0</v>
      </c>
      <c r="V43" s="105">
        <f>'Amendment 1-Other Funds'!V43+'Other Funds-Revision No. 2'!V43</f>
        <v>301001.5</v>
      </c>
      <c r="W43" s="105">
        <f>'Amendment 1-Other Funds'!W43+'Other Funds-Revision No. 2'!W43</f>
        <v>7611</v>
      </c>
      <c r="X43" s="105">
        <f>'Amendment 1-Other Funds'!X43+'Other Funds-Revision No. 2'!X43</f>
        <v>0</v>
      </c>
      <c r="Y43" s="105">
        <f>'Amendment 1-Other Funds'!Y43+'Other Funds-Revision No. 2'!Y43</f>
        <v>0</v>
      </c>
      <c r="Z43" s="105">
        <f>'Amendment 1-Other Funds'!Z43+'Other Funds-Revision No. 2'!Z43</f>
        <v>0</v>
      </c>
      <c r="AA43" s="105">
        <f>'Amendment 1-Other Funds'!AA43+'Other Funds-Revision No. 2'!AA43</f>
        <v>0</v>
      </c>
      <c r="AB43" s="105">
        <f>'Amendment 1-Other Funds'!AB43+'Other Funds-Revision No. 2'!AB43</f>
        <v>102660</v>
      </c>
      <c r="AC43" s="105">
        <f>'Amendment 1-Other Funds'!AC43+'Other Funds-Revision No. 2'!AC43</f>
        <v>6692</v>
      </c>
      <c r="AD43" s="105">
        <f>'Amendment 1-Other Funds'!AD43+'Other Funds-Revision No. 2'!AD43</f>
        <v>0</v>
      </c>
      <c r="AE43" s="105">
        <f>'Other Funds-Revision No. 2'!AE43</f>
        <v>0</v>
      </c>
      <c r="AF43" s="105">
        <f>+'Other Funds-Revision No. 2'!AF43</f>
        <v>15306</v>
      </c>
      <c r="AG43" s="111">
        <f>'Amendment 1-Other Funds'!AE43+'Other Funds-Revision No. 2'!AG43</f>
        <v>2668905.5</v>
      </c>
      <c r="AI43" s="105"/>
    </row>
    <row r="44" spans="1:35" x14ac:dyDescent="0.2">
      <c r="A44" s="24" t="str">
        <f>+'Original ABG Allocation'!A44</f>
        <v>39</v>
      </c>
      <c r="B44" s="24" t="str">
        <f>+'Original ABG Allocation'!B44</f>
        <v>CARBON</v>
      </c>
      <c r="C44" s="105">
        <f>'Amendment 1-Other Funds'!C44+'Other Funds-Revision No. 2'!C44</f>
        <v>0</v>
      </c>
      <c r="D44" s="105">
        <f>'Amendment 1-Other Funds'!D44+'Other Funds-Revision No. 2'!D44</f>
        <v>4200</v>
      </c>
      <c r="E44" s="105">
        <f>'Amendment 1-Other Funds'!E44+'Other Funds-Revision No. 2'!E44</f>
        <v>0</v>
      </c>
      <c r="F44" s="105">
        <f>'Amendment 1-Other Funds'!F44+'Other Funds-Revision No. 2'!F44</f>
        <v>0</v>
      </c>
      <c r="G44" s="105">
        <f>'Amendment 1-Other Funds'!G44+'Other Funds-Revision No. 2'!G44</f>
        <v>0</v>
      </c>
      <c r="H44" s="105">
        <f>'Amendment 1-Other Funds'!H44+'Other Funds-Revision No. 2'!H44</f>
        <v>0</v>
      </c>
      <c r="I44" s="105">
        <f>'Amendment 1-Other Funds'!I44+'Other Funds-Revision No. 2'!I44</f>
        <v>5000</v>
      </c>
      <c r="J44" s="105">
        <f>'Amendment 1-Other Funds'!J44+'Other Funds-Revision No. 2'!J44</f>
        <v>0</v>
      </c>
      <c r="K44" s="105">
        <f>'Amendment 1-Other Funds'!K44+'Other Funds-Revision No. 2'!K44</f>
        <v>301607</v>
      </c>
      <c r="L44" s="105">
        <f>'Amendment 1-Other Funds'!L44+'Other Funds-Revision No. 2'!L44</f>
        <v>91576</v>
      </c>
      <c r="M44" s="105">
        <f>'Amendment 1-Other Funds'!M44+'Other Funds-Revision No. 2'!M44</f>
        <v>43853</v>
      </c>
      <c r="N44" s="105">
        <f>'Amendment 1-Other Funds'!N44+'Other Funds-Revision No. 2'!N44</f>
        <v>32194</v>
      </c>
      <c r="O44" s="105">
        <f>'Amendment 1-Other Funds'!O44+'Other Funds-Revision No. 2'!O44</f>
        <v>40405</v>
      </c>
      <c r="P44" s="105">
        <f>'Amendment 1-Other Funds'!P44+'Other Funds-Revision No. 2'!P44</f>
        <v>39526</v>
      </c>
      <c r="Q44" s="105">
        <f>'Amendment 1-Other Funds'!Q44+'Other Funds-Revision No. 2'!Q44</f>
        <v>26351</v>
      </c>
      <c r="R44" s="105">
        <f>'Amendment 1-Other Funds'!R44+'Other Funds-Revision No. 2'!R44</f>
        <v>3865</v>
      </c>
      <c r="S44" s="105">
        <f>'Amendment 1-Other Funds'!S44+'Other Funds-Revision No. 2'!S44</f>
        <v>24038</v>
      </c>
      <c r="T44" s="105">
        <f>'Amendment 1-Other Funds'!T44+'Other Funds-Revision No. 2'!T44</f>
        <v>0</v>
      </c>
      <c r="U44" s="105">
        <f>'Amendment 1-Other Funds'!U44+'Other Funds-Revision No. 2'!U44</f>
        <v>0</v>
      </c>
      <c r="V44" s="105">
        <f>'Amendment 1-Other Funds'!V44+'Other Funds-Revision No. 2'!V44</f>
        <v>0</v>
      </c>
      <c r="W44" s="105">
        <f>'Amendment 1-Other Funds'!W44+'Other Funds-Revision No. 2'!W44</f>
        <v>3182</v>
      </c>
      <c r="X44" s="105">
        <f>'Amendment 1-Other Funds'!X44+'Other Funds-Revision No. 2'!X44</f>
        <v>9808</v>
      </c>
      <c r="Y44" s="105">
        <f>'Amendment 1-Other Funds'!Y44+'Other Funds-Revision No. 2'!Y44</f>
        <v>0</v>
      </c>
      <c r="Z44" s="105">
        <f>'Amendment 1-Other Funds'!Z44+'Other Funds-Revision No. 2'!Z44</f>
        <v>0</v>
      </c>
      <c r="AA44" s="105">
        <f>'Amendment 1-Other Funds'!AA44+'Other Funds-Revision No. 2'!AA44</f>
        <v>8923</v>
      </c>
      <c r="AB44" s="105">
        <f>'Amendment 1-Other Funds'!AB44+'Other Funds-Revision No. 2'!AB44</f>
        <v>29524</v>
      </c>
      <c r="AC44" s="105">
        <f>'Amendment 1-Other Funds'!AC44+'Other Funds-Revision No. 2'!AC44</f>
        <v>1661</v>
      </c>
      <c r="AD44" s="105">
        <f>'Amendment 1-Other Funds'!AD44+'Other Funds-Revision No. 2'!AD44</f>
        <v>0</v>
      </c>
      <c r="AE44" s="105">
        <f>'Other Funds-Revision No. 2'!AE44</f>
        <v>0</v>
      </c>
      <c r="AF44" s="105">
        <f>+'Other Funds-Revision No. 2'!AF44</f>
        <v>12755</v>
      </c>
      <c r="AG44" s="111">
        <f>'Amendment 1-Other Funds'!AE44+'Other Funds-Revision No. 2'!AG44</f>
        <v>678468</v>
      </c>
      <c r="AI44" s="105"/>
    </row>
    <row r="45" spans="1:35" x14ac:dyDescent="0.2">
      <c r="A45" s="24" t="str">
        <f>+'Original ABG Allocation'!A45</f>
        <v>40</v>
      </c>
      <c r="B45" s="24" t="str">
        <f>+'Original ABG Allocation'!B45</f>
        <v>SCHUYLKILL</v>
      </c>
      <c r="C45" s="105">
        <f>'Amendment 1-Other Funds'!C45+'Other Funds-Revision No. 2'!C45</f>
        <v>0</v>
      </c>
      <c r="D45" s="105">
        <f>'Amendment 1-Other Funds'!D45+'Other Funds-Revision No. 2'!D45</f>
        <v>15250</v>
      </c>
      <c r="E45" s="105">
        <f>'Amendment 1-Other Funds'!E45+'Other Funds-Revision No. 2'!E45</f>
        <v>0</v>
      </c>
      <c r="F45" s="105">
        <f>'Amendment 1-Other Funds'!F45+'Other Funds-Revision No. 2'!F45</f>
        <v>0</v>
      </c>
      <c r="G45" s="105">
        <f>'Amendment 1-Other Funds'!G45+'Other Funds-Revision No. 2'!G45</f>
        <v>197392</v>
      </c>
      <c r="H45" s="105">
        <f>'Amendment 1-Other Funds'!H45+'Other Funds-Revision No. 2'!H45</f>
        <v>0</v>
      </c>
      <c r="I45" s="105">
        <f>'Amendment 1-Other Funds'!I45+'Other Funds-Revision No. 2'!I45</f>
        <v>5000</v>
      </c>
      <c r="J45" s="105">
        <f>'Amendment 1-Other Funds'!J45+'Other Funds-Revision No. 2'!J45</f>
        <v>0</v>
      </c>
      <c r="K45" s="105">
        <f>'Amendment 1-Other Funds'!K45+'Other Funds-Revision No. 2'!K45</f>
        <v>103461</v>
      </c>
      <c r="L45" s="105">
        <f>'Amendment 1-Other Funds'!L45+'Other Funds-Revision No. 2'!L45</f>
        <v>99112</v>
      </c>
      <c r="M45" s="105">
        <f>'Amendment 1-Other Funds'!M45+'Other Funds-Revision No. 2'!M45</f>
        <v>40708</v>
      </c>
      <c r="N45" s="105">
        <f>'Amendment 1-Other Funds'!N45+'Other Funds-Revision No. 2'!N45</f>
        <v>47614</v>
      </c>
      <c r="O45" s="105">
        <f>'Amendment 1-Other Funds'!O45+'Other Funds-Revision No. 2'!O45</f>
        <v>161976</v>
      </c>
      <c r="P45" s="105">
        <f>'Amendment 1-Other Funds'!P45+'Other Funds-Revision No. 2'!P45</f>
        <v>206178</v>
      </c>
      <c r="Q45" s="105">
        <f>'Amendment 1-Other Funds'!Q45+'Other Funds-Revision No. 2'!Q45</f>
        <v>94624</v>
      </c>
      <c r="R45" s="105">
        <f>'Amendment 1-Other Funds'!R45+'Other Funds-Revision No. 2'!R45</f>
        <v>8727</v>
      </c>
      <c r="S45" s="105">
        <f>'Amendment 1-Other Funds'!S45+'Other Funds-Revision No. 2'!S45</f>
        <v>43716</v>
      </c>
      <c r="T45" s="105">
        <f>'Amendment 1-Other Funds'!T45+'Other Funds-Revision No. 2'!T45</f>
        <v>0</v>
      </c>
      <c r="U45" s="105">
        <f>'Amendment 1-Other Funds'!U45+'Other Funds-Revision No. 2'!U45</f>
        <v>0</v>
      </c>
      <c r="V45" s="105">
        <f>'Amendment 1-Other Funds'!V45+'Other Funds-Revision No. 2'!V45</f>
        <v>0</v>
      </c>
      <c r="W45" s="105">
        <f>'Amendment 1-Other Funds'!W45+'Other Funds-Revision No. 2'!W45</f>
        <v>7183</v>
      </c>
      <c r="X45" s="105">
        <f>'Amendment 1-Other Funds'!X45+'Other Funds-Revision No. 2'!X45</f>
        <v>0</v>
      </c>
      <c r="Y45" s="105">
        <f>'Amendment 1-Other Funds'!Y45+'Other Funds-Revision No. 2'!Y45</f>
        <v>48271</v>
      </c>
      <c r="Z45" s="105">
        <f>'Amendment 1-Other Funds'!Z45+'Other Funds-Revision No. 2'!Z45</f>
        <v>0</v>
      </c>
      <c r="AA45" s="105">
        <f>'Amendment 1-Other Funds'!AA45+'Other Funds-Revision No. 2'!AA45</f>
        <v>0</v>
      </c>
      <c r="AB45" s="105">
        <f>'Amendment 1-Other Funds'!AB45+'Other Funds-Revision No. 2'!AB45</f>
        <v>91413</v>
      </c>
      <c r="AC45" s="105">
        <f>'Amendment 1-Other Funds'!AC45+'Other Funds-Revision No. 2'!AC45</f>
        <v>5959</v>
      </c>
      <c r="AD45" s="105">
        <f>'Amendment 1-Other Funds'!AD45+'Other Funds-Revision No. 2'!AD45</f>
        <v>0</v>
      </c>
      <c r="AE45" s="105">
        <f>'Other Funds-Revision No. 2'!AE45</f>
        <v>0</v>
      </c>
      <c r="AF45" s="105">
        <f>+'Other Funds-Revision No. 2'!AF45</f>
        <v>10204</v>
      </c>
      <c r="AG45" s="111">
        <f>'Amendment 1-Other Funds'!AE45+'Other Funds-Revision No. 2'!AG45</f>
        <v>1186788</v>
      </c>
      <c r="AI45" s="105"/>
    </row>
    <row r="46" spans="1:35" x14ac:dyDescent="0.2">
      <c r="A46" s="24" t="str">
        <f>+'Original ABG Allocation'!A46</f>
        <v>41</v>
      </c>
      <c r="B46" s="24" t="str">
        <f>+'Original ABG Allocation'!B46</f>
        <v>CLEARFIELD</v>
      </c>
      <c r="C46" s="105">
        <f>'Amendment 1-Other Funds'!C46+'Other Funds-Revision No. 2'!C46</f>
        <v>0</v>
      </c>
      <c r="D46" s="105">
        <f>'Amendment 1-Other Funds'!D46+'Other Funds-Revision No. 2'!D46</f>
        <v>13550</v>
      </c>
      <c r="E46" s="105">
        <f>'Amendment 1-Other Funds'!E46+'Other Funds-Revision No. 2'!E46</f>
        <v>0</v>
      </c>
      <c r="F46" s="105">
        <f>'Amendment 1-Other Funds'!F46+'Other Funds-Revision No. 2'!F46</f>
        <v>0</v>
      </c>
      <c r="G46" s="105">
        <f>'Amendment 1-Other Funds'!G46+'Other Funds-Revision No. 2'!G46</f>
        <v>0</v>
      </c>
      <c r="H46" s="105">
        <f>'Amendment 1-Other Funds'!H46+'Other Funds-Revision No. 2'!H46</f>
        <v>0</v>
      </c>
      <c r="I46" s="105">
        <f>'Amendment 1-Other Funds'!I46+'Other Funds-Revision No. 2'!I46</f>
        <v>5000</v>
      </c>
      <c r="J46" s="105">
        <f>'Amendment 1-Other Funds'!J46+'Other Funds-Revision No. 2'!J46</f>
        <v>0</v>
      </c>
      <c r="K46" s="105">
        <f>'Amendment 1-Other Funds'!K46+'Other Funds-Revision No. 2'!K46</f>
        <v>948982</v>
      </c>
      <c r="L46" s="105">
        <f>'Amendment 1-Other Funds'!L46+'Other Funds-Revision No. 2'!L46</f>
        <v>45918</v>
      </c>
      <c r="M46" s="105">
        <f>'Amendment 1-Other Funds'!M46+'Other Funds-Revision No. 2'!M46</f>
        <v>49043</v>
      </c>
      <c r="N46" s="105">
        <f>'Amendment 1-Other Funds'!N46+'Other Funds-Revision No. 2'!N46</f>
        <v>45000</v>
      </c>
      <c r="O46" s="105">
        <f>'Amendment 1-Other Funds'!O46+'Other Funds-Revision No. 2'!O46</f>
        <v>0</v>
      </c>
      <c r="P46" s="105">
        <f>'Amendment 1-Other Funds'!P46+'Other Funds-Revision No. 2'!P46</f>
        <v>57438</v>
      </c>
      <c r="Q46" s="105">
        <f>'Amendment 1-Other Funds'!Q46+'Other Funds-Revision No. 2'!Q46</f>
        <v>38292</v>
      </c>
      <c r="R46" s="105">
        <f>'Amendment 1-Other Funds'!R46+'Other Funds-Revision No. 2'!R46</f>
        <v>0</v>
      </c>
      <c r="S46" s="105">
        <f>'Amendment 1-Other Funds'!S46+'Other Funds-Revision No. 2'!S46</f>
        <v>18757</v>
      </c>
      <c r="T46" s="105">
        <f>'Amendment 1-Other Funds'!T46+'Other Funds-Revision No. 2'!T46</f>
        <v>0</v>
      </c>
      <c r="U46" s="105">
        <f>'Amendment 1-Other Funds'!U46+'Other Funds-Revision No. 2'!U46</f>
        <v>0</v>
      </c>
      <c r="V46" s="105">
        <f>'Amendment 1-Other Funds'!V46+'Other Funds-Revision No. 2'!V46</f>
        <v>0</v>
      </c>
      <c r="W46" s="105">
        <f>'Amendment 1-Other Funds'!W46+'Other Funds-Revision No. 2'!W46</f>
        <v>4623</v>
      </c>
      <c r="X46" s="105">
        <f>'Amendment 1-Other Funds'!X46+'Other Funds-Revision No. 2'!X46</f>
        <v>5124</v>
      </c>
      <c r="Y46" s="105">
        <f>'Amendment 1-Other Funds'!Y46+'Other Funds-Revision No. 2'!Y46</f>
        <v>0</v>
      </c>
      <c r="Z46" s="105">
        <f>'Amendment 1-Other Funds'!Z46+'Other Funds-Revision No. 2'!Z46</f>
        <v>0</v>
      </c>
      <c r="AA46" s="105">
        <f>'Amendment 1-Other Funds'!AA46+'Other Funds-Revision No. 2'!AA46</f>
        <v>4662</v>
      </c>
      <c r="AB46" s="105">
        <f>'Amendment 1-Other Funds'!AB46+'Other Funds-Revision No. 2'!AB46</f>
        <v>54176</v>
      </c>
      <c r="AC46" s="105">
        <f>'Amendment 1-Other Funds'!AC46+'Other Funds-Revision No. 2'!AC46</f>
        <v>3049</v>
      </c>
      <c r="AD46" s="105">
        <f>'Amendment 1-Other Funds'!AD46+'Other Funds-Revision No. 2'!AD46</f>
        <v>0</v>
      </c>
      <c r="AE46" s="105">
        <f>'Other Funds-Revision No. 2'!AE46</f>
        <v>0</v>
      </c>
      <c r="AF46" s="105">
        <f>+'Other Funds-Revision No. 2'!AF46</f>
        <v>15306</v>
      </c>
      <c r="AG46" s="111">
        <f>'Amendment 1-Other Funds'!AE46+'Other Funds-Revision No. 2'!AG46</f>
        <v>1308920</v>
      </c>
      <c r="AI46" s="105"/>
    </row>
    <row r="47" spans="1:35" x14ac:dyDescent="0.2">
      <c r="A47" s="24" t="str">
        <f>+'Original ABG Allocation'!A47</f>
        <v>42</v>
      </c>
      <c r="B47" s="24" t="str">
        <f>+'Original ABG Allocation'!B47</f>
        <v>JEFFERSON</v>
      </c>
      <c r="C47" s="105">
        <f>'Amendment 1-Other Funds'!C47+'Other Funds-Revision No. 2'!C47</f>
        <v>0</v>
      </c>
      <c r="D47" s="105">
        <f>'Amendment 1-Other Funds'!D47+'Other Funds-Revision No. 2'!D47</f>
        <v>5050</v>
      </c>
      <c r="E47" s="105">
        <f>'Amendment 1-Other Funds'!E47+'Other Funds-Revision No. 2'!E47</f>
        <v>0</v>
      </c>
      <c r="F47" s="105">
        <f>'Amendment 1-Other Funds'!F47+'Other Funds-Revision No. 2'!F47</f>
        <v>32745</v>
      </c>
      <c r="G47" s="105">
        <f>'Amendment 1-Other Funds'!G47+'Other Funds-Revision No. 2'!G47</f>
        <v>0</v>
      </c>
      <c r="H47" s="105">
        <f>'Amendment 1-Other Funds'!H47+'Other Funds-Revision No. 2'!H47</f>
        <v>0</v>
      </c>
      <c r="I47" s="105">
        <f>'Amendment 1-Other Funds'!I47+'Other Funds-Revision No. 2'!I47</f>
        <v>5000</v>
      </c>
      <c r="J47" s="105">
        <f>'Amendment 1-Other Funds'!J47+'Other Funds-Revision No. 2'!J47</f>
        <v>0</v>
      </c>
      <c r="K47" s="105">
        <f>'Amendment 1-Other Funds'!K47+'Other Funds-Revision No. 2'!K47</f>
        <v>177812</v>
      </c>
      <c r="L47" s="105">
        <f>'Amendment 1-Other Funds'!L47+'Other Funds-Revision No. 2'!L47</f>
        <v>73872</v>
      </c>
      <c r="M47" s="105">
        <f>'Amendment 1-Other Funds'!M47+'Other Funds-Revision No. 2'!M47</f>
        <v>35000</v>
      </c>
      <c r="N47" s="105">
        <f>'Amendment 1-Other Funds'!N47+'Other Funds-Revision No. 2'!N47</f>
        <v>0</v>
      </c>
      <c r="O47" s="105">
        <f>'Amendment 1-Other Funds'!O47+'Other Funds-Revision No. 2'!O47</f>
        <v>30472</v>
      </c>
      <c r="P47" s="105">
        <f>'Amendment 1-Other Funds'!P47+'Other Funds-Revision No. 2'!P47</f>
        <v>29808</v>
      </c>
      <c r="Q47" s="105">
        <f>'Amendment 1-Other Funds'!Q47+'Other Funds-Revision No. 2'!Q47</f>
        <v>19872</v>
      </c>
      <c r="R47" s="105">
        <f>'Amendment 1-Other Funds'!R47+'Other Funds-Revision No. 2'!R47</f>
        <v>2914</v>
      </c>
      <c r="S47" s="105">
        <f>'Amendment 1-Other Funds'!S47+'Other Funds-Revision No. 2'!S47</f>
        <v>9734</v>
      </c>
      <c r="T47" s="105">
        <f>'Amendment 1-Other Funds'!T47+'Other Funds-Revision No. 2'!T47</f>
        <v>0</v>
      </c>
      <c r="U47" s="105">
        <f>'Amendment 1-Other Funds'!U47+'Other Funds-Revision No. 2'!U47</f>
        <v>0</v>
      </c>
      <c r="V47" s="105">
        <f>'Amendment 1-Other Funds'!V47+'Other Funds-Revision No. 2'!V47</f>
        <v>0</v>
      </c>
      <c r="W47" s="105">
        <f>'Amendment 1-Other Funds'!W47+'Other Funds-Revision No. 2'!W47</f>
        <v>2399</v>
      </c>
      <c r="X47" s="105">
        <f>'Amendment 1-Other Funds'!X47+'Other Funds-Revision No. 2'!X47</f>
        <v>0</v>
      </c>
      <c r="Y47" s="105">
        <f>'Amendment 1-Other Funds'!Y47+'Other Funds-Revision No. 2'!Y47</f>
        <v>0</v>
      </c>
      <c r="Z47" s="105">
        <f>'Amendment 1-Other Funds'!Z47+'Other Funds-Revision No. 2'!Z47</f>
        <v>0</v>
      </c>
      <c r="AA47" s="105">
        <f>'Amendment 1-Other Funds'!AA47+'Other Funds-Revision No. 2'!AA47</f>
        <v>0</v>
      </c>
      <c r="AB47" s="105">
        <f>'Amendment 1-Other Funds'!AB47+'Other Funds-Revision No. 2'!AB47</f>
        <v>29112</v>
      </c>
      <c r="AC47" s="105">
        <f>'Amendment 1-Other Funds'!AC47+'Other Funds-Revision No. 2'!AC47</f>
        <v>1638</v>
      </c>
      <c r="AD47" s="105">
        <f>'Amendment 1-Other Funds'!AD47+'Other Funds-Revision No. 2'!AD47</f>
        <v>0</v>
      </c>
      <c r="AE47" s="105">
        <f>'Other Funds-Revision No. 2'!AE47</f>
        <v>0</v>
      </c>
      <c r="AF47" s="105">
        <f>+'Other Funds-Revision No. 2'!AF47</f>
        <v>7653</v>
      </c>
      <c r="AG47" s="111">
        <f>'Amendment 1-Other Funds'!AE47+'Other Funds-Revision No. 2'!AG47</f>
        <v>463081</v>
      </c>
      <c r="AI47" s="105"/>
    </row>
    <row r="48" spans="1:35" x14ac:dyDescent="0.2">
      <c r="A48" s="24" t="str">
        <f>+'Original ABG Allocation'!A48</f>
        <v>43</v>
      </c>
      <c r="B48" s="24" t="str">
        <f>+'Original ABG Allocation'!B48</f>
        <v>FOREST/WARREN</v>
      </c>
      <c r="C48" s="105">
        <f>'Amendment 1-Other Funds'!C48+'Other Funds-Revision No. 2'!C48</f>
        <v>0</v>
      </c>
      <c r="D48" s="105">
        <f>'Amendment 1-Other Funds'!D48+'Other Funds-Revision No. 2'!D48</f>
        <v>4200</v>
      </c>
      <c r="E48" s="105">
        <f>'Amendment 1-Other Funds'!E48+'Other Funds-Revision No. 2'!E48</f>
        <v>0</v>
      </c>
      <c r="F48" s="105">
        <f>'Amendment 1-Other Funds'!F48+'Other Funds-Revision No. 2'!F48</f>
        <v>32600</v>
      </c>
      <c r="G48" s="105">
        <f>'Amendment 1-Other Funds'!G48+'Other Funds-Revision No. 2'!G48</f>
        <v>0</v>
      </c>
      <c r="H48" s="105">
        <f>'Amendment 1-Other Funds'!H48+'Other Funds-Revision No. 2'!H48</f>
        <v>0</v>
      </c>
      <c r="I48" s="105">
        <f>'Amendment 1-Other Funds'!I48+'Other Funds-Revision No. 2'!I48</f>
        <v>5000</v>
      </c>
      <c r="J48" s="105">
        <f>'Amendment 1-Other Funds'!J48+'Other Funds-Revision No. 2'!J48</f>
        <v>0</v>
      </c>
      <c r="K48" s="105">
        <f>'Amendment 1-Other Funds'!K48+'Other Funds-Revision No. 2'!K48</f>
        <v>226721</v>
      </c>
      <c r="L48" s="105">
        <f>'Amendment 1-Other Funds'!L48+'Other Funds-Revision No. 2'!L48</f>
        <v>126618</v>
      </c>
      <c r="M48" s="105">
        <f>'Amendment 1-Other Funds'!M48+'Other Funds-Revision No. 2'!M48</f>
        <v>41769</v>
      </c>
      <c r="N48" s="105">
        <f>'Amendment 1-Other Funds'!N48+'Other Funds-Revision No. 2'!N48</f>
        <v>12809</v>
      </c>
      <c r="O48" s="105">
        <f>'Amendment 1-Other Funds'!O48+'Other Funds-Revision No. 2'!O48</f>
        <v>36053</v>
      </c>
      <c r="P48" s="105">
        <f>'Amendment 1-Other Funds'!P48+'Other Funds-Revision No. 2'!P48</f>
        <v>35269</v>
      </c>
      <c r="Q48" s="105">
        <f>'Amendment 1-Other Funds'!Q48+'Other Funds-Revision No. 2'!Q48</f>
        <v>23512</v>
      </c>
      <c r="R48" s="105">
        <f>'Amendment 1-Other Funds'!R48+'Other Funds-Revision No. 2'!R48</f>
        <v>3447</v>
      </c>
      <c r="S48" s="105">
        <f>'Amendment 1-Other Funds'!S48+'Other Funds-Revision No. 2'!S48</f>
        <v>0</v>
      </c>
      <c r="T48" s="105">
        <f>'Amendment 1-Other Funds'!T48+'Other Funds-Revision No. 2'!T48</f>
        <v>0</v>
      </c>
      <c r="U48" s="105">
        <f>'Amendment 1-Other Funds'!U48+'Other Funds-Revision No. 2'!U48</f>
        <v>0</v>
      </c>
      <c r="V48" s="105">
        <f>'Amendment 1-Other Funds'!V48+'Other Funds-Revision No. 2'!V48</f>
        <v>0</v>
      </c>
      <c r="W48" s="105">
        <f>'Amendment 1-Other Funds'!W48+'Other Funds-Revision No. 2'!W48</f>
        <v>2839</v>
      </c>
      <c r="X48" s="105">
        <f>'Amendment 1-Other Funds'!X48+'Other Funds-Revision No. 2'!X48</f>
        <v>0</v>
      </c>
      <c r="Y48" s="105">
        <f>'Amendment 1-Other Funds'!Y48+'Other Funds-Revision No. 2'!Y48</f>
        <v>0</v>
      </c>
      <c r="Z48" s="105">
        <f>'Amendment 1-Other Funds'!Z48+'Other Funds-Revision No. 2'!Z48</f>
        <v>0</v>
      </c>
      <c r="AA48" s="105">
        <f>'Amendment 1-Other Funds'!AA48+'Other Funds-Revision No. 2'!AA48</f>
        <v>0</v>
      </c>
      <c r="AB48" s="105">
        <f>'Amendment 1-Other Funds'!AB48+'Other Funds-Revision No. 2'!AB48</f>
        <v>23962</v>
      </c>
      <c r="AC48" s="105">
        <f>'Amendment 1-Other Funds'!AC48+'Other Funds-Revision No. 2'!AC48</f>
        <v>1348</v>
      </c>
      <c r="AD48" s="105">
        <f>'Amendment 1-Other Funds'!AD48+'Other Funds-Revision No. 2'!AD48</f>
        <v>0</v>
      </c>
      <c r="AE48" s="105">
        <f>'Other Funds-Revision No. 2'!AE48</f>
        <v>0</v>
      </c>
      <c r="AF48" s="105">
        <f>+'Other Funds-Revision No. 2'!AF48</f>
        <v>12755</v>
      </c>
      <c r="AG48" s="111">
        <f>'Amendment 1-Other Funds'!AE48+'Other Funds-Revision No. 2'!AG48</f>
        <v>588902</v>
      </c>
      <c r="AI48" s="105"/>
    </row>
    <row r="49" spans="1:35" x14ac:dyDescent="0.2">
      <c r="A49" s="24" t="str">
        <f>+'Original ABG Allocation'!A49</f>
        <v>44</v>
      </c>
      <c r="B49" s="24" t="str">
        <f>+'Original ABG Allocation'!B49</f>
        <v>VENANGO</v>
      </c>
      <c r="C49" s="105">
        <f>'Amendment 1-Other Funds'!C49+'Other Funds-Revision No. 2'!C49</f>
        <v>0</v>
      </c>
      <c r="D49" s="105">
        <f>'Amendment 1-Other Funds'!D49+'Other Funds-Revision No. 2'!D49</f>
        <v>14825</v>
      </c>
      <c r="E49" s="105">
        <f>'Amendment 1-Other Funds'!E49+'Other Funds-Revision No. 2'!E49</f>
        <v>0</v>
      </c>
      <c r="F49" s="105">
        <f>'Amendment 1-Other Funds'!F49+'Other Funds-Revision No. 2'!F49</f>
        <v>0</v>
      </c>
      <c r="G49" s="105">
        <f>'Amendment 1-Other Funds'!G49+'Other Funds-Revision No. 2'!G49</f>
        <v>0</v>
      </c>
      <c r="H49" s="105">
        <f>'Amendment 1-Other Funds'!H49+'Other Funds-Revision No. 2'!H49</f>
        <v>0</v>
      </c>
      <c r="I49" s="105">
        <f>'Amendment 1-Other Funds'!I49+'Other Funds-Revision No. 2'!I49</f>
        <v>5000</v>
      </c>
      <c r="J49" s="105">
        <f>'Amendment 1-Other Funds'!J49+'Other Funds-Revision No. 2'!J49</f>
        <v>0</v>
      </c>
      <c r="K49" s="105">
        <f>'Amendment 1-Other Funds'!K49+'Other Funds-Revision No. 2'!K49</f>
        <v>293954</v>
      </c>
      <c r="L49" s="105">
        <f>'Amendment 1-Other Funds'!L49+'Other Funds-Revision No. 2'!L49</f>
        <v>116505</v>
      </c>
      <c r="M49" s="105">
        <f>'Amendment 1-Other Funds'!M49+'Other Funds-Revision No. 2'!M49</f>
        <v>0</v>
      </c>
      <c r="N49" s="105">
        <f>'Amendment 1-Other Funds'!N49+'Other Funds-Revision No. 2'!N49</f>
        <v>52000</v>
      </c>
      <c r="O49" s="105">
        <f>'Amendment 1-Other Funds'!O49+'Other Funds-Revision No. 2'!O49</f>
        <v>37627</v>
      </c>
      <c r="P49" s="105">
        <f>'Amendment 1-Other Funds'!P49+'Other Funds-Revision No. 2'!P49</f>
        <v>36809</v>
      </c>
      <c r="Q49" s="105">
        <f>'Amendment 1-Other Funds'!Q49+'Other Funds-Revision No. 2'!Q49</f>
        <v>24539</v>
      </c>
      <c r="R49" s="105">
        <f>'Amendment 1-Other Funds'!R49+'Other Funds-Revision No. 2'!R49</f>
        <v>3599</v>
      </c>
      <c r="S49" s="105">
        <f>'Amendment 1-Other Funds'!S49+'Other Funds-Revision No. 2'!S49</f>
        <v>12020</v>
      </c>
      <c r="T49" s="105">
        <f>'Amendment 1-Other Funds'!T49+'Other Funds-Revision No. 2'!T49</f>
        <v>0</v>
      </c>
      <c r="U49" s="105">
        <f>'Amendment 1-Other Funds'!U49+'Other Funds-Revision No. 2'!U49</f>
        <v>0</v>
      </c>
      <c r="V49" s="105">
        <f>'Amendment 1-Other Funds'!V49+'Other Funds-Revision No. 2'!V49</f>
        <v>0</v>
      </c>
      <c r="W49" s="105">
        <f>'Amendment 1-Other Funds'!W49+'Other Funds-Revision No. 2'!W49</f>
        <v>2963</v>
      </c>
      <c r="X49" s="105">
        <f>'Amendment 1-Other Funds'!X49+'Other Funds-Revision No. 2'!X49</f>
        <v>0</v>
      </c>
      <c r="Y49" s="105">
        <f>'Amendment 1-Other Funds'!Y49+'Other Funds-Revision No. 2'!Y49</f>
        <v>0</v>
      </c>
      <c r="Z49" s="105">
        <f>'Amendment 1-Other Funds'!Z49+'Other Funds-Revision No. 2'!Z49</f>
        <v>0</v>
      </c>
      <c r="AA49" s="105">
        <f>'Amendment 1-Other Funds'!AA49+'Other Funds-Revision No. 2'!AA49</f>
        <v>0</v>
      </c>
      <c r="AB49" s="105">
        <f>'Amendment 1-Other Funds'!AB49+'Other Funds-Revision No. 2'!AB49</f>
        <v>31497</v>
      </c>
      <c r="AC49" s="105">
        <f>'Amendment 1-Other Funds'!AC49+'Other Funds-Revision No. 2'!AC49</f>
        <v>1772</v>
      </c>
      <c r="AD49" s="105">
        <f>'Amendment 1-Other Funds'!AD49+'Other Funds-Revision No. 2'!AD49</f>
        <v>0</v>
      </c>
      <c r="AE49" s="105">
        <f>'Other Funds-Revision No. 2'!AE49</f>
        <v>0</v>
      </c>
      <c r="AF49" s="105">
        <f>+'Other Funds-Revision No. 2'!AF49</f>
        <v>7653</v>
      </c>
      <c r="AG49" s="111">
        <f>'Amendment 1-Other Funds'!AE49+'Other Funds-Revision No. 2'!AG49</f>
        <v>640763</v>
      </c>
      <c r="AI49" s="105"/>
    </row>
    <row r="50" spans="1:35" x14ac:dyDescent="0.2">
      <c r="A50" s="24" t="str">
        <f>+'Original ABG Allocation'!A50</f>
        <v>45</v>
      </c>
      <c r="B50" s="24" t="str">
        <f>+'Original ABG Allocation'!B50</f>
        <v>ARMSTRONG</v>
      </c>
      <c r="C50" s="105">
        <f>'Amendment 1-Other Funds'!C50+'Other Funds-Revision No. 2'!C50</f>
        <v>0</v>
      </c>
      <c r="D50" s="105">
        <f>'Amendment 1-Other Funds'!D50+'Other Funds-Revision No. 2'!D50</f>
        <v>2925</v>
      </c>
      <c r="E50" s="105">
        <f>'Amendment 1-Other Funds'!E50+'Other Funds-Revision No. 2'!E50</f>
        <v>0</v>
      </c>
      <c r="F50" s="105">
        <f>'Amendment 1-Other Funds'!F50+'Other Funds-Revision No. 2'!F50</f>
        <v>29850</v>
      </c>
      <c r="G50" s="105">
        <f>'Amendment 1-Other Funds'!G50+'Other Funds-Revision No. 2'!G50</f>
        <v>0</v>
      </c>
      <c r="H50" s="105">
        <f>'Amendment 1-Other Funds'!H50+'Other Funds-Revision No. 2'!H50</f>
        <v>0</v>
      </c>
      <c r="I50" s="105">
        <f>'Amendment 1-Other Funds'!I50+'Other Funds-Revision No. 2'!I50</f>
        <v>5000</v>
      </c>
      <c r="J50" s="105">
        <f>'Amendment 1-Other Funds'!J50+'Other Funds-Revision No. 2'!J50</f>
        <v>0</v>
      </c>
      <c r="K50" s="105">
        <f>'Amendment 1-Other Funds'!K50+'Other Funds-Revision No. 2'!K50</f>
        <v>323584</v>
      </c>
      <c r="L50" s="105">
        <f>'Amendment 1-Other Funds'!L50+'Other Funds-Revision No. 2'!L50</f>
        <v>38732</v>
      </c>
      <c r="M50" s="105">
        <f>'Amendment 1-Other Funds'!M50+'Other Funds-Revision No. 2'!M50</f>
        <v>50655</v>
      </c>
      <c r="N50" s="105">
        <f>'Amendment 1-Other Funds'!N50+'Other Funds-Revision No. 2'!N50</f>
        <v>0</v>
      </c>
      <c r="O50" s="105">
        <f>'Amendment 1-Other Funds'!O50+'Other Funds-Revision No. 2'!O50</f>
        <v>119553</v>
      </c>
      <c r="P50" s="105">
        <f>'Amendment 1-Other Funds'!P50+'Other Funds-Revision No. 2'!P50</f>
        <v>56788</v>
      </c>
      <c r="Q50" s="105">
        <f>'Amendment 1-Other Funds'!Q50+'Other Funds-Revision No. 2'!Q50</f>
        <v>49195</v>
      </c>
      <c r="R50" s="105">
        <f>'Amendment 1-Other Funds'!R50+'Other Funds-Revision No. 2'!R50</f>
        <v>4915</v>
      </c>
      <c r="S50" s="105">
        <f>'Amendment 1-Other Funds'!S50+'Other Funds-Revision No. 2'!S50</f>
        <v>40458</v>
      </c>
      <c r="T50" s="105">
        <f>'Amendment 1-Other Funds'!T50+'Other Funds-Revision No. 2'!T50</f>
        <v>0</v>
      </c>
      <c r="U50" s="105">
        <f>'Amendment 1-Other Funds'!U50+'Other Funds-Revision No. 2'!U50</f>
        <v>0</v>
      </c>
      <c r="V50" s="105">
        <f>'Amendment 1-Other Funds'!V50+'Other Funds-Revision No. 2'!V50</f>
        <v>0</v>
      </c>
      <c r="W50" s="105">
        <f>'Amendment 1-Other Funds'!W50+'Other Funds-Revision No. 2'!W50</f>
        <v>4046</v>
      </c>
      <c r="X50" s="105">
        <f>'Amendment 1-Other Funds'!X50+'Other Funds-Revision No. 2'!X50</f>
        <v>0</v>
      </c>
      <c r="Y50" s="105">
        <f>'Amendment 1-Other Funds'!Y50+'Other Funds-Revision No. 2'!Y50</f>
        <v>0</v>
      </c>
      <c r="Z50" s="105">
        <f>'Amendment 1-Other Funds'!Z50+'Other Funds-Revision No. 2'!Z50</f>
        <v>0</v>
      </c>
      <c r="AA50" s="105">
        <f>'Amendment 1-Other Funds'!AA50+'Other Funds-Revision No. 2'!AA50</f>
        <v>0</v>
      </c>
      <c r="AB50" s="105">
        <f>'Amendment 1-Other Funds'!AB50+'Other Funds-Revision No. 2'!AB50</f>
        <v>46717</v>
      </c>
      <c r="AC50" s="105">
        <f>'Amendment 1-Other Funds'!AC50+'Other Funds-Revision No. 2'!AC50</f>
        <v>2629</v>
      </c>
      <c r="AD50" s="105">
        <f>'Amendment 1-Other Funds'!AD50+'Other Funds-Revision No. 2'!AD50</f>
        <v>0</v>
      </c>
      <c r="AE50" s="105">
        <f>'Other Funds-Revision No. 2'!AE50</f>
        <v>0</v>
      </c>
      <c r="AF50" s="105">
        <f>+'Other Funds-Revision No. 2'!AF50</f>
        <v>30612</v>
      </c>
      <c r="AG50" s="111">
        <f>'Amendment 1-Other Funds'!AE50+'Other Funds-Revision No. 2'!AG50</f>
        <v>805659</v>
      </c>
      <c r="AI50" s="105"/>
    </row>
    <row r="51" spans="1:35" x14ac:dyDescent="0.2">
      <c r="A51" s="24" t="str">
        <f>+'Original ABG Allocation'!A51</f>
        <v>46</v>
      </c>
      <c r="B51" s="24" t="str">
        <f>+'Original ABG Allocation'!B51</f>
        <v>LAWRENCE</v>
      </c>
      <c r="C51" s="105">
        <f>'Amendment 1-Other Funds'!C51+'Other Funds-Revision No. 2'!C51</f>
        <v>0</v>
      </c>
      <c r="D51" s="105">
        <f>'Amendment 1-Other Funds'!D51+'Other Funds-Revision No. 2'!D51</f>
        <v>4200</v>
      </c>
      <c r="E51" s="105">
        <f>'Amendment 1-Other Funds'!E51+'Other Funds-Revision No. 2'!E51</f>
        <v>0</v>
      </c>
      <c r="F51" s="105">
        <f>'Amendment 1-Other Funds'!F51+'Other Funds-Revision No. 2'!F51</f>
        <v>0</v>
      </c>
      <c r="G51" s="105">
        <f>'Amendment 1-Other Funds'!G51+'Other Funds-Revision No. 2'!G51</f>
        <v>0</v>
      </c>
      <c r="H51" s="105">
        <f>'Amendment 1-Other Funds'!H51+'Other Funds-Revision No. 2'!H51</f>
        <v>0</v>
      </c>
      <c r="I51" s="105">
        <f>'Amendment 1-Other Funds'!I51+'Other Funds-Revision No. 2'!I51</f>
        <v>5000</v>
      </c>
      <c r="J51" s="105">
        <f>'Amendment 1-Other Funds'!J51+'Other Funds-Revision No. 2'!J51</f>
        <v>0</v>
      </c>
      <c r="K51" s="105">
        <f>'Amendment 1-Other Funds'!K51+'Other Funds-Revision No. 2'!K51</f>
        <v>299612</v>
      </c>
      <c r="L51" s="105">
        <f>'Amendment 1-Other Funds'!L51+'Other Funds-Revision No. 2'!L51</f>
        <v>40053</v>
      </c>
      <c r="M51" s="105">
        <f>'Amendment 1-Other Funds'!M51+'Other Funds-Revision No. 2'!M51</f>
        <v>54194</v>
      </c>
      <c r="N51" s="105">
        <f>'Amendment 1-Other Funds'!N51+'Other Funds-Revision No. 2'!N51</f>
        <v>0</v>
      </c>
      <c r="O51" s="105">
        <f>'Amendment 1-Other Funds'!O51+'Other Funds-Revision No. 2'!O51</f>
        <v>31801</v>
      </c>
      <c r="P51" s="105">
        <f>'Amendment 1-Other Funds'!P51+'Other Funds-Revision No. 2'!P51</f>
        <v>83039</v>
      </c>
      <c r="Q51" s="105">
        <f>'Amendment 1-Other Funds'!Q51+'Other Funds-Revision No. 2'!Q51</f>
        <v>28682</v>
      </c>
      <c r="R51" s="105">
        <f>'Amendment 1-Other Funds'!R51+'Other Funds-Revision No. 2'!R51</f>
        <v>3042</v>
      </c>
      <c r="S51" s="105">
        <f>'Amendment 1-Other Funds'!S51+'Other Funds-Revision No. 2'!S51</f>
        <v>45097</v>
      </c>
      <c r="T51" s="105">
        <f>'Amendment 1-Other Funds'!T51+'Other Funds-Revision No. 2'!T51</f>
        <v>0</v>
      </c>
      <c r="U51" s="105">
        <f>'Amendment 1-Other Funds'!U51+'Other Funds-Revision No. 2'!U51</f>
        <v>0</v>
      </c>
      <c r="V51" s="105">
        <f>'Amendment 1-Other Funds'!V51+'Other Funds-Revision No. 2'!V51</f>
        <v>0</v>
      </c>
      <c r="W51" s="105">
        <f>'Amendment 1-Other Funds'!W51+'Other Funds-Revision No. 2'!W51</f>
        <v>4173</v>
      </c>
      <c r="X51" s="105">
        <f>'Amendment 1-Other Funds'!X51+'Other Funds-Revision No. 2'!X51</f>
        <v>0</v>
      </c>
      <c r="Y51" s="105">
        <f>'Amendment 1-Other Funds'!Y51+'Other Funds-Revision No. 2'!Y51</f>
        <v>0</v>
      </c>
      <c r="Z51" s="105">
        <f>'Amendment 1-Other Funds'!Z51+'Other Funds-Revision No. 2'!Z51</f>
        <v>0</v>
      </c>
      <c r="AA51" s="105">
        <f>'Amendment 1-Other Funds'!AA51+'Other Funds-Revision No. 2'!AA51</f>
        <v>0</v>
      </c>
      <c r="AB51" s="105">
        <f>'Amendment 1-Other Funds'!AB51+'Other Funds-Revision No. 2'!AB51</f>
        <v>47059</v>
      </c>
      <c r="AC51" s="105">
        <f>'Amendment 1-Other Funds'!AC51+'Other Funds-Revision No. 2'!AC51</f>
        <v>2648</v>
      </c>
      <c r="AD51" s="105">
        <f>'Amendment 1-Other Funds'!AD51+'Other Funds-Revision No. 2'!AD51</f>
        <v>0</v>
      </c>
      <c r="AE51" s="105">
        <f>'Other Funds-Revision No. 2'!AE51</f>
        <v>0</v>
      </c>
      <c r="AF51" s="105">
        <f>+'Other Funds-Revision No. 2'!AF51</f>
        <v>5102</v>
      </c>
      <c r="AG51" s="111">
        <f>'Amendment 1-Other Funds'!AE51+'Other Funds-Revision No. 2'!AG51</f>
        <v>653702</v>
      </c>
      <c r="AI51" s="105"/>
    </row>
    <row r="52" spans="1:35" x14ac:dyDescent="0.2">
      <c r="A52" s="24" t="str">
        <f>+'Original ABG Allocation'!A52</f>
        <v>47</v>
      </c>
      <c r="B52" s="24" t="str">
        <f>+'Original ABG Allocation'!B52</f>
        <v>MERCER</v>
      </c>
      <c r="C52" s="105">
        <f>'Amendment 1-Other Funds'!C52+'Other Funds-Revision No. 2'!C52</f>
        <v>0</v>
      </c>
      <c r="D52" s="105">
        <f>'Amendment 1-Other Funds'!D52+'Other Funds-Revision No. 2'!D52</f>
        <v>2925</v>
      </c>
      <c r="E52" s="105">
        <f>'Amendment 1-Other Funds'!E52+'Other Funds-Revision No. 2'!E52</f>
        <v>0</v>
      </c>
      <c r="F52" s="105">
        <f>'Amendment 1-Other Funds'!F52+'Other Funds-Revision No. 2'!F52</f>
        <v>0</v>
      </c>
      <c r="G52" s="105">
        <f>'Amendment 1-Other Funds'!G52+'Other Funds-Revision No. 2'!G52</f>
        <v>0</v>
      </c>
      <c r="H52" s="105">
        <f>'Amendment 1-Other Funds'!H52+'Other Funds-Revision No. 2'!H52</f>
        <v>0</v>
      </c>
      <c r="I52" s="105">
        <f>'Amendment 1-Other Funds'!I52+'Other Funds-Revision No. 2'!I52</f>
        <v>5000</v>
      </c>
      <c r="J52" s="105">
        <f>'Amendment 1-Other Funds'!J52+'Other Funds-Revision No. 2'!J52</f>
        <v>0</v>
      </c>
      <c r="K52" s="105">
        <f>'Amendment 1-Other Funds'!K52+'Other Funds-Revision No. 2'!K52</f>
        <v>415856</v>
      </c>
      <c r="L52" s="105">
        <f>'Amendment 1-Other Funds'!L52+'Other Funds-Revision No. 2'!L52</f>
        <v>45255</v>
      </c>
      <c r="M52" s="105">
        <f>'Amendment 1-Other Funds'!M52+'Other Funds-Revision No. 2'!M52</f>
        <v>40000</v>
      </c>
      <c r="N52" s="105">
        <f>'Amendment 1-Other Funds'!N52+'Other Funds-Revision No. 2'!N52</f>
        <v>7500</v>
      </c>
      <c r="O52" s="105">
        <f>'Amendment 1-Other Funds'!O52+'Other Funds-Revision No. 2'!O52</f>
        <v>196304</v>
      </c>
      <c r="P52" s="105">
        <f>'Amendment 1-Other Funds'!P52+'Other Funds-Revision No. 2'!P52</f>
        <v>96692</v>
      </c>
      <c r="Q52" s="105">
        <f>'Amendment 1-Other Funds'!Q52+'Other Funds-Revision No. 2'!Q52</f>
        <v>64461</v>
      </c>
      <c r="R52" s="105">
        <f>'Amendment 1-Other Funds'!R52+'Other Funds-Revision No. 2'!R52</f>
        <v>9454</v>
      </c>
      <c r="S52" s="105">
        <f>'Amendment 1-Other Funds'!S52+'Other Funds-Revision No. 2'!S52</f>
        <v>63153</v>
      </c>
      <c r="T52" s="105">
        <f>'Amendment 1-Other Funds'!T52+'Other Funds-Revision No. 2'!T52</f>
        <v>0</v>
      </c>
      <c r="U52" s="105">
        <f>'Amendment 1-Other Funds'!U52+'Other Funds-Revision No. 2'!U52</f>
        <v>0</v>
      </c>
      <c r="V52" s="105">
        <f>'Amendment 1-Other Funds'!V52+'Other Funds-Revision No. 2'!V52</f>
        <v>0</v>
      </c>
      <c r="W52" s="105">
        <f>'Amendment 1-Other Funds'!W52+'Other Funds-Revision No. 2'!W52</f>
        <v>5189</v>
      </c>
      <c r="X52" s="105">
        <f>'Amendment 1-Other Funds'!X52+'Other Funds-Revision No. 2'!X52</f>
        <v>0</v>
      </c>
      <c r="Y52" s="105">
        <f>'Amendment 1-Other Funds'!Y52+'Other Funds-Revision No. 2'!Y52</f>
        <v>0</v>
      </c>
      <c r="Z52" s="105">
        <f>'Amendment 1-Other Funds'!Z52+'Other Funds-Revision No. 2'!Z52</f>
        <v>0</v>
      </c>
      <c r="AA52" s="105">
        <f>'Amendment 1-Other Funds'!AA52+'Other Funds-Revision No. 2'!AA52</f>
        <v>0</v>
      </c>
      <c r="AB52" s="105">
        <f>'Amendment 1-Other Funds'!AB52+'Other Funds-Revision No. 2'!AB52</f>
        <v>54738</v>
      </c>
      <c r="AC52" s="105">
        <f>'Amendment 1-Other Funds'!AC52+'Other Funds-Revision No. 2'!AC52</f>
        <v>3080</v>
      </c>
      <c r="AD52" s="105">
        <f>'Amendment 1-Other Funds'!AD52+'Other Funds-Revision No. 2'!AD52</f>
        <v>0</v>
      </c>
      <c r="AE52" s="105">
        <f>'Other Funds-Revision No. 2'!AE52</f>
        <v>0</v>
      </c>
      <c r="AF52" s="105">
        <f>+'Other Funds-Revision No. 2'!AF52</f>
        <v>10204</v>
      </c>
      <c r="AG52" s="111">
        <f>'Amendment 1-Other Funds'!AE52+'Other Funds-Revision No. 2'!AG52</f>
        <v>1019811</v>
      </c>
      <c r="AI52" s="105"/>
    </row>
    <row r="53" spans="1:35" x14ac:dyDescent="0.2">
      <c r="A53" s="24" t="str">
        <f>+'Original ABG Allocation'!A53</f>
        <v>48</v>
      </c>
      <c r="B53" s="24" t="str">
        <f>+'Original ABG Allocation'!B53</f>
        <v>MONROE</v>
      </c>
      <c r="C53" s="105">
        <f>'Amendment 1-Other Funds'!C53+'Other Funds-Revision No. 2'!C53</f>
        <v>0</v>
      </c>
      <c r="D53" s="105">
        <f>'Amendment 1-Other Funds'!D53+'Other Funds-Revision No. 2'!D53</f>
        <v>7600</v>
      </c>
      <c r="E53" s="105">
        <f>'Amendment 1-Other Funds'!E53+'Other Funds-Revision No. 2'!E53</f>
        <v>0</v>
      </c>
      <c r="F53" s="105">
        <f>'Amendment 1-Other Funds'!F53+'Other Funds-Revision No. 2'!F53</f>
        <v>0</v>
      </c>
      <c r="G53" s="105">
        <f>'Amendment 1-Other Funds'!G53+'Other Funds-Revision No. 2'!G53</f>
        <v>0</v>
      </c>
      <c r="H53" s="105">
        <f>'Amendment 1-Other Funds'!H53+'Other Funds-Revision No. 2'!H53</f>
        <v>0</v>
      </c>
      <c r="I53" s="105">
        <f>'Amendment 1-Other Funds'!I53+'Other Funds-Revision No. 2'!I53</f>
        <v>5000</v>
      </c>
      <c r="J53" s="105">
        <f>'Amendment 1-Other Funds'!J53+'Other Funds-Revision No. 2'!J53</f>
        <v>0</v>
      </c>
      <c r="K53" s="105">
        <f>'Amendment 1-Other Funds'!K53+'Other Funds-Revision No. 2'!K53</f>
        <v>643819</v>
      </c>
      <c r="L53" s="105">
        <f>'Amendment 1-Other Funds'!L53+'Other Funds-Revision No. 2'!L53</f>
        <v>122404</v>
      </c>
      <c r="M53" s="105">
        <f>'Amendment 1-Other Funds'!M53+'Other Funds-Revision No. 2'!M53</f>
        <v>21000</v>
      </c>
      <c r="N53" s="105">
        <f>'Amendment 1-Other Funds'!N53+'Other Funds-Revision No. 2'!N53</f>
        <v>43900</v>
      </c>
      <c r="O53" s="105">
        <f>'Amendment 1-Other Funds'!O53+'Other Funds-Revision No. 2'!O53</f>
        <v>46463</v>
      </c>
      <c r="P53" s="105">
        <f>'Amendment 1-Other Funds'!P53+'Other Funds-Revision No. 2'!P53</f>
        <v>65344</v>
      </c>
      <c r="Q53" s="105">
        <f>'Amendment 1-Other Funds'!Q53+'Other Funds-Revision No. 2'!Q53</f>
        <v>43562</v>
      </c>
      <c r="R53" s="105">
        <f>'Amendment 1-Other Funds'!R53+'Other Funds-Revision No. 2'!R53</f>
        <v>8922</v>
      </c>
      <c r="S53" s="105">
        <f>'Amendment 1-Other Funds'!S53+'Other Funds-Revision No. 2'!S53</f>
        <v>39919</v>
      </c>
      <c r="T53" s="105">
        <f>'Amendment 1-Other Funds'!T53+'Other Funds-Revision No. 2'!T53</f>
        <v>0</v>
      </c>
      <c r="U53" s="105">
        <f>'Amendment 1-Other Funds'!U53+'Other Funds-Revision No. 2'!U53</f>
        <v>0</v>
      </c>
      <c r="V53" s="105">
        <f>'Amendment 1-Other Funds'!V53+'Other Funds-Revision No. 2'!V53</f>
        <v>0</v>
      </c>
      <c r="W53" s="105">
        <f>'Amendment 1-Other Funds'!W53+'Other Funds-Revision No. 2'!W53</f>
        <v>7388</v>
      </c>
      <c r="X53" s="105">
        <f>'Amendment 1-Other Funds'!X53+'Other Funds-Revision No. 2'!X53</f>
        <v>0</v>
      </c>
      <c r="Y53" s="105">
        <f>'Amendment 1-Other Funds'!Y53+'Other Funds-Revision No. 2'!Y53</f>
        <v>0</v>
      </c>
      <c r="Z53" s="105">
        <f>'Amendment 1-Other Funds'!Z53+'Other Funds-Revision No. 2'!Z53</f>
        <v>0</v>
      </c>
      <c r="AA53" s="105">
        <f>'Amendment 1-Other Funds'!AA53+'Other Funds-Revision No. 2'!AA53</f>
        <v>0</v>
      </c>
      <c r="AB53" s="105">
        <f>'Amendment 1-Other Funds'!AB53+'Other Funds-Revision No. 2'!AB53</f>
        <v>45589</v>
      </c>
      <c r="AC53" s="105">
        <f>'Amendment 1-Other Funds'!AC53+'Other Funds-Revision No. 2'!AC53</f>
        <v>2565</v>
      </c>
      <c r="AD53" s="105">
        <f>'Amendment 1-Other Funds'!AD53+'Other Funds-Revision No. 2'!AD53</f>
        <v>0</v>
      </c>
      <c r="AE53" s="105">
        <f>'Other Funds-Revision No. 2'!AE53</f>
        <v>0</v>
      </c>
      <c r="AF53" s="105">
        <f>+'Other Funds-Revision No. 2'!AF53</f>
        <v>10204</v>
      </c>
      <c r="AG53" s="111">
        <f>'Amendment 1-Other Funds'!AE53+'Other Funds-Revision No. 2'!AG53</f>
        <v>1113679</v>
      </c>
      <c r="AI53" s="105"/>
    </row>
    <row r="54" spans="1:35" x14ac:dyDescent="0.2">
      <c r="A54" s="24" t="str">
        <f>+'Original ABG Allocation'!A54</f>
        <v>49</v>
      </c>
      <c r="B54" s="24" t="str">
        <f>+'Original ABG Allocation'!B54</f>
        <v>CLARION</v>
      </c>
      <c r="C54" s="105">
        <f>'Amendment 1-Other Funds'!C54+'Other Funds-Revision No. 2'!C54</f>
        <v>0</v>
      </c>
      <c r="D54" s="105">
        <f>'Amendment 1-Other Funds'!D54+'Other Funds-Revision No. 2'!D54</f>
        <v>2925</v>
      </c>
      <c r="E54" s="105">
        <f>'Amendment 1-Other Funds'!E54+'Other Funds-Revision No. 2'!E54</f>
        <v>0</v>
      </c>
      <c r="F54" s="105">
        <f>'Amendment 1-Other Funds'!F54+'Other Funds-Revision No. 2'!F54</f>
        <v>0</v>
      </c>
      <c r="G54" s="105">
        <f>'Amendment 1-Other Funds'!G54+'Other Funds-Revision No. 2'!G54</f>
        <v>0</v>
      </c>
      <c r="H54" s="105">
        <f>'Amendment 1-Other Funds'!H54+'Other Funds-Revision No. 2'!H54</f>
        <v>0</v>
      </c>
      <c r="I54" s="105">
        <f>'Amendment 1-Other Funds'!I54+'Other Funds-Revision No. 2'!I54</f>
        <v>5000</v>
      </c>
      <c r="J54" s="105">
        <f>'Amendment 1-Other Funds'!J54+'Other Funds-Revision No. 2'!J54</f>
        <v>0</v>
      </c>
      <c r="K54" s="105">
        <f>'Amendment 1-Other Funds'!K54+'Other Funds-Revision No. 2'!K54</f>
        <v>228178</v>
      </c>
      <c r="L54" s="105">
        <f>'Amendment 1-Other Funds'!L54+'Other Funds-Revision No. 2'!L54</f>
        <v>18039</v>
      </c>
      <c r="M54" s="105">
        <f>'Amendment 1-Other Funds'!M54+'Other Funds-Revision No. 2'!M54</f>
        <v>4950</v>
      </c>
      <c r="N54" s="105">
        <f>'Amendment 1-Other Funds'!N54+'Other Funds-Revision No. 2'!N54</f>
        <v>0</v>
      </c>
      <c r="O54" s="105">
        <f>'Amendment 1-Other Funds'!O54+'Other Funds-Revision No. 2'!O54</f>
        <v>94875</v>
      </c>
      <c r="P54" s="105">
        <f>'Amendment 1-Other Funds'!P54+'Other Funds-Revision No. 2'!P54</f>
        <v>34851</v>
      </c>
      <c r="Q54" s="105">
        <f>'Amendment 1-Other Funds'!Q54+'Other Funds-Revision No. 2'!Q54</f>
        <v>27999</v>
      </c>
      <c r="R54" s="105">
        <f>'Amendment 1-Other Funds'!R54+'Other Funds-Revision No. 2'!R54</f>
        <v>4062</v>
      </c>
      <c r="S54" s="105">
        <f>'Amendment 1-Other Funds'!S54+'Other Funds-Revision No. 2'!S54</f>
        <v>0</v>
      </c>
      <c r="T54" s="105">
        <f>'Amendment 1-Other Funds'!T54+'Other Funds-Revision No. 2'!T54</f>
        <v>0</v>
      </c>
      <c r="U54" s="105">
        <f>'Amendment 1-Other Funds'!U54+'Other Funds-Revision No. 2'!U54</f>
        <v>0</v>
      </c>
      <c r="V54" s="105">
        <f>'Amendment 1-Other Funds'!V54+'Other Funds-Revision No. 2'!V54</f>
        <v>0</v>
      </c>
      <c r="W54" s="105">
        <f>'Amendment 1-Other Funds'!W54+'Other Funds-Revision No. 2'!W54</f>
        <v>2230</v>
      </c>
      <c r="X54" s="105">
        <f>'Amendment 1-Other Funds'!X54+'Other Funds-Revision No. 2'!X54</f>
        <v>0</v>
      </c>
      <c r="Y54" s="105">
        <f>'Amendment 1-Other Funds'!Y54+'Other Funds-Revision No. 2'!Y54</f>
        <v>0</v>
      </c>
      <c r="Z54" s="105">
        <f>'Amendment 1-Other Funds'!Z54+'Other Funds-Revision No. 2'!Z54</f>
        <v>0</v>
      </c>
      <c r="AA54" s="105">
        <f>'Amendment 1-Other Funds'!AA54+'Other Funds-Revision No. 2'!AA54</f>
        <v>0</v>
      </c>
      <c r="AB54" s="105">
        <f>'Amendment 1-Other Funds'!AB54+'Other Funds-Revision No. 2'!AB54</f>
        <v>22426</v>
      </c>
      <c r="AC54" s="105">
        <f>'Amendment 1-Other Funds'!AC54+'Other Funds-Revision No. 2'!AC54</f>
        <v>1262</v>
      </c>
      <c r="AD54" s="105">
        <f>'Amendment 1-Other Funds'!AD54+'Other Funds-Revision No. 2'!AD54</f>
        <v>0</v>
      </c>
      <c r="AE54" s="105">
        <f>'Other Funds-Revision No. 2'!AE54</f>
        <v>0</v>
      </c>
      <c r="AF54" s="105">
        <f>+'Other Funds-Revision No. 2'!AF54</f>
        <v>12755</v>
      </c>
      <c r="AG54" s="111">
        <f>'Amendment 1-Other Funds'!AE54+'Other Funds-Revision No. 2'!AG54</f>
        <v>459552</v>
      </c>
      <c r="AI54" s="105"/>
    </row>
    <row r="55" spans="1:35" x14ac:dyDescent="0.2">
      <c r="A55" s="24" t="str">
        <f>+'Original ABG Allocation'!A55</f>
        <v>50</v>
      </c>
      <c r="B55" s="24" t="str">
        <f>+'Original ABG Allocation'!B55</f>
        <v>BUTLER</v>
      </c>
      <c r="C55" s="105">
        <f>'Amendment 1-Other Funds'!C55+'Other Funds-Revision No. 2'!C55</f>
        <v>0</v>
      </c>
      <c r="D55" s="105">
        <f>'Amendment 1-Other Funds'!D55+'Other Funds-Revision No. 2'!D55</f>
        <v>7175</v>
      </c>
      <c r="E55" s="105">
        <f>'Amendment 1-Other Funds'!E55+'Other Funds-Revision No. 2'!E55</f>
        <v>0</v>
      </c>
      <c r="F55" s="105">
        <f>'Amendment 1-Other Funds'!F55+'Other Funds-Revision No. 2'!F55</f>
        <v>0</v>
      </c>
      <c r="G55" s="105">
        <f>'Amendment 1-Other Funds'!G55+'Other Funds-Revision No. 2'!G55</f>
        <v>0</v>
      </c>
      <c r="H55" s="105">
        <f>'Amendment 1-Other Funds'!H55+'Other Funds-Revision No. 2'!H55</f>
        <v>0</v>
      </c>
      <c r="I55" s="105">
        <f>'Amendment 1-Other Funds'!I55+'Other Funds-Revision No. 2'!I55</f>
        <v>5000</v>
      </c>
      <c r="J55" s="105">
        <f>'Amendment 1-Other Funds'!J55+'Other Funds-Revision No. 2'!J55</f>
        <v>0</v>
      </c>
      <c r="K55" s="105">
        <f>'Amendment 1-Other Funds'!K55+'Other Funds-Revision No. 2'!K55</f>
        <v>543340</v>
      </c>
      <c r="L55" s="105">
        <f>'Amendment 1-Other Funds'!L55+'Other Funds-Revision No. 2'!L55</f>
        <v>47636</v>
      </c>
      <c r="M55" s="105">
        <f>'Amendment 1-Other Funds'!M55+'Other Funds-Revision No. 2'!M55</f>
        <v>54194</v>
      </c>
      <c r="N55" s="105">
        <f>'Amendment 1-Other Funds'!N55+'Other Funds-Revision No. 2'!N55</f>
        <v>100000</v>
      </c>
      <c r="O55" s="105">
        <f>'Amendment 1-Other Funds'!O55+'Other Funds-Revision No. 2'!O55</f>
        <v>127537</v>
      </c>
      <c r="P55" s="105">
        <f>'Amendment 1-Other Funds'!P55+'Other Funds-Revision No. 2'!P55</f>
        <v>141699</v>
      </c>
      <c r="Q55" s="105">
        <f>'Amendment 1-Other Funds'!Q55+'Other Funds-Revision No. 2'!Q55</f>
        <v>85132</v>
      </c>
      <c r="R55" s="105">
        <f>'Amendment 1-Other Funds'!R55+'Other Funds-Revision No. 2'!R55</f>
        <v>8324</v>
      </c>
      <c r="S55" s="105">
        <f>'Amendment 1-Other Funds'!S55+'Other Funds-Revision No. 2'!S55</f>
        <v>33362</v>
      </c>
      <c r="T55" s="105">
        <f>'Amendment 1-Other Funds'!T55+'Other Funds-Revision No. 2'!T55</f>
        <v>0</v>
      </c>
      <c r="U55" s="105">
        <f>'Amendment 1-Other Funds'!U55+'Other Funds-Revision No. 2'!U55</f>
        <v>0</v>
      </c>
      <c r="V55" s="105">
        <f>'Amendment 1-Other Funds'!V55+'Other Funds-Revision No. 2'!V55</f>
        <v>0</v>
      </c>
      <c r="W55" s="105">
        <f>'Amendment 1-Other Funds'!W55+'Other Funds-Revision No. 2'!W55</f>
        <v>6852</v>
      </c>
      <c r="X55" s="105">
        <f>'Amendment 1-Other Funds'!X55+'Other Funds-Revision No. 2'!X55</f>
        <v>6819</v>
      </c>
      <c r="Y55" s="105">
        <f>'Amendment 1-Other Funds'!Y55+'Other Funds-Revision No. 2'!Y55</f>
        <v>0</v>
      </c>
      <c r="Z55" s="105">
        <f>'Amendment 1-Other Funds'!Z55+'Other Funds-Revision No. 2'!Z55</f>
        <v>0</v>
      </c>
      <c r="AA55" s="105">
        <f>'Amendment 1-Other Funds'!AA55+'Other Funds-Revision No. 2'!AA55</f>
        <v>6204</v>
      </c>
      <c r="AB55" s="105">
        <f>'Amendment 1-Other Funds'!AB55+'Other Funds-Revision No. 2'!AB55</f>
        <v>52486</v>
      </c>
      <c r="AC55" s="105">
        <f>'Amendment 1-Other Funds'!AC55+'Other Funds-Revision No. 2'!AC55</f>
        <v>3421</v>
      </c>
      <c r="AD55" s="105">
        <f>'Amendment 1-Other Funds'!AD55+'Other Funds-Revision No. 2'!AD55</f>
        <v>0</v>
      </c>
      <c r="AE55" s="105">
        <f>'Other Funds-Revision No. 2'!AE55</f>
        <v>0</v>
      </c>
      <c r="AF55" s="105">
        <f>+'Other Funds-Revision No. 2'!AF55</f>
        <v>17857</v>
      </c>
      <c r="AG55" s="111">
        <f>'Amendment 1-Other Funds'!AE55+'Other Funds-Revision No. 2'!AG55</f>
        <v>1247038</v>
      </c>
      <c r="AI55" s="105"/>
    </row>
    <row r="56" spans="1:35" x14ac:dyDescent="0.2">
      <c r="A56" s="24" t="str">
        <f>+'Original ABG Allocation'!A56</f>
        <v>51</v>
      </c>
      <c r="B56" s="24" t="str">
        <f>+'Original ABG Allocation'!B56</f>
        <v>POTTER</v>
      </c>
      <c r="C56" s="105">
        <f>'Amendment 1-Other Funds'!C56+'Other Funds-Revision No. 2'!C56</f>
        <v>105118</v>
      </c>
      <c r="D56" s="105">
        <f>'Amendment 1-Other Funds'!D56+'Other Funds-Revision No. 2'!D56</f>
        <v>8450</v>
      </c>
      <c r="E56" s="105">
        <f>'Amendment 1-Other Funds'!E56+'Other Funds-Revision No. 2'!E56</f>
        <v>0</v>
      </c>
      <c r="F56" s="105">
        <f>'Amendment 1-Other Funds'!F56+'Other Funds-Revision No. 2'!F56</f>
        <v>0</v>
      </c>
      <c r="G56" s="105">
        <f>'Amendment 1-Other Funds'!G56+'Other Funds-Revision No. 2'!G56</f>
        <v>0</v>
      </c>
      <c r="H56" s="105">
        <f>'Amendment 1-Other Funds'!H56+'Other Funds-Revision No. 2'!H56</f>
        <v>0</v>
      </c>
      <c r="I56" s="105">
        <f>'Amendment 1-Other Funds'!I56+'Other Funds-Revision No. 2'!I56</f>
        <v>5000</v>
      </c>
      <c r="J56" s="105">
        <f>'Amendment 1-Other Funds'!J56+'Other Funds-Revision No. 2'!J56</f>
        <v>0</v>
      </c>
      <c r="K56" s="105">
        <f>'Amendment 1-Other Funds'!K56+'Other Funds-Revision No. 2'!K56</f>
        <v>110025</v>
      </c>
      <c r="L56" s="105">
        <f>'Amendment 1-Other Funds'!L56+'Other Funds-Revision No. 2'!L56</f>
        <v>35946</v>
      </c>
      <c r="M56" s="105">
        <f>'Amendment 1-Other Funds'!M56+'Other Funds-Revision No. 2'!M56</f>
        <v>0</v>
      </c>
      <c r="N56" s="105">
        <f>'Amendment 1-Other Funds'!N56+'Other Funds-Revision No. 2'!N56</f>
        <v>0</v>
      </c>
      <c r="O56" s="105">
        <f>'Amendment 1-Other Funds'!O56+'Other Funds-Revision No. 2'!O56</f>
        <v>13962</v>
      </c>
      <c r="P56" s="105">
        <f>'Amendment 1-Other Funds'!P56+'Other Funds-Revision No. 2'!P56</f>
        <v>13659</v>
      </c>
      <c r="Q56" s="105">
        <f>'Amendment 1-Other Funds'!Q56+'Other Funds-Revision No. 2'!Q56</f>
        <v>9106</v>
      </c>
      <c r="R56" s="105">
        <f>'Amendment 1-Other Funds'!R56+'Other Funds-Revision No. 2'!R56</f>
        <v>1336</v>
      </c>
      <c r="S56" s="105">
        <f>'Amendment 1-Other Funds'!S56+'Other Funds-Revision No. 2'!S56</f>
        <v>4461</v>
      </c>
      <c r="T56" s="105">
        <f>'Amendment 1-Other Funds'!T56+'Other Funds-Revision No. 2'!T56</f>
        <v>0</v>
      </c>
      <c r="U56" s="105">
        <f>'Amendment 1-Other Funds'!U56+'Other Funds-Revision No. 2'!U56</f>
        <v>0</v>
      </c>
      <c r="V56" s="105">
        <f>'Amendment 1-Other Funds'!V56+'Other Funds-Revision No. 2'!V56</f>
        <v>0</v>
      </c>
      <c r="W56" s="105">
        <f>'Amendment 1-Other Funds'!W56+'Other Funds-Revision No. 2'!W56</f>
        <v>1099</v>
      </c>
      <c r="X56" s="105">
        <f>'Amendment 1-Other Funds'!X56+'Other Funds-Revision No. 2'!X56</f>
        <v>0</v>
      </c>
      <c r="Y56" s="105">
        <f>'Amendment 1-Other Funds'!Y56+'Other Funds-Revision No. 2'!Y56</f>
        <v>0</v>
      </c>
      <c r="Z56" s="105">
        <f>'Amendment 1-Other Funds'!Z56+'Other Funds-Revision No. 2'!Z56</f>
        <v>0</v>
      </c>
      <c r="AA56" s="105">
        <f>'Amendment 1-Other Funds'!AA56+'Other Funds-Revision No. 2'!AA56</f>
        <v>0</v>
      </c>
      <c r="AB56" s="105">
        <f>'Amendment 1-Other Funds'!AB56+'Other Funds-Revision No. 2'!AB56</f>
        <v>13143</v>
      </c>
      <c r="AC56" s="105">
        <f>'Amendment 1-Other Funds'!AC56+'Other Funds-Revision No. 2'!AC56</f>
        <v>739</v>
      </c>
      <c r="AD56" s="105">
        <f>'Amendment 1-Other Funds'!AD56+'Other Funds-Revision No. 2'!AD56</f>
        <v>0</v>
      </c>
      <c r="AE56" s="105">
        <f>'Other Funds-Revision No. 2'!AE56</f>
        <v>0</v>
      </c>
      <c r="AF56" s="105">
        <f>+'Other Funds-Revision No. 2'!AF56</f>
        <v>0</v>
      </c>
      <c r="AG56" s="111">
        <f>'Amendment 1-Other Funds'!AE56+'Other Funds-Revision No. 2'!AG56</f>
        <v>322044</v>
      </c>
      <c r="AI56" s="105"/>
    </row>
    <row r="57" spans="1:35" x14ac:dyDescent="0.2">
      <c r="A57" s="24" t="str">
        <f>+'Original ABG Allocation'!A57</f>
        <v>52</v>
      </c>
      <c r="B57" s="24" t="str">
        <f>+'Original ABG Allocation'!B57</f>
        <v>WAYNE</v>
      </c>
      <c r="C57" s="105">
        <f>'Amendment 1-Other Funds'!C57+'Other Funds-Revision No. 2'!C57</f>
        <v>0</v>
      </c>
      <c r="D57" s="105">
        <f>'Amendment 1-Other Funds'!D57+'Other Funds-Revision No. 2'!D57</f>
        <v>7175</v>
      </c>
      <c r="E57" s="105">
        <f>'Amendment 1-Other Funds'!E57+'Other Funds-Revision No. 2'!E57</f>
        <v>0</v>
      </c>
      <c r="F57" s="105">
        <f>'Amendment 1-Other Funds'!F57+'Other Funds-Revision No. 2'!F57</f>
        <v>0</v>
      </c>
      <c r="G57" s="105">
        <f>'Amendment 1-Other Funds'!G57+'Other Funds-Revision No. 2'!G57</f>
        <v>0</v>
      </c>
      <c r="H57" s="105">
        <f>'Amendment 1-Other Funds'!H57+'Other Funds-Revision No. 2'!H57</f>
        <v>0</v>
      </c>
      <c r="I57" s="105">
        <f>'Amendment 1-Other Funds'!I57+'Other Funds-Revision No. 2'!I57</f>
        <v>5000</v>
      </c>
      <c r="J57" s="105">
        <f>'Amendment 1-Other Funds'!J57+'Other Funds-Revision No. 2'!J57</f>
        <v>0</v>
      </c>
      <c r="K57" s="105">
        <f>'Amendment 1-Other Funds'!K57+'Other Funds-Revision No. 2'!K57</f>
        <v>778466</v>
      </c>
      <c r="L57" s="105">
        <f>'Amendment 1-Other Funds'!L57+'Other Funds-Revision No. 2'!L57</f>
        <v>174479</v>
      </c>
      <c r="M57" s="105">
        <f>'Amendment 1-Other Funds'!M57+'Other Funds-Revision No. 2'!M57</f>
        <v>40000</v>
      </c>
      <c r="N57" s="105">
        <f>'Amendment 1-Other Funds'!N57+'Other Funds-Revision No. 2'!N57</f>
        <v>0</v>
      </c>
      <c r="O57" s="105">
        <f>'Amendment 1-Other Funds'!O57+'Other Funds-Revision No. 2'!O57</f>
        <v>46922</v>
      </c>
      <c r="P57" s="105">
        <f>'Amendment 1-Other Funds'!P57+'Other Funds-Revision No. 2'!P57</f>
        <v>45903</v>
      </c>
      <c r="Q57" s="105">
        <f>'Amendment 1-Other Funds'!Q57+'Other Funds-Revision No. 2'!Q57</f>
        <v>30602</v>
      </c>
      <c r="R57" s="105">
        <f>'Amendment 1-Other Funds'!R57+'Other Funds-Revision No. 2'!R57</f>
        <v>4495</v>
      </c>
      <c r="S57" s="105">
        <f>'Amendment 1-Other Funds'!S57+'Other Funds-Revision No. 2'!S57</f>
        <v>17136</v>
      </c>
      <c r="T57" s="105">
        <f>'Amendment 1-Other Funds'!T57+'Other Funds-Revision No. 2'!T57</f>
        <v>0</v>
      </c>
      <c r="U57" s="105">
        <f>'Amendment 1-Other Funds'!U57+'Other Funds-Revision No. 2'!U57</f>
        <v>0</v>
      </c>
      <c r="V57" s="105">
        <f>'Amendment 1-Other Funds'!V57+'Other Funds-Revision No. 2'!V57</f>
        <v>0</v>
      </c>
      <c r="W57" s="105">
        <f>'Amendment 1-Other Funds'!W57+'Other Funds-Revision No. 2'!W57</f>
        <v>3283</v>
      </c>
      <c r="X57" s="105">
        <f>'Amendment 1-Other Funds'!X57+'Other Funds-Revision No. 2'!X57</f>
        <v>5954</v>
      </c>
      <c r="Y57" s="105">
        <f>'Amendment 1-Other Funds'!Y57+'Other Funds-Revision No. 2'!Y57</f>
        <v>0</v>
      </c>
      <c r="Z57" s="105">
        <f>'Amendment 1-Other Funds'!Z57+'Other Funds-Revision No. 2'!Z57</f>
        <v>0</v>
      </c>
      <c r="AA57" s="105">
        <f>'Amendment 1-Other Funds'!AA57+'Other Funds-Revision No. 2'!AA57</f>
        <v>0</v>
      </c>
      <c r="AB57" s="105">
        <f>'Amendment 1-Other Funds'!AB57+'Other Funds-Revision No. 2'!AB57</f>
        <v>29806</v>
      </c>
      <c r="AC57" s="105">
        <f>'Amendment 1-Other Funds'!AC57+'Other Funds-Revision No. 2'!AC57</f>
        <v>1677</v>
      </c>
      <c r="AD57" s="105">
        <f>'Amendment 1-Other Funds'!AD57+'Other Funds-Revision No. 2'!AD57</f>
        <v>0</v>
      </c>
      <c r="AE57" s="105">
        <f>'Other Funds-Revision No. 2'!AE57</f>
        <v>0</v>
      </c>
      <c r="AF57" s="105">
        <f>+'Other Funds-Revision No. 2'!AF57</f>
        <v>5102</v>
      </c>
      <c r="AG57" s="111">
        <f>'Amendment 1-Other Funds'!AE57+'Other Funds-Revision No. 2'!AG57</f>
        <v>1196000</v>
      </c>
      <c r="AI57" s="105"/>
    </row>
    <row r="58" spans="1:35" ht="13.5" thickBot="1" x14ac:dyDescent="0.25">
      <c r="B58" s="25" t="s">
        <v>129</v>
      </c>
      <c r="C58" s="26">
        <f t="shared" ref="C58:AG58" si="0">SUM(C6:C57)</f>
        <v>556852</v>
      </c>
      <c r="D58" s="26">
        <f t="shared" si="0"/>
        <v>509525</v>
      </c>
      <c r="E58" s="26">
        <f t="shared" si="0"/>
        <v>91666</v>
      </c>
      <c r="F58" s="26">
        <f t="shared" si="0"/>
        <v>331195</v>
      </c>
      <c r="G58" s="26">
        <f t="shared" si="0"/>
        <v>292080</v>
      </c>
      <c r="H58" s="26">
        <f t="shared" si="0"/>
        <v>200000</v>
      </c>
      <c r="I58" s="26">
        <f t="shared" si="0"/>
        <v>260000</v>
      </c>
      <c r="J58" s="26">
        <f t="shared" si="0"/>
        <v>52000</v>
      </c>
      <c r="K58" s="26">
        <f t="shared" si="0"/>
        <v>33020816</v>
      </c>
      <c r="L58" s="26">
        <f t="shared" si="0"/>
        <v>9628722</v>
      </c>
      <c r="M58" s="26">
        <f t="shared" si="0"/>
        <v>2168000</v>
      </c>
      <c r="N58" s="26">
        <f t="shared" si="0"/>
        <v>2187591</v>
      </c>
      <c r="O58" s="26">
        <f t="shared" si="0"/>
        <v>8786490</v>
      </c>
      <c r="P58" s="59">
        <f t="shared" si="0"/>
        <v>9001279</v>
      </c>
      <c r="Q58" s="59">
        <f t="shared" si="0"/>
        <v>5580458</v>
      </c>
      <c r="R58" s="59">
        <f t="shared" si="0"/>
        <v>879421</v>
      </c>
      <c r="S58" s="59">
        <f t="shared" si="0"/>
        <v>2702164</v>
      </c>
      <c r="T58" s="59">
        <f t="shared" si="0"/>
        <v>614829</v>
      </c>
      <c r="U58" s="59">
        <f t="shared" si="0"/>
        <v>245322.01</v>
      </c>
      <c r="V58" s="59">
        <f t="shared" si="0"/>
        <v>1098026.5</v>
      </c>
      <c r="W58" s="59">
        <f t="shared" si="0"/>
        <v>482273</v>
      </c>
      <c r="X58" s="59">
        <f t="shared" si="0"/>
        <v>202825</v>
      </c>
      <c r="Y58" s="59">
        <f t="shared" si="0"/>
        <v>48271</v>
      </c>
      <c r="Z58" s="59">
        <f t="shared" si="0"/>
        <v>52000</v>
      </c>
      <c r="AA58" s="59">
        <f t="shared" si="0"/>
        <v>184529</v>
      </c>
      <c r="AB58" s="59">
        <f t="shared" si="0"/>
        <v>5000000</v>
      </c>
      <c r="AC58" s="59">
        <f t="shared" si="0"/>
        <v>325925</v>
      </c>
      <c r="AD58" s="59">
        <f t="shared" si="0"/>
        <v>418421</v>
      </c>
      <c r="AE58" s="59">
        <f>SUM(AE6:AE57)</f>
        <v>2925001</v>
      </c>
      <c r="AF58" s="59">
        <f>SUM(AF6:AF57)</f>
        <v>999992</v>
      </c>
      <c r="AG58" s="59">
        <f t="shared" si="0"/>
        <v>88845673.50999999</v>
      </c>
      <c r="AI58" s="105"/>
    </row>
    <row r="59" spans="1:35" ht="13.5" thickTop="1" x14ac:dyDescent="0.2">
      <c r="K59" s="12"/>
      <c r="P59" s="12"/>
      <c r="Q59" s="12"/>
      <c r="R59" s="74"/>
      <c r="S59" s="74"/>
      <c r="T59" s="74"/>
      <c r="U59" s="74"/>
      <c r="V59" s="12"/>
      <c r="W59" s="12"/>
      <c r="X59" s="12"/>
      <c r="Y59" s="12"/>
      <c r="Z59" s="12"/>
      <c r="AA59" s="12"/>
      <c r="AB59" s="12"/>
      <c r="AC59" s="12"/>
      <c r="AD59" s="12"/>
      <c r="AE59" s="12"/>
      <c r="AF59" s="12"/>
      <c r="AG59" s="12"/>
    </row>
    <row r="60" spans="1:35" hidden="1" x14ac:dyDescent="0.2">
      <c r="B60" s="1" t="s">
        <v>299</v>
      </c>
      <c r="C60" s="32"/>
      <c r="D60" s="32"/>
      <c r="E60" s="32"/>
      <c r="F60" s="32"/>
      <c r="G60" s="32"/>
      <c r="H60" s="32"/>
      <c r="I60" s="32"/>
      <c r="J60" s="32">
        <f>+J58</f>
        <v>52000</v>
      </c>
      <c r="K60" s="32">
        <f>+K58</f>
        <v>33020816</v>
      </c>
      <c r="L60" s="32">
        <f>+L58</f>
        <v>9628722</v>
      </c>
      <c r="M60" s="32"/>
      <c r="N60" s="32"/>
      <c r="O60" s="32"/>
      <c r="P60" s="32">
        <f>+P58</f>
        <v>9001279</v>
      </c>
      <c r="Q60" s="32"/>
      <c r="R60" s="32"/>
      <c r="S60" s="32"/>
      <c r="T60" s="32"/>
      <c r="U60" s="32"/>
      <c r="V60" s="32"/>
      <c r="W60" s="32"/>
      <c r="X60" s="32"/>
      <c r="Y60" s="32"/>
      <c r="Z60" s="32"/>
      <c r="AA60" s="32"/>
      <c r="AB60" s="32"/>
      <c r="AC60" s="32"/>
      <c r="AD60" s="32"/>
      <c r="AE60" s="32"/>
      <c r="AF60" s="32"/>
      <c r="AG60" s="32"/>
    </row>
    <row r="61" spans="1:35" x14ac:dyDescent="0.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5" x14ac:dyDescent="0.2">
      <c r="K62" s="12"/>
      <c r="L62" s="8"/>
      <c r="M62" s="8"/>
      <c r="N62" s="8"/>
      <c r="O62" s="8"/>
      <c r="P62" s="12"/>
      <c r="Q62" s="12"/>
      <c r="R62" s="12"/>
      <c r="S62" s="12"/>
      <c r="T62" s="12"/>
      <c r="U62" s="12"/>
      <c r="V62" s="12"/>
      <c r="W62" s="12"/>
      <c r="X62" s="12"/>
      <c r="Y62" s="12"/>
      <c r="Z62" s="12"/>
      <c r="AA62" s="12"/>
      <c r="AB62" s="12"/>
      <c r="AC62" s="12"/>
      <c r="AD62" s="12"/>
      <c r="AE62" s="12"/>
      <c r="AF62" s="12"/>
      <c r="AG62" s="12"/>
    </row>
    <row r="63" spans="1:35" x14ac:dyDescent="0.2">
      <c r="K63" s="12"/>
      <c r="P63" s="12"/>
      <c r="Q63" s="12"/>
      <c r="R63" s="12"/>
      <c r="S63" s="12"/>
      <c r="T63" s="12"/>
      <c r="U63" s="12"/>
      <c r="V63" s="12"/>
      <c r="W63" s="12"/>
      <c r="X63" s="12"/>
      <c r="Y63" s="12"/>
      <c r="Z63" s="12"/>
      <c r="AA63" s="12"/>
      <c r="AB63" s="12"/>
      <c r="AC63" s="12"/>
      <c r="AD63" s="12"/>
      <c r="AE63" s="12"/>
      <c r="AF63" s="12"/>
      <c r="AG63" s="12"/>
    </row>
    <row r="64" spans="1:35" x14ac:dyDescent="0.2">
      <c r="K64" s="12"/>
      <c r="P64" s="12"/>
      <c r="Q64" s="12"/>
      <c r="R64" s="12"/>
      <c r="S64" s="12"/>
      <c r="T64" s="12"/>
      <c r="U64" s="12"/>
      <c r="V64" s="12"/>
      <c r="W64" s="12"/>
      <c r="X64" s="12"/>
      <c r="Y64" s="12"/>
      <c r="Z64" s="12"/>
      <c r="AA64" s="12"/>
      <c r="AB64" s="12"/>
      <c r="AC64" s="12"/>
      <c r="AD64" s="12"/>
      <c r="AE64" s="12"/>
      <c r="AF64" s="12"/>
      <c r="AG64" s="12"/>
    </row>
    <row r="65" spans="11:33" x14ac:dyDescent="0.2">
      <c r="K65" s="12"/>
      <c r="P65" s="12"/>
      <c r="Q65" s="12"/>
      <c r="R65" s="12"/>
      <c r="S65" s="12"/>
      <c r="T65" s="12"/>
      <c r="U65" s="12"/>
      <c r="V65" s="12"/>
      <c r="W65" s="12"/>
      <c r="X65" s="12"/>
      <c r="Y65" s="12"/>
      <c r="Z65" s="12"/>
      <c r="AA65" s="12"/>
      <c r="AB65" s="12"/>
      <c r="AC65" s="12"/>
      <c r="AD65" s="12"/>
      <c r="AE65" s="12"/>
      <c r="AF65" s="12"/>
      <c r="AG65" s="12"/>
    </row>
    <row r="66" spans="11:33" x14ac:dyDescent="0.2">
      <c r="K66" s="12"/>
      <c r="P66" s="12"/>
      <c r="Q66" s="12"/>
      <c r="R66" s="12"/>
      <c r="S66" s="12"/>
      <c r="T66" s="12"/>
      <c r="U66" s="12"/>
      <c r="V66" s="12"/>
      <c r="W66" s="12"/>
      <c r="X66" s="12"/>
      <c r="Y66" s="12"/>
      <c r="Z66" s="12"/>
      <c r="AA66" s="12"/>
      <c r="AB66" s="12"/>
      <c r="AC66" s="12"/>
      <c r="AD66" s="12"/>
      <c r="AE66" s="12"/>
      <c r="AF66" s="12"/>
      <c r="AG66" s="12"/>
    </row>
  </sheetData>
  <sheetProtection algorithmName="SHA-512" hashValue="ksqIOZKcJ/G+L6gHwIbhKLAn/iq0Ini0dGmbMEO1nxTg2eh5wg2XRSNlrHGy5Rbv4WDf/zTQ1fGH7IVWsw1fYQ==" saltValue="tc5DPNrIa0l7Pd0Au12RBw==" spinCount="100000" sheet="1" formatCells="0" formatColumns="0" formatRows="0" insertColumns="0" insertRows="0" insertHyperlinks="0" deleteColumns="0" deleteRows="0" sort="0" autoFilter="0" pivotTables="0"/>
  <phoneticPr fontId="6" type="noConversion"/>
  <conditionalFormatting sqref="C6:AG57">
    <cfRule type="cellIs" dxfId="14" priority="50" stopIfTrue="1" operator="lessThan">
      <formula>0</formula>
    </cfRule>
  </conditionalFormatting>
  <conditionalFormatting sqref="AI6:AI57">
    <cfRule type="cellIs" dxfId="13" priority="48" stopIfTrue="1" operator="lessThan">
      <formula>0</formula>
    </cfRule>
  </conditionalFormatting>
  <conditionalFormatting sqref="AI58">
    <cfRule type="cellIs" dxfId="12" priority="47" stopIfTrue="1" operator="lessThan">
      <formula>0</formula>
    </cfRule>
  </conditionalFormatting>
  <conditionalFormatting sqref="R1">
    <cfRule type="cellIs" dxfId="11" priority="9" stopIfTrue="1" operator="lessThan">
      <formula>0</formula>
    </cfRule>
  </conditionalFormatting>
  <conditionalFormatting sqref="R2">
    <cfRule type="cellIs" dxfId="10" priority="8" stopIfTrue="1" operator="lessThan">
      <formula>0</formula>
    </cfRule>
  </conditionalFormatting>
  <pageMargins left="0.25" right="0.25" top="0.5" bottom="0.5" header="0" footer="0"/>
  <pageSetup scale="75" fitToWidth="0" orientation="landscape" r:id="rId1"/>
  <headerFooter alignWithMargins="0">
    <oddFooter>&amp;C&amp;A</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59"/>
  <sheetViews>
    <sheetView zoomScaleNormal="100" workbookViewId="0">
      <pane xSplit="2" ySplit="5" topLeftCell="C6" activePane="bottomRight" state="frozen"/>
      <selection activeCell="B16" sqref="B16"/>
      <selection pane="topRight" activeCell="B16" sqref="B16"/>
      <selection pane="bottomLeft" activeCell="B16" sqref="B16"/>
      <selection pane="bottomRight" activeCell="A2" sqref="A2"/>
    </sheetView>
  </sheetViews>
  <sheetFormatPr defaultColWidth="9.140625" defaultRowHeight="12.75" x14ac:dyDescent="0.2"/>
  <cols>
    <col min="1" max="1" width="4.5703125" style="3" customWidth="1"/>
    <col min="2" max="2" width="21" style="3" customWidth="1"/>
    <col min="3" max="3" width="15.85546875" style="3" customWidth="1"/>
    <col min="4" max="4" width="13" style="3" customWidth="1"/>
    <col min="5" max="5" width="16.5703125" style="3" customWidth="1"/>
    <col min="6" max="6" width="12.42578125" style="3" bestFit="1" customWidth="1"/>
    <col min="7" max="7" width="10.42578125" style="3" customWidth="1"/>
    <col min="8" max="8" width="13.5703125" style="3" customWidth="1"/>
    <col min="9" max="9" width="13.42578125" style="3" bestFit="1" customWidth="1"/>
    <col min="10" max="10" width="13.85546875" style="4" bestFit="1" customWidth="1"/>
    <col min="11" max="16384" width="9.140625" style="3"/>
  </cols>
  <sheetData>
    <row r="1" spans="1:10" ht="15" x14ac:dyDescent="0.25">
      <c r="A1" s="132" t="s">
        <v>372</v>
      </c>
      <c r="B1" s="133"/>
      <c r="C1" s="134"/>
      <c r="D1" s="134"/>
      <c r="E1" s="134"/>
      <c r="F1" s="135"/>
      <c r="G1" s="134"/>
      <c r="H1" s="135"/>
      <c r="I1" s="134"/>
      <c r="J1" s="136"/>
    </row>
    <row r="2" spans="1:10" ht="15" x14ac:dyDescent="0.25">
      <c r="A2" s="137" t="s">
        <v>2</v>
      </c>
      <c r="B2" s="133"/>
      <c r="C2" s="135"/>
      <c r="D2" s="135"/>
      <c r="E2" s="135"/>
      <c r="F2" s="135"/>
      <c r="G2" s="135"/>
      <c r="H2" s="135"/>
      <c r="I2" s="135"/>
      <c r="J2" s="136"/>
    </row>
    <row r="3" spans="1:10" ht="15" x14ac:dyDescent="0.25">
      <c r="A3" s="138" t="str">
        <f>+'Original ABG Allocation'!A3</f>
        <v>FY 2023-24</v>
      </c>
      <c r="B3" s="133"/>
      <c r="C3" s="140" t="str">
        <f>+'Original ABG Allocation'!C3</f>
        <v>(1)</v>
      </c>
      <c r="D3" s="140" t="str">
        <f>+'Original ABG Allocation'!D3</f>
        <v>(2)</v>
      </c>
      <c r="E3" s="140" t="str">
        <f>+'Original ABG Allocation'!E3</f>
        <v>(3)</v>
      </c>
      <c r="F3" s="140" t="str">
        <f>+'Original ABG Allocation'!F3</f>
        <v>(4)</v>
      </c>
      <c r="G3" s="140" t="str">
        <f>+'Original ABG Allocation'!G3</f>
        <v>(5)</v>
      </c>
      <c r="H3" s="140" t="str">
        <f>+'Original ABG Allocation'!H3</f>
        <v>(6)</v>
      </c>
      <c r="I3" s="139" t="str">
        <f>+'Original ABG Allocation'!I3</f>
        <v>(7)</v>
      </c>
      <c r="J3" s="139" t="str">
        <f>+'Original ABG Allocation'!J3</f>
        <v>(8)</v>
      </c>
    </row>
    <row r="4" spans="1:10" ht="15" x14ac:dyDescent="0.25">
      <c r="A4" s="137"/>
      <c r="B4" s="133"/>
      <c r="C4" s="140" t="str">
        <f>+'Original ABG Allocation'!C4</f>
        <v>REGULAR</v>
      </c>
      <c r="D4" s="140" t="str">
        <f>+'Original ABG Allocation'!D4</f>
        <v>CAREGIVER</v>
      </c>
      <c r="E4" s="140" t="str">
        <f>+'Original ABG Allocation'!E4</f>
        <v>FED. CAREGIVER</v>
      </c>
      <c r="F4" s="302">
        <f>+'Original ABG Allocation'!F4</f>
        <v>0</v>
      </c>
      <c r="G4" s="140" t="s">
        <v>130</v>
      </c>
      <c r="H4" s="140" t="str">
        <f>+'Original ABG Allocation'!H4</f>
        <v>HEALTH</v>
      </c>
      <c r="I4" s="139" t="str">
        <f>+'Original ABG Allocation'!I4</f>
        <v xml:space="preserve">OTHER </v>
      </c>
      <c r="J4" s="139" t="str">
        <f>+'Original ABG Allocation'!J4</f>
        <v>TOTAL ALL</v>
      </c>
    </row>
    <row r="5" spans="1:10" ht="15" x14ac:dyDescent="0.25">
      <c r="A5" s="137"/>
      <c r="B5" s="133"/>
      <c r="C5" s="142" t="str">
        <f>+'Original ABG Allocation'!C5</f>
        <v>BLOCK GRANT</v>
      </c>
      <c r="D5" s="142" t="str">
        <f>+'Original ABG Allocation'!D5</f>
        <v xml:space="preserve">SUPPORT </v>
      </c>
      <c r="E5" s="142" t="str">
        <f>+'Original ABG Allocation'!E5</f>
        <v xml:space="preserve">SUPPORT </v>
      </c>
      <c r="F5" s="142" t="str">
        <f>+'Original ABG Allocation'!F5</f>
        <v>NSIP</v>
      </c>
      <c r="G5" s="140" t="s">
        <v>131</v>
      </c>
      <c r="H5" s="142" t="str">
        <f>+'Original ABG Allocation'!H5</f>
        <v>PROMOTION</v>
      </c>
      <c r="I5" s="141" t="str">
        <f>+'Original ABG Allocation'!I5</f>
        <v xml:space="preserve">FUNDS </v>
      </c>
      <c r="J5" s="141" t="str">
        <f>+'Original ABG Allocation'!J5</f>
        <v>FUNDS</v>
      </c>
    </row>
    <row r="6" spans="1:10" ht="15" x14ac:dyDescent="0.25">
      <c r="A6" s="143" t="s">
        <v>25</v>
      </c>
      <c r="B6" s="144" t="str">
        <f>+'Original ABG Allocation'!B6</f>
        <v>ERIE</v>
      </c>
      <c r="C6" s="145">
        <f>'Regular BG'!M7</f>
        <v>141293</v>
      </c>
      <c r="D6" s="145">
        <f>+'Caregiver Support'!E7</f>
        <v>-23305</v>
      </c>
      <c r="E6" s="145">
        <f>'Federal Caregiver Support'!I7</f>
        <v>116525</v>
      </c>
      <c r="F6" s="145">
        <f>NSIP!H7</f>
        <v>28507</v>
      </c>
      <c r="G6" s="145">
        <f>+'PA MEDI'!E7</f>
        <v>-507</v>
      </c>
      <c r="H6" s="146">
        <f>'Health Promotion'!J7</f>
        <v>794</v>
      </c>
      <c r="I6" s="145">
        <f>'Other Funds-Revision No. 1'!AE6</f>
        <v>787286</v>
      </c>
      <c r="J6" s="147">
        <f t="shared" ref="J6:J37" si="0">SUM(C6:I6)</f>
        <v>1050593</v>
      </c>
    </row>
    <row r="7" spans="1:10" ht="15" x14ac:dyDescent="0.25">
      <c r="A7" s="143" t="s">
        <v>27</v>
      </c>
      <c r="B7" s="144" t="str">
        <f>+'Original ABG Allocation'!B7</f>
        <v>CRAWFORD</v>
      </c>
      <c r="C7" s="145">
        <f>'Regular BG'!M8</f>
        <v>-77085</v>
      </c>
      <c r="D7" s="145">
        <f>+'Caregiver Support'!E8</f>
        <v>-11065</v>
      </c>
      <c r="E7" s="145">
        <f>'Federal Caregiver Support'!I8</f>
        <v>55327</v>
      </c>
      <c r="F7" s="145">
        <f>NSIP!H8</f>
        <v>39776</v>
      </c>
      <c r="G7" s="145">
        <f>+'PA MEDI'!E8</f>
        <v>-1743</v>
      </c>
      <c r="H7" s="146">
        <f>'Health Promotion'!J8</f>
        <v>209</v>
      </c>
      <c r="I7" s="145">
        <f>'Other Funds-Revision No. 1'!AE7</f>
        <v>1454018</v>
      </c>
      <c r="J7" s="148">
        <f t="shared" si="0"/>
        <v>1459437</v>
      </c>
    </row>
    <row r="8" spans="1:10" ht="15" x14ac:dyDescent="0.25">
      <c r="A8" s="143" t="s">
        <v>29</v>
      </c>
      <c r="B8" s="144" t="str">
        <f>+'Original ABG Allocation'!B8</f>
        <v>CAM/ELK/MCKEAN</v>
      </c>
      <c r="C8" s="145">
        <f>'Regular BG'!M9</f>
        <v>-58155</v>
      </c>
      <c r="D8" s="145">
        <f>+'Caregiver Support'!E9</f>
        <v>-9699</v>
      </c>
      <c r="E8" s="145">
        <f>'Federal Caregiver Support'!I9</f>
        <v>48496</v>
      </c>
      <c r="F8" s="145">
        <f>NSIP!H9</f>
        <v>-9141</v>
      </c>
      <c r="G8" s="145">
        <f>+'PA MEDI'!E9</f>
        <v>-2971</v>
      </c>
      <c r="H8" s="146">
        <f>'Health Promotion'!J9</f>
        <v>-1096</v>
      </c>
      <c r="I8" s="145">
        <f>'Other Funds-Revision No. 1'!AE8</f>
        <v>1013204</v>
      </c>
      <c r="J8" s="148">
        <f t="shared" si="0"/>
        <v>980638</v>
      </c>
    </row>
    <row r="9" spans="1:10" ht="15" x14ac:dyDescent="0.25">
      <c r="A9" s="143" t="s">
        <v>31</v>
      </c>
      <c r="B9" s="144" t="str">
        <f>+'Original ABG Allocation'!B9</f>
        <v>BEAVER</v>
      </c>
      <c r="C9" s="145">
        <f>'Regular BG'!M10</f>
        <v>12436</v>
      </c>
      <c r="D9" s="145">
        <f>+'Caregiver Support'!E10</f>
        <v>-15703</v>
      </c>
      <c r="E9" s="145">
        <f>'Federal Caregiver Support'!I10</f>
        <v>78515</v>
      </c>
      <c r="F9" s="145">
        <f>NSIP!H10</f>
        <v>6166</v>
      </c>
      <c r="G9" s="145">
        <f>+'PA MEDI'!E10</f>
        <v>-2524</v>
      </c>
      <c r="H9" s="146">
        <f>'Health Promotion'!J10</f>
        <v>-1850</v>
      </c>
      <c r="I9" s="145">
        <f>'Other Funds-Revision No. 1'!AE9</f>
        <v>924967</v>
      </c>
      <c r="J9" s="148">
        <f t="shared" si="0"/>
        <v>1002007</v>
      </c>
    </row>
    <row r="10" spans="1:10" ht="15" x14ac:dyDescent="0.25">
      <c r="A10" s="143" t="s">
        <v>33</v>
      </c>
      <c r="B10" s="144" t="str">
        <f>+'Original ABG Allocation'!B10</f>
        <v>INDIANA</v>
      </c>
      <c r="C10" s="145">
        <f>'Regular BG'!M11</f>
        <v>2458</v>
      </c>
      <c r="D10" s="145">
        <f>+'Caregiver Support'!E11</f>
        <v>-9532</v>
      </c>
      <c r="E10" s="145">
        <f>'Federal Caregiver Support'!I11</f>
        <v>47661</v>
      </c>
      <c r="F10" s="145">
        <f>NSIP!H11</f>
        <v>21121</v>
      </c>
      <c r="G10" s="145">
        <f>+'PA MEDI'!E11</f>
        <v>-1930</v>
      </c>
      <c r="H10" s="146">
        <f>'Health Promotion'!J11</f>
        <v>-638</v>
      </c>
      <c r="I10" s="145">
        <f>'Other Funds-Revision No. 1'!AE10</f>
        <v>796011</v>
      </c>
      <c r="J10" s="148">
        <f t="shared" si="0"/>
        <v>855151</v>
      </c>
    </row>
    <row r="11" spans="1:10" ht="15" x14ac:dyDescent="0.25">
      <c r="A11" s="143" t="s">
        <v>35</v>
      </c>
      <c r="B11" s="144" t="str">
        <f>+'Original ABG Allocation'!B11</f>
        <v>ALLEGHENY</v>
      </c>
      <c r="C11" s="145">
        <f>'Regular BG'!M12</f>
        <v>-878646</v>
      </c>
      <c r="D11" s="145">
        <f>+'Caregiver Support'!E12</f>
        <v>-81023</v>
      </c>
      <c r="E11" s="145">
        <f>'Federal Caregiver Support'!I12</f>
        <v>405115</v>
      </c>
      <c r="F11" s="145">
        <f>NSIP!H12</f>
        <v>100018</v>
      </c>
      <c r="G11" s="145">
        <f>+'PA MEDI'!E12</f>
        <v>-22425</v>
      </c>
      <c r="H11" s="146">
        <f>'Health Promotion'!J12</f>
        <v>-25597</v>
      </c>
      <c r="I11" s="145">
        <f>'Other Funds-Revision No. 1'!AE11</f>
        <v>5357703</v>
      </c>
      <c r="J11" s="148">
        <f t="shared" si="0"/>
        <v>4855145</v>
      </c>
    </row>
    <row r="12" spans="1:10" ht="15" x14ac:dyDescent="0.25">
      <c r="A12" s="143" t="s">
        <v>37</v>
      </c>
      <c r="B12" s="144" t="str">
        <f>+'Original ABG Allocation'!B12</f>
        <v>WESTMORELAND</v>
      </c>
      <c r="C12" s="145">
        <f>'Regular BG'!M13</f>
        <v>51813</v>
      </c>
      <c r="D12" s="145">
        <f>+'Caregiver Support'!E13</f>
        <v>-30621</v>
      </c>
      <c r="E12" s="145">
        <f>'Federal Caregiver Support'!I13</f>
        <v>153107</v>
      </c>
      <c r="F12" s="145">
        <f>NSIP!H13</f>
        <v>20939</v>
      </c>
      <c r="G12" s="145">
        <f>+'PA MEDI'!E13</f>
        <v>-6223</v>
      </c>
      <c r="H12" s="146">
        <f>'Health Promotion'!J13</f>
        <v>-4496</v>
      </c>
      <c r="I12" s="145">
        <f>'Other Funds-Revision No. 1'!AE12</f>
        <v>1745859</v>
      </c>
      <c r="J12" s="148">
        <f t="shared" si="0"/>
        <v>1930378</v>
      </c>
    </row>
    <row r="13" spans="1:10" ht="15" x14ac:dyDescent="0.25">
      <c r="A13" s="143" t="s">
        <v>39</v>
      </c>
      <c r="B13" s="144" t="str">
        <f>+'Original ABG Allocation'!B13</f>
        <v>WASH/FAY/GREENE</v>
      </c>
      <c r="C13" s="145">
        <f>'Regular BG'!M14</f>
        <v>-433335</v>
      </c>
      <c r="D13" s="145">
        <f>+'Caregiver Support'!E14</f>
        <v>-42190</v>
      </c>
      <c r="E13" s="145">
        <f>'Federal Caregiver Support'!I14</f>
        <v>210952</v>
      </c>
      <c r="F13" s="145">
        <f>NSIP!H14</f>
        <v>74122</v>
      </c>
      <c r="G13" s="145">
        <f>+'PA MEDI'!E14</f>
        <v>-6243</v>
      </c>
      <c r="H13" s="146">
        <f>'Health Promotion'!J14</f>
        <v>-11159</v>
      </c>
      <c r="I13" s="145">
        <f>'Other Funds-Revision No. 1'!AE13</f>
        <v>2184785</v>
      </c>
      <c r="J13" s="148">
        <f t="shared" si="0"/>
        <v>1976932</v>
      </c>
    </row>
    <row r="14" spans="1:10" ht="15" x14ac:dyDescent="0.25">
      <c r="A14" s="143" t="s">
        <v>41</v>
      </c>
      <c r="B14" s="144" t="str">
        <f>+'Original ABG Allocation'!B14</f>
        <v>SOMERSET</v>
      </c>
      <c r="C14" s="145">
        <f>'Regular BG'!M15</f>
        <v>37830</v>
      </c>
      <c r="D14" s="145">
        <f>+'Caregiver Support'!E15</f>
        <v>-8021</v>
      </c>
      <c r="E14" s="145">
        <f>'Federal Caregiver Support'!I15</f>
        <v>40105</v>
      </c>
      <c r="F14" s="145">
        <f>NSIP!H15</f>
        <v>113562</v>
      </c>
      <c r="G14" s="145">
        <f>+'PA MEDI'!E15</f>
        <v>-3049</v>
      </c>
      <c r="H14" s="146">
        <f>'Health Promotion'!J15</f>
        <v>-1225</v>
      </c>
      <c r="I14" s="145">
        <f>'Other Funds-Revision No. 1'!AE14</f>
        <v>1777159</v>
      </c>
      <c r="J14" s="148">
        <f t="shared" si="0"/>
        <v>1956361</v>
      </c>
    </row>
    <row r="15" spans="1:10" ht="15" x14ac:dyDescent="0.25">
      <c r="A15" s="143" t="s">
        <v>43</v>
      </c>
      <c r="B15" s="144" t="str">
        <f>+'Original ABG Allocation'!B15</f>
        <v>CAMBRIA</v>
      </c>
      <c r="C15" s="145">
        <f>'Regular BG'!M16</f>
        <v>-47067</v>
      </c>
      <c r="D15" s="145">
        <f>+'Caregiver Support'!E16</f>
        <v>-13029</v>
      </c>
      <c r="E15" s="145">
        <f>'Federal Caregiver Support'!I16</f>
        <v>65148</v>
      </c>
      <c r="F15" s="145">
        <f>NSIP!H16</f>
        <v>8023</v>
      </c>
      <c r="G15" s="145">
        <f>+'PA MEDI'!E16</f>
        <v>-3569</v>
      </c>
      <c r="H15" s="146">
        <f>'Health Promotion'!J16</f>
        <v>-3580</v>
      </c>
      <c r="I15" s="145">
        <f>'Other Funds-Revision No. 1'!AE15</f>
        <v>1124711</v>
      </c>
      <c r="J15" s="148">
        <f t="shared" si="0"/>
        <v>1130637</v>
      </c>
    </row>
    <row r="16" spans="1:10" ht="15" x14ac:dyDescent="0.25">
      <c r="A16" s="143" t="s">
        <v>45</v>
      </c>
      <c r="B16" s="144" t="str">
        <f>+'Original ABG Allocation'!B16</f>
        <v>BLAIR</v>
      </c>
      <c r="C16" s="145">
        <f>'Regular BG'!M17</f>
        <v>-32468</v>
      </c>
      <c r="D16" s="145">
        <f>+'Caregiver Support'!E17</f>
        <v>-8650</v>
      </c>
      <c r="E16" s="145">
        <f>'Federal Caregiver Support'!I17</f>
        <v>43251</v>
      </c>
      <c r="F16" s="145">
        <f>NSIP!H17</f>
        <v>-10186</v>
      </c>
      <c r="G16" s="145">
        <f>+'PA MEDI'!E17</f>
        <v>-1707</v>
      </c>
      <c r="H16" s="146">
        <f>'Health Promotion'!J17</f>
        <v>-1950</v>
      </c>
      <c r="I16" s="145">
        <f>'Other Funds-Revision No. 1'!AE16</f>
        <v>1696738</v>
      </c>
      <c r="J16" s="148">
        <f t="shared" si="0"/>
        <v>1685028</v>
      </c>
    </row>
    <row r="17" spans="1:10" ht="15" x14ac:dyDescent="0.25">
      <c r="A17" s="143" t="s">
        <v>47</v>
      </c>
      <c r="B17" s="144" t="str">
        <f>+'Original ABG Allocation'!B17</f>
        <v>BED/FULT/HUNT</v>
      </c>
      <c r="C17" s="145">
        <f>'Regular BG'!M18</f>
        <v>-21977</v>
      </c>
      <c r="D17" s="145">
        <f>+'Caregiver Support'!E18</f>
        <v>-16153</v>
      </c>
      <c r="E17" s="145">
        <f>'Federal Caregiver Support'!I18</f>
        <v>80765</v>
      </c>
      <c r="F17" s="145">
        <f>NSIP!H18</f>
        <v>-8021</v>
      </c>
      <c r="G17" s="145">
        <f>+'PA MEDI'!E18</f>
        <v>-1485</v>
      </c>
      <c r="H17" s="146">
        <f>'Health Promotion'!J18</f>
        <v>436</v>
      </c>
      <c r="I17" s="145">
        <f>'Other Funds-Revision No. 1'!AE17</f>
        <v>705160</v>
      </c>
      <c r="J17" s="148">
        <f t="shared" si="0"/>
        <v>738725</v>
      </c>
    </row>
    <row r="18" spans="1:10" ht="15" x14ac:dyDescent="0.25">
      <c r="A18" s="143" t="s">
        <v>49</v>
      </c>
      <c r="B18" s="144" t="str">
        <f>+'Original ABG Allocation'!B18</f>
        <v>CENTRE</v>
      </c>
      <c r="C18" s="145">
        <f>'Regular BG'!M19</f>
        <v>112233</v>
      </c>
      <c r="D18" s="145">
        <f>+'Caregiver Support'!E19</f>
        <v>-11002</v>
      </c>
      <c r="E18" s="145">
        <f>'Federal Caregiver Support'!I19</f>
        <v>55010</v>
      </c>
      <c r="F18" s="145">
        <f>NSIP!H19</f>
        <v>8937</v>
      </c>
      <c r="G18" s="145">
        <f>+'PA MEDI'!E19</f>
        <v>-1312</v>
      </c>
      <c r="H18" s="146">
        <f>'Health Promotion'!J19</f>
        <v>4847</v>
      </c>
      <c r="I18" s="145">
        <f>'Other Funds-Revision No. 1'!AE18</f>
        <v>1190650</v>
      </c>
      <c r="J18" s="148">
        <f t="shared" si="0"/>
        <v>1359363</v>
      </c>
    </row>
    <row r="19" spans="1:10" ht="15" x14ac:dyDescent="0.25">
      <c r="A19" s="143" t="s">
        <v>51</v>
      </c>
      <c r="B19" s="144" t="str">
        <f>+'Original ABG Allocation'!B19</f>
        <v>LYCOM/CLINTON</v>
      </c>
      <c r="C19" s="145">
        <f>'Regular BG'!M20</f>
        <v>3554</v>
      </c>
      <c r="D19" s="145">
        <f>+'Caregiver Support'!E20</f>
        <v>-16253</v>
      </c>
      <c r="E19" s="145">
        <f>'Federal Caregiver Support'!I20</f>
        <v>81267</v>
      </c>
      <c r="F19" s="145">
        <f>NSIP!H20</f>
        <v>-24975</v>
      </c>
      <c r="G19" s="145">
        <f>+'PA MEDI'!E20</f>
        <v>-2720</v>
      </c>
      <c r="H19" s="146">
        <f>'Health Promotion'!J20</f>
        <v>1017</v>
      </c>
      <c r="I19" s="145">
        <f>'Other Funds-Revision No. 1'!AE19</f>
        <v>1058822</v>
      </c>
      <c r="J19" s="148">
        <f t="shared" si="0"/>
        <v>1100712</v>
      </c>
    </row>
    <row r="20" spans="1:10" ht="15" x14ac:dyDescent="0.25">
      <c r="A20" s="143" t="s">
        <v>53</v>
      </c>
      <c r="B20" s="144" t="str">
        <f>+'Original ABG Allocation'!B20</f>
        <v>COLUM/MONT</v>
      </c>
      <c r="C20" s="145">
        <f>'Regular BG'!M21</f>
        <v>-27492</v>
      </c>
      <c r="D20" s="145">
        <f>+'Caregiver Support'!E21</f>
        <v>-9303</v>
      </c>
      <c r="E20" s="145">
        <f>'Federal Caregiver Support'!I21</f>
        <v>46517</v>
      </c>
      <c r="F20" s="145">
        <f>NSIP!H21</f>
        <v>7847</v>
      </c>
      <c r="G20" s="145">
        <f>+'PA MEDI'!E21</f>
        <v>-2289</v>
      </c>
      <c r="H20" s="146">
        <f>'Health Promotion'!J21</f>
        <v>-1441</v>
      </c>
      <c r="I20" s="145">
        <f>'Other Funds-Revision No. 1'!AE20</f>
        <v>1084439</v>
      </c>
      <c r="J20" s="148">
        <f t="shared" si="0"/>
        <v>1098278</v>
      </c>
    </row>
    <row r="21" spans="1:10" ht="15" x14ac:dyDescent="0.25">
      <c r="A21" s="143" t="s">
        <v>55</v>
      </c>
      <c r="B21" s="144" t="str">
        <f>+'Original ABG Allocation'!B21</f>
        <v>NORTHUMBERLND</v>
      </c>
      <c r="C21" s="145">
        <f>'Regular BG'!M22</f>
        <v>-84189</v>
      </c>
      <c r="D21" s="145">
        <f>+'Caregiver Support'!E22</f>
        <v>-8606</v>
      </c>
      <c r="E21" s="145">
        <f>'Federal Caregiver Support'!I22</f>
        <v>43030</v>
      </c>
      <c r="F21" s="145">
        <f>NSIP!H22</f>
        <v>53729</v>
      </c>
      <c r="G21" s="145">
        <f>+'PA MEDI'!E22</f>
        <v>-2449</v>
      </c>
      <c r="H21" s="146">
        <f>'Health Promotion'!J22</f>
        <v>-3310</v>
      </c>
      <c r="I21" s="145">
        <f>'Other Funds-Revision No. 1'!AE21</f>
        <v>925831</v>
      </c>
      <c r="J21" s="148">
        <f t="shared" si="0"/>
        <v>924036</v>
      </c>
    </row>
    <row r="22" spans="1:10" ht="15" x14ac:dyDescent="0.25">
      <c r="A22" s="143" t="s">
        <v>57</v>
      </c>
      <c r="B22" s="144" t="str">
        <f>+'Original ABG Allocation'!B22</f>
        <v>UNION/SNYDER</v>
      </c>
      <c r="C22" s="145">
        <f>'Regular BG'!M23</f>
        <v>95207</v>
      </c>
      <c r="D22" s="145">
        <f>+'Caregiver Support'!E23</f>
        <v>-9587</v>
      </c>
      <c r="E22" s="145">
        <f>'Federal Caregiver Support'!I23</f>
        <v>47936</v>
      </c>
      <c r="F22" s="145">
        <f>NSIP!H23</f>
        <v>15648</v>
      </c>
      <c r="G22" s="145">
        <f>+'PA MEDI'!E23</f>
        <v>-2364</v>
      </c>
      <c r="H22" s="146">
        <f>'Health Promotion'!J23</f>
        <v>1783</v>
      </c>
      <c r="I22" s="145">
        <f>'Other Funds-Revision No. 1'!AE22</f>
        <v>698870</v>
      </c>
      <c r="J22" s="148">
        <f t="shared" si="0"/>
        <v>847493</v>
      </c>
    </row>
    <row r="23" spans="1:10" ht="15" x14ac:dyDescent="0.25">
      <c r="A23" s="143" t="s">
        <v>59</v>
      </c>
      <c r="B23" s="144" t="str">
        <f>+'Original ABG Allocation'!B23</f>
        <v>MIFF/JUNIATA</v>
      </c>
      <c r="C23" s="145">
        <f>'Regular BG'!M24</f>
        <v>26786</v>
      </c>
      <c r="D23" s="145">
        <f>+'Caregiver Support'!E24</f>
        <v>-9484</v>
      </c>
      <c r="E23" s="145">
        <f>'Federal Caregiver Support'!I24</f>
        <v>47422</v>
      </c>
      <c r="F23" s="145">
        <f>NSIP!H24</f>
        <v>7475</v>
      </c>
      <c r="G23" s="145">
        <f>+'PA MEDI'!E24</f>
        <v>-2213</v>
      </c>
      <c r="H23" s="146">
        <f>'Health Promotion'!J24</f>
        <v>-58</v>
      </c>
      <c r="I23" s="145">
        <f>'Other Funds-Revision No. 1'!AE23</f>
        <v>965347</v>
      </c>
      <c r="J23" s="148">
        <f t="shared" si="0"/>
        <v>1035275</v>
      </c>
    </row>
    <row r="24" spans="1:10" ht="15" x14ac:dyDescent="0.25">
      <c r="A24" s="143" t="s">
        <v>61</v>
      </c>
      <c r="B24" s="144" t="str">
        <f>+'Original ABG Allocation'!B24</f>
        <v>FRANKLIN</v>
      </c>
      <c r="C24" s="145">
        <f>'Regular BG'!M25</f>
        <v>-86571</v>
      </c>
      <c r="D24" s="145">
        <f>+'Caregiver Support'!E25</f>
        <v>-13553</v>
      </c>
      <c r="E24" s="145">
        <f>'Federal Caregiver Support'!I25</f>
        <v>67765</v>
      </c>
      <c r="F24" s="145">
        <f>NSIP!H25</f>
        <v>-6170</v>
      </c>
      <c r="G24" s="145">
        <f>+'PA MEDI'!E25</f>
        <v>-4763</v>
      </c>
      <c r="H24" s="146">
        <f>'Health Promotion'!J25</f>
        <v>1041</v>
      </c>
      <c r="I24" s="145">
        <f>'Other Funds-Revision No. 1'!AE24</f>
        <v>1186730</v>
      </c>
      <c r="J24" s="148">
        <f t="shared" si="0"/>
        <v>1144479</v>
      </c>
    </row>
    <row r="25" spans="1:10" ht="15" x14ac:dyDescent="0.25">
      <c r="A25" s="143" t="s">
        <v>63</v>
      </c>
      <c r="B25" s="144" t="str">
        <f>+'Original ABG Allocation'!B25</f>
        <v>ADAMS</v>
      </c>
      <c r="C25" s="145">
        <f>'Regular BG'!M26</f>
        <v>187476</v>
      </c>
      <c r="D25" s="145">
        <f>+'Caregiver Support'!E26</f>
        <v>-12027</v>
      </c>
      <c r="E25" s="145">
        <f>'Federal Caregiver Support'!I26</f>
        <v>60138</v>
      </c>
      <c r="F25" s="145">
        <f>NSIP!H26</f>
        <v>936</v>
      </c>
      <c r="G25" s="145">
        <f>+'PA MEDI'!E26</f>
        <v>-706</v>
      </c>
      <c r="H25" s="146">
        <f>'Health Promotion'!J26</f>
        <v>4166</v>
      </c>
      <c r="I25" s="145">
        <f>'Other Funds-Revision No. 1'!AE25</f>
        <v>770989</v>
      </c>
      <c r="J25" s="148">
        <f t="shared" si="0"/>
        <v>1010972</v>
      </c>
    </row>
    <row r="26" spans="1:10" ht="15" x14ac:dyDescent="0.25">
      <c r="A26" s="143" t="s">
        <v>65</v>
      </c>
      <c r="B26" s="144" t="str">
        <f>+'Original ABG Allocation'!B26</f>
        <v>CUMBERLAND</v>
      </c>
      <c r="C26" s="145">
        <f>'Regular BG'!M27</f>
        <v>192279</v>
      </c>
      <c r="D26" s="145">
        <f>+'Caregiver Support'!E27</f>
        <v>-17249</v>
      </c>
      <c r="E26" s="145">
        <f>'Federal Caregiver Support'!I27</f>
        <v>86246</v>
      </c>
      <c r="F26" s="145">
        <f>NSIP!H27</f>
        <v>17770</v>
      </c>
      <c r="G26" s="145">
        <f>+'PA MEDI'!E27</f>
        <v>-3126</v>
      </c>
      <c r="H26" s="146">
        <f>'Health Promotion'!J27</f>
        <v>7681</v>
      </c>
      <c r="I26" s="145">
        <f>'Other Funds-Revision No. 1'!AE26</f>
        <v>1005121</v>
      </c>
      <c r="J26" s="148">
        <f t="shared" si="0"/>
        <v>1288722</v>
      </c>
    </row>
    <row r="27" spans="1:10" ht="15" x14ac:dyDescent="0.25">
      <c r="A27" s="143" t="s">
        <v>67</v>
      </c>
      <c r="B27" s="144" t="str">
        <f>+'Original ABG Allocation'!B27</f>
        <v>PERRY</v>
      </c>
      <c r="C27" s="145">
        <f>'Regular BG'!M28</f>
        <v>55130</v>
      </c>
      <c r="D27" s="145">
        <f>+'Caregiver Support'!E28</f>
        <v>-6083</v>
      </c>
      <c r="E27" s="145">
        <f>'Federal Caregiver Support'!I28</f>
        <v>30416</v>
      </c>
      <c r="F27" s="145">
        <f>NSIP!H28</f>
        <v>6177</v>
      </c>
      <c r="G27" s="145">
        <f>+'PA MEDI'!E28</f>
        <v>-5204</v>
      </c>
      <c r="H27" s="146">
        <f>'Health Promotion'!J28</f>
        <v>-571</v>
      </c>
      <c r="I27" s="145">
        <f>'Other Funds-Revision No. 1'!AE27</f>
        <v>533753</v>
      </c>
      <c r="J27" s="148">
        <f t="shared" si="0"/>
        <v>613618</v>
      </c>
    </row>
    <row r="28" spans="1:10" ht="15" x14ac:dyDescent="0.25">
      <c r="A28" s="143" t="s">
        <v>69</v>
      </c>
      <c r="B28" s="144" t="str">
        <f>+'Original ABG Allocation'!B28</f>
        <v>DAUPHIN</v>
      </c>
      <c r="C28" s="145">
        <f>'Regular BG'!M29</f>
        <v>187514</v>
      </c>
      <c r="D28" s="145">
        <f>+'Caregiver Support'!E29</f>
        <v>-23490</v>
      </c>
      <c r="E28" s="145">
        <f>'Federal Caregiver Support'!I29</f>
        <v>117450</v>
      </c>
      <c r="F28" s="145">
        <f>NSIP!H29</f>
        <v>73381</v>
      </c>
      <c r="G28" s="145">
        <f>+'PA MEDI'!E29</f>
        <v>410</v>
      </c>
      <c r="H28" s="146">
        <f>'Health Promotion'!J29</f>
        <v>3430</v>
      </c>
      <c r="I28" s="145">
        <f>'Other Funds-Revision No. 1'!AE28</f>
        <v>614213</v>
      </c>
      <c r="J28" s="148">
        <f t="shared" si="0"/>
        <v>972908</v>
      </c>
    </row>
    <row r="29" spans="1:10" ht="15" x14ac:dyDescent="0.25">
      <c r="A29" s="143" t="s">
        <v>71</v>
      </c>
      <c r="B29" s="144" t="str">
        <f>+'Original ABG Allocation'!B29</f>
        <v>LEBANON</v>
      </c>
      <c r="C29" s="145">
        <f>'Regular BG'!M30</f>
        <v>60722</v>
      </c>
      <c r="D29" s="145">
        <f>+'Caregiver Support'!E30</f>
        <v>-11327</v>
      </c>
      <c r="E29" s="145">
        <f>'Federal Caregiver Support'!I30</f>
        <v>56638</v>
      </c>
      <c r="F29" s="145">
        <f>NSIP!H30</f>
        <v>15804</v>
      </c>
      <c r="G29" s="145">
        <f>+'PA MEDI'!E30</f>
        <v>-2378</v>
      </c>
      <c r="H29" s="146">
        <f>'Health Promotion'!J30</f>
        <v>3058</v>
      </c>
      <c r="I29" s="145">
        <f>'Other Funds-Revision No. 1'!AE29</f>
        <v>1051719</v>
      </c>
      <c r="J29" s="148">
        <f t="shared" si="0"/>
        <v>1174236</v>
      </c>
    </row>
    <row r="30" spans="1:10" ht="15" x14ac:dyDescent="0.25">
      <c r="A30" s="143" t="s">
        <v>73</v>
      </c>
      <c r="B30" s="144" t="str">
        <f>+'Original ABG Allocation'!B30</f>
        <v>YORK</v>
      </c>
      <c r="C30" s="145">
        <f>'Regular BG'!M31</f>
        <v>253447</v>
      </c>
      <c r="D30" s="145">
        <f>+'Caregiver Support'!E31</f>
        <v>-34701</v>
      </c>
      <c r="E30" s="145">
        <f>'Federal Caregiver Support'!I31</f>
        <v>173508</v>
      </c>
      <c r="F30" s="145">
        <f>NSIP!H31</f>
        <v>84290</v>
      </c>
      <c r="G30" s="145">
        <f>+'PA MEDI'!E31</f>
        <v>741</v>
      </c>
      <c r="H30" s="146">
        <f>'Health Promotion'!J31</f>
        <v>11460</v>
      </c>
      <c r="I30" s="145">
        <f>'Other Funds-Revision No. 1'!AE30</f>
        <v>2905314</v>
      </c>
      <c r="J30" s="148">
        <f t="shared" si="0"/>
        <v>3394059</v>
      </c>
    </row>
    <row r="31" spans="1:10" ht="15" x14ac:dyDescent="0.25">
      <c r="A31" s="143" t="s">
        <v>75</v>
      </c>
      <c r="B31" s="144" t="str">
        <f>+'Original ABG Allocation'!B31</f>
        <v>LANCASTER</v>
      </c>
      <c r="C31" s="145">
        <f>'Regular BG'!M32</f>
        <v>405638</v>
      </c>
      <c r="D31" s="145">
        <f>+'Caregiver Support'!E32</f>
        <v>-38189</v>
      </c>
      <c r="E31" s="145">
        <f>'Federal Caregiver Support'!I32</f>
        <v>190947</v>
      </c>
      <c r="F31" s="145">
        <f>NSIP!H32</f>
        <v>65918</v>
      </c>
      <c r="G31" s="145">
        <f>+'PA MEDI'!E32</f>
        <v>-970</v>
      </c>
      <c r="H31" s="146">
        <f>'Health Promotion'!J32</f>
        <v>10648</v>
      </c>
      <c r="I31" s="145">
        <f>'Other Funds-Revision No. 1'!AE31</f>
        <v>3158663</v>
      </c>
      <c r="J31" s="148">
        <f t="shared" si="0"/>
        <v>3792655</v>
      </c>
    </row>
    <row r="32" spans="1:10" ht="15" x14ac:dyDescent="0.25">
      <c r="A32" s="143" t="s">
        <v>77</v>
      </c>
      <c r="B32" s="144" t="str">
        <f>+'Original ABG Allocation'!B32</f>
        <v>CHESTER</v>
      </c>
      <c r="C32" s="145">
        <f>'Regular BG'!M33</f>
        <v>149079</v>
      </c>
      <c r="D32" s="145">
        <f>+'Caregiver Support'!E33</f>
        <v>-30755</v>
      </c>
      <c r="E32" s="145">
        <f>'Federal Caregiver Support'!I33</f>
        <v>153777</v>
      </c>
      <c r="F32" s="145">
        <f>NSIP!H33</f>
        <v>21278</v>
      </c>
      <c r="G32" s="145">
        <f>+'PA MEDI'!E33</f>
        <v>-1191</v>
      </c>
      <c r="H32" s="146">
        <f>'Health Promotion'!J33</f>
        <v>14735</v>
      </c>
      <c r="I32" s="145">
        <f>'Other Funds-Revision No. 1'!AE32</f>
        <v>1559233</v>
      </c>
      <c r="J32" s="148">
        <f t="shared" si="0"/>
        <v>1866156</v>
      </c>
    </row>
    <row r="33" spans="1:10" ht="15" x14ac:dyDescent="0.25">
      <c r="A33" s="143" t="s">
        <v>79</v>
      </c>
      <c r="B33" s="144" t="str">
        <f>+'Original ABG Allocation'!B33</f>
        <v>MONTGOMERY</v>
      </c>
      <c r="C33" s="145">
        <f>'Regular BG'!M34</f>
        <v>512006</v>
      </c>
      <c r="D33" s="145">
        <f>+'Caregiver Support'!E34</f>
        <v>-52126</v>
      </c>
      <c r="E33" s="145">
        <f>'Federal Caregiver Support'!I34</f>
        <v>260631</v>
      </c>
      <c r="F33" s="145">
        <f>NSIP!H34</f>
        <v>81909</v>
      </c>
      <c r="G33" s="145">
        <f>+'PA MEDI'!E34</f>
        <v>-4033</v>
      </c>
      <c r="H33" s="146">
        <f>'Health Promotion'!J34</f>
        <v>25596</v>
      </c>
      <c r="I33" s="145">
        <f>'Other Funds-Revision No. 1'!AE33</f>
        <v>3599209</v>
      </c>
      <c r="J33" s="148">
        <f t="shared" si="0"/>
        <v>4423192</v>
      </c>
    </row>
    <row r="34" spans="1:10" ht="15" x14ac:dyDescent="0.25">
      <c r="A34" s="143" t="s">
        <v>81</v>
      </c>
      <c r="B34" s="144" t="str">
        <f>+'Original ABG Allocation'!B34</f>
        <v>BUCKS</v>
      </c>
      <c r="C34" s="145">
        <f>'Regular BG'!M35</f>
        <v>393476</v>
      </c>
      <c r="D34" s="145">
        <f>+'Caregiver Support'!E35</f>
        <v>-38766</v>
      </c>
      <c r="E34" s="145">
        <f>'Federal Caregiver Support'!I35</f>
        <v>193831</v>
      </c>
      <c r="F34" s="145">
        <f>NSIP!H35</f>
        <v>56570</v>
      </c>
      <c r="G34" s="145">
        <f>+'PA MEDI'!E35</f>
        <v>-1770</v>
      </c>
      <c r="H34" s="146">
        <f>'Health Promotion'!J35</f>
        <v>16322</v>
      </c>
      <c r="I34" s="145">
        <f>'Other Funds-Revision No. 1'!AE34</f>
        <v>2163181</v>
      </c>
      <c r="J34" s="148">
        <f t="shared" si="0"/>
        <v>2782844</v>
      </c>
    </row>
    <row r="35" spans="1:10" ht="15" x14ac:dyDescent="0.25">
      <c r="A35" s="143" t="s">
        <v>83</v>
      </c>
      <c r="B35" s="144" t="str">
        <f>+'Original ABG Allocation'!B35</f>
        <v>DELAWARE</v>
      </c>
      <c r="C35" s="145">
        <f>'Regular BG'!M36</f>
        <v>324900</v>
      </c>
      <c r="D35" s="145">
        <f>+'Caregiver Support'!E36</f>
        <v>-39440</v>
      </c>
      <c r="E35" s="145">
        <f>'Federal Caregiver Support'!I36</f>
        <v>197203</v>
      </c>
      <c r="F35" s="145">
        <f>NSIP!H36</f>
        <v>45292</v>
      </c>
      <c r="G35" s="145">
        <f>+'PA MEDI'!E36</f>
        <v>-1532</v>
      </c>
      <c r="H35" s="146">
        <f>'Health Promotion'!J36</f>
        <v>3108</v>
      </c>
      <c r="I35" s="145">
        <f>'Other Funds-Revision No. 1'!AE35</f>
        <v>2571651</v>
      </c>
      <c r="J35" s="148">
        <f t="shared" si="0"/>
        <v>3101182</v>
      </c>
    </row>
    <row r="36" spans="1:10" ht="15" x14ac:dyDescent="0.25">
      <c r="A36" s="143" t="s">
        <v>85</v>
      </c>
      <c r="B36" s="144" t="str">
        <f>+'Original ABG Allocation'!B36</f>
        <v>PHILADELPHIA</v>
      </c>
      <c r="C36" s="145">
        <f>'Regular BG'!M37</f>
        <v>-1574883</v>
      </c>
      <c r="D36" s="145">
        <f>+'Caregiver Support'!E37</f>
        <v>-191770</v>
      </c>
      <c r="E36" s="145">
        <f>'Federal Caregiver Support'!I37</f>
        <v>958851</v>
      </c>
      <c r="F36" s="145">
        <f>NSIP!H37</f>
        <v>64211</v>
      </c>
      <c r="G36" s="145">
        <f>+'PA MEDI'!E37</f>
        <v>63638</v>
      </c>
      <c r="H36" s="146">
        <f>'Health Promotion'!J37</f>
        <v>-53186</v>
      </c>
      <c r="I36" s="145">
        <f>'Other Funds-Revision No. 1'!AE36</f>
        <v>8786306</v>
      </c>
      <c r="J36" s="148">
        <f t="shared" si="0"/>
        <v>8053167</v>
      </c>
    </row>
    <row r="37" spans="1:10" ht="15" x14ac:dyDescent="0.25">
      <c r="A37" s="143" t="s">
        <v>87</v>
      </c>
      <c r="B37" s="144" t="str">
        <f>+'Original ABG Allocation'!B37</f>
        <v>BERKS</v>
      </c>
      <c r="C37" s="145">
        <f>'Regular BG'!M38</f>
        <v>288002</v>
      </c>
      <c r="D37" s="145">
        <f>+'Caregiver Support'!E38</f>
        <v>-35225</v>
      </c>
      <c r="E37" s="145">
        <f>'Federal Caregiver Support'!I38</f>
        <v>176128</v>
      </c>
      <c r="F37" s="145">
        <f>NSIP!H38</f>
        <v>92117</v>
      </c>
      <c r="G37" s="145">
        <f>+'PA MEDI'!E38</f>
        <v>-427</v>
      </c>
      <c r="H37" s="146">
        <f>'Health Promotion'!J38</f>
        <v>8871</v>
      </c>
      <c r="I37" s="145">
        <f>'Other Funds-Revision No. 1'!AE37</f>
        <v>1894286</v>
      </c>
      <c r="J37" s="148">
        <f t="shared" si="0"/>
        <v>2423752</v>
      </c>
    </row>
    <row r="38" spans="1:10" ht="15" x14ac:dyDescent="0.25">
      <c r="A38" s="143" t="s">
        <v>89</v>
      </c>
      <c r="B38" s="144" t="str">
        <f>+'Original ABG Allocation'!B38</f>
        <v>LEHIGH</v>
      </c>
      <c r="C38" s="145">
        <f>'Regular BG'!M39</f>
        <v>-57887</v>
      </c>
      <c r="D38" s="145">
        <f>+'Caregiver Support'!E39</f>
        <v>-27576</v>
      </c>
      <c r="E38" s="145">
        <f>'Federal Caregiver Support'!I39</f>
        <v>137882</v>
      </c>
      <c r="F38" s="145">
        <f>NSIP!H39</f>
        <v>29321</v>
      </c>
      <c r="G38" s="145">
        <f>+'PA MEDI'!E39</f>
        <v>1615</v>
      </c>
      <c r="H38" s="146">
        <f>'Health Promotion'!J39</f>
        <v>10914</v>
      </c>
      <c r="I38" s="145">
        <f>'Other Funds-Revision No. 1'!AE38</f>
        <v>1428313</v>
      </c>
      <c r="J38" s="148">
        <f t="shared" ref="J38:J57" si="1">SUM(C38:I38)</f>
        <v>1522582</v>
      </c>
    </row>
    <row r="39" spans="1:10" ht="15" x14ac:dyDescent="0.25">
      <c r="A39" s="143" t="s">
        <v>91</v>
      </c>
      <c r="B39" s="144" t="str">
        <f>+'Original ABG Allocation'!B39</f>
        <v>NORTHAMPTON</v>
      </c>
      <c r="C39" s="145">
        <f>'Regular BG'!M40</f>
        <v>45479</v>
      </c>
      <c r="D39" s="145">
        <f>+'Caregiver Support'!E40</f>
        <v>-21892</v>
      </c>
      <c r="E39" s="145">
        <f>'Federal Caregiver Support'!I40</f>
        <v>109460</v>
      </c>
      <c r="F39" s="145">
        <f>NSIP!H40</f>
        <v>21925</v>
      </c>
      <c r="G39" s="145">
        <f>+'PA MEDI'!E40</f>
        <v>-1945</v>
      </c>
      <c r="H39" s="146">
        <f>'Health Promotion'!J40</f>
        <v>4930</v>
      </c>
      <c r="I39" s="145">
        <f>'Other Funds-Revision No. 1'!AE39</f>
        <v>1671181</v>
      </c>
      <c r="J39" s="148">
        <f t="shared" si="1"/>
        <v>1829138</v>
      </c>
    </row>
    <row r="40" spans="1:10" ht="15" x14ac:dyDescent="0.25">
      <c r="A40" s="143" t="s">
        <v>93</v>
      </c>
      <c r="B40" s="144" t="str">
        <f>+'Original ABG Allocation'!B40</f>
        <v>PIKE</v>
      </c>
      <c r="C40" s="145">
        <f>'Regular BG'!M41</f>
        <v>151131</v>
      </c>
      <c r="D40" s="145">
        <f>+'Caregiver Support'!E41</f>
        <v>-9254</v>
      </c>
      <c r="E40" s="145">
        <f>'Federal Caregiver Support'!I41</f>
        <v>46273</v>
      </c>
      <c r="F40" s="145">
        <f>NSIP!H41</f>
        <v>22274</v>
      </c>
      <c r="G40" s="145">
        <f>+'PA MEDI'!E41</f>
        <v>-2659</v>
      </c>
      <c r="H40" s="146">
        <f>'Health Promotion'!J41</f>
        <v>1024</v>
      </c>
      <c r="I40" s="145">
        <f>'Other Funds-Revision No. 1'!AE40</f>
        <v>475533</v>
      </c>
      <c r="J40" s="148">
        <f t="shared" si="1"/>
        <v>684322</v>
      </c>
    </row>
    <row r="41" spans="1:10" ht="15" x14ac:dyDescent="0.25">
      <c r="A41" s="143" t="s">
        <v>95</v>
      </c>
      <c r="B41" s="144" t="str">
        <f>+'Original ABG Allocation'!B41</f>
        <v>B/S/S/T</v>
      </c>
      <c r="C41" s="145">
        <f>'Regular BG'!M42</f>
        <v>158181</v>
      </c>
      <c r="D41" s="145">
        <f>+'Caregiver Support'!E42</f>
        <v>-22252</v>
      </c>
      <c r="E41" s="145">
        <f>'Federal Caregiver Support'!I42</f>
        <v>111263</v>
      </c>
      <c r="F41" s="145">
        <f>NSIP!H42</f>
        <v>21119</v>
      </c>
      <c r="G41" s="145">
        <f>+'PA MEDI'!E42</f>
        <v>-1696</v>
      </c>
      <c r="H41" s="146">
        <f>'Health Promotion'!J42</f>
        <v>1960</v>
      </c>
      <c r="I41" s="145">
        <f>'Other Funds-Revision No. 1'!AE41</f>
        <v>1488976</v>
      </c>
      <c r="J41" s="148">
        <f t="shared" si="1"/>
        <v>1757551</v>
      </c>
    </row>
    <row r="42" spans="1:10" ht="15" x14ac:dyDescent="0.25">
      <c r="A42" s="143" t="s">
        <v>97</v>
      </c>
      <c r="B42" s="144" t="str">
        <f>+'Original ABG Allocation'!B42</f>
        <v>LUZERNE/WYOMING</v>
      </c>
      <c r="C42" s="145">
        <f>'Regular BG'!M43</f>
        <v>-279714</v>
      </c>
      <c r="D42" s="145">
        <f>+'Caregiver Support'!E43</f>
        <v>-22283</v>
      </c>
      <c r="E42" s="145">
        <f>'Federal Caregiver Support'!I43</f>
        <v>111417</v>
      </c>
      <c r="F42" s="145">
        <f>NSIP!H43</f>
        <v>49602</v>
      </c>
      <c r="G42" s="145">
        <f>+'PA MEDI'!E43</f>
        <v>-6569</v>
      </c>
      <c r="H42" s="146">
        <f>'Health Promotion'!J43</f>
        <v>-6700</v>
      </c>
      <c r="I42" s="145">
        <f>'Other Funds-Revision No. 1'!AE42</f>
        <v>1581631</v>
      </c>
      <c r="J42" s="148">
        <f t="shared" si="1"/>
        <v>1427384</v>
      </c>
    </row>
    <row r="43" spans="1:10" ht="15" x14ac:dyDescent="0.25">
      <c r="A43" s="143" t="s">
        <v>99</v>
      </c>
      <c r="B43" s="144" t="str">
        <f>+'Original ABG Allocation'!B43</f>
        <v>LACKAWANNA</v>
      </c>
      <c r="C43" s="145">
        <f>'Regular BG'!M44</f>
        <v>-84477</v>
      </c>
      <c r="D43" s="145">
        <f>+'Caregiver Support'!E44</f>
        <v>-18287</v>
      </c>
      <c r="E43" s="145">
        <f>'Federal Caregiver Support'!I44</f>
        <v>91435</v>
      </c>
      <c r="F43" s="145">
        <f>NSIP!H44</f>
        <v>-356</v>
      </c>
      <c r="G43" s="145">
        <f>+'PA MEDI'!E44</f>
        <v>-2882</v>
      </c>
      <c r="H43" s="146">
        <f>'Health Promotion'!J44</f>
        <v>-6596</v>
      </c>
      <c r="I43" s="145">
        <f>'Other Funds-Revision No. 1'!AE43</f>
        <v>1911024</v>
      </c>
      <c r="J43" s="148">
        <f t="shared" si="1"/>
        <v>1889861</v>
      </c>
    </row>
    <row r="44" spans="1:10" ht="15" x14ac:dyDescent="0.25">
      <c r="A44" s="143" t="s">
        <v>101</v>
      </c>
      <c r="B44" s="144" t="str">
        <f>+'Original ABG Allocation'!B44</f>
        <v>CARBON</v>
      </c>
      <c r="C44" s="145">
        <f>'Regular BG'!M45</f>
        <v>79341</v>
      </c>
      <c r="D44" s="145">
        <f>+'Caregiver Support'!E45</f>
        <v>-7952</v>
      </c>
      <c r="E44" s="145">
        <f>'Federal Caregiver Support'!I45</f>
        <v>39762</v>
      </c>
      <c r="F44" s="145">
        <f>NSIP!H45</f>
        <v>16647</v>
      </c>
      <c r="G44" s="145">
        <f>+'PA MEDI'!E45</f>
        <v>-3262</v>
      </c>
      <c r="H44" s="146">
        <f>'Health Promotion'!J45</f>
        <v>1056</v>
      </c>
      <c r="I44" s="145">
        <f>'Other Funds-Revision No. 1'!AE44</f>
        <v>654583</v>
      </c>
      <c r="J44" s="148">
        <f t="shared" si="1"/>
        <v>780175</v>
      </c>
    </row>
    <row r="45" spans="1:10" ht="15" x14ac:dyDescent="0.25">
      <c r="A45" s="143" t="s">
        <v>103</v>
      </c>
      <c r="B45" s="144" t="str">
        <f>+'Original ABG Allocation'!B45</f>
        <v>SCHUYLKILL</v>
      </c>
      <c r="C45" s="145">
        <f>'Regular BG'!M46</f>
        <v>107787</v>
      </c>
      <c r="D45" s="145">
        <f>+'Caregiver Support'!E46</f>
        <v>-12708</v>
      </c>
      <c r="E45" s="145">
        <f>'Federal Caregiver Support'!I46</f>
        <v>63541</v>
      </c>
      <c r="F45" s="145">
        <f>NSIP!H46</f>
        <v>16099</v>
      </c>
      <c r="G45" s="145">
        <f>+'PA MEDI'!E46</f>
        <v>-4046</v>
      </c>
      <c r="H45" s="146">
        <f>'Health Promotion'!J46</f>
        <v>-5066</v>
      </c>
      <c r="I45" s="145">
        <f>'Other Funds-Revision No. 1'!AE45</f>
        <v>1015303</v>
      </c>
      <c r="J45" s="148">
        <f t="shared" si="1"/>
        <v>1180910</v>
      </c>
    </row>
    <row r="46" spans="1:10" ht="15" x14ac:dyDescent="0.25">
      <c r="A46" s="143" t="s">
        <v>105</v>
      </c>
      <c r="B46" s="144" t="str">
        <f>+'Original ABG Allocation'!B46</f>
        <v>CLEARFIELD</v>
      </c>
      <c r="C46" s="145">
        <f>'Regular BG'!M47</f>
        <v>58981</v>
      </c>
      <c r="D46" s="145">
        <f>+'Caregiver Support'!E47</f>
        <v>-11103</v>
      </c>
      <c r="E46" s="145">
        <f>'Federal Caregiver Support'!I47</f>
        <v>55516</v>
      </c>
      <c r="F46" s="145">
        <f>NSIP!H47</f>
        <v>26684</v>
      </c>
      <c r="G46" s="145">
        <f>+'PA MEDI'!E47</f>
        <v>-2149</v>
      </c>
      <c r="H46" s="146">
        <f>'Health Promotion'!J47</f>
        <v>-558</v>
      </c>
      <c r="I46" s="145">
        <f>'Other Funds-Revision No. 1'!AE46</f>
        <v>1293614</v>
      </c>
      <c r="J46" s="148">
        <f t="shared" si="1"/>
        <v>1420985</v>
      </c>
    </row>
    <row r="47" spans="1:10" ht="15" x14ac:dyDescent="0.25">
      <c r="A47" s="143" t="s">
        <v>107</v>
      </c>
      <c r="B47" s="144" t="str">
        <f>+'Original ABG Allocation'!B47</f>
        <v>JEFFERSON</v>
      </c>
      <c r="C47" s="145">
        <f>'Regular BG'!M48</f>
        <v>-45509</v>
      </c>
      <c r="D47" s="145">
        <f>+'Caregiver Support'!E48</f>
        <v>-4690</v>
      </c>
      <c r="E47" s="145">
        <f>'Federal Caregiver Support'!I48</f>
        <v>23453</v>
      </c>
      <c r="F47" s="145">
        <f>NSIP!H48</f>
        <v>16753</v>
      </c>
      <c r="G47" s="145">
        <f>+'PA MEDI'!E48</f>
        <v>-5232</v>
      </c>
      <c r="H47" s="146">
        <f>'Health Promotion'!J48</f>
        <v>-1234</v>
      </c>
      <c r="I47" s="145">
        <f>'Other Funds-Revision No. 1'!AE47</f>
        <v>455428</v>
      </c>
      <c r="J47" s="148">
        <f t="shared" si="1"/>
        <v>438969</v>
      </c>
    </row>
    <row r="48" spans="1:10" ht="15" x14ac:dyDescent="0.25">
      <c r="A48" s="143" t="s">
        <v>109</v>
      </c>
      <c r="B48" s="144" t="str">
        <f>+'Original ABG Allocation'!B48</f>
        <v>FOREST/WARREN</v>
      </c>
      <c r="C48" s="145">
        <f>'Regular BG'!M49</f>
        <v>3612</v>
      </c>
      <c r="D48" s="145">
        <f>+'Caregiver Support'!E49</f>
        <v>-7213</v>
      </c>
      <c r="E48" s="145">
        <f>'Federal Caregiver Support'!I49</f>
        <v>36065</v>
      </c>
      <c r="F48" s="145">
        <f>NSIP!H49</f>
        <v>6365</v>
      </c>
      <c r="G48" s="145">
        <f>+'PA MEDI'!E49</f>
        <v>-4285</v>
      </c>
      <c r="H48" s="146">
        <f>'Health Promotion'!J49</f>
        <v>330</v>
      </c>
      <c r="I48" s="145">
        <f>'Other Funds-Revision No. 1'!AE48</f>
        <v>576147</v>
      </c>
      <c r="J48" s="148">
        <f t="shared" si="1"/>
        <v>611021</v>
      </c>
    </row>
    <row r="49" spans="1:10" ht="15" x14ac:dyDescent="0.25">
      <c r="A49" s="143" t="s">
        <v>111</v>
      </c>
      <c r="B49" s="144" t="str">
        <f>+'Original ABG Allocation'!B49</f>
        <v>VENANGO</v>
      </c>
      <c r="C49" s="145">
        <f>'Regular BG'!M50</f>
        <v>66239</v>
      </c>
      <c r="D49" s="145">
        <f>+'Caregiver Support'!E50</f>
        <v>-6969</v>
      </c>
      <c r="E49" s="145">
        <f>'Federal Caregiver Support'!I50</f>
        <v>34848</v>
      </c>
      <c r="F49" s="145">
        <f>NSIP!H50</f>
        <v>23689</v>
      </c>
      <c r="G49" s="145">
        <f>+'PA MEDI'!E50</f>
        <v>-3879</v>
      </c>
      <c r="H49" s="146">
        <f>'Health Promotion'!J50</f>
        <v>79</v>
      </c>
      <c r="I49" s="145">
        <f>'Other Funds-Revision No. 1'!AE49</f>
        <v>633110</v>
      </c>
      <c r="J49" s="148">
        <f t="shared" si="1"/>
        <v>747117</v>
      </c>
    </row>
    <row r="50" spans="1:10" ht="15" x14ac:dyDescent="0.25">
      <c r="A50" s="143" t="s">
        <v>113</v>
      </c>
      <c r="B50" s="144" t="str">
        <f>+'Original ABG Allocation'!B50</f>
        <v>ARMSTRONG</v>
      </c>
      <c r="C50" s="145">
        <f>'Regular BG'!M51</f>
        <v>-16162</v>
      </c>
      <c r="D50" s="145">
        <f>+'Caregiver Support'!E51</f>
        <v>-9833</v>
      </c>
      <c r="E50" s="145">
        <f>'Federal Caregiver Support'!I51</f>
        <v>49167</v>
      </c>
      <c r="F50" s="145">
        <f>NSIP!H51</f>
        <v>37189</v>
      </c>
      <c r="G50" s="145">
        <f>+'PA MEDI'!E51</f>
        <v>-2555</v>
      </c>
      <c r="H50" s="146">
        <f>'Health Promotion'!J51</f>
        <v>-126</v>
      </c>
      <c r="I50" s="145">
        <f>'Other Funds-Revision No. 1'!AE50</f>
        <v>660630</v>
      </c>
      <c r="J50" s="148">
        <f t="shared" si="1"/>
        <v>718310</v>
      </c>
    </row>
    <row r="51" spans="1:10" ht="15" x14ac:dyDescent="0.25">
      <c r="A51" s="143" t="s">
        <v>115</v>
      </c>
      <c r="B51" s="144" t="str">
        <f>+'Original ABG Allocation'!B51</f>
        <v>LAWRENCE</v>
      </c>
      <c r="C51" s="145">
        <f>'Regular BG'!M52</f>
        <v>-71203</v>
      </c>
      <c r="D51" s="145">
        <f>+'Caregiver Support'!E52</f>
        <v>-10100</v>
      </c>
      <c r="E51" s="145">
        <f>'Federal Caregiver Support'!I52</f>
        <v>50500</v>
      </c>
      <c r="F51" s="145">
        <f>NSIP!H52</f>
        <v>6357</v>
      </c>
      <c r="G51" s="145">
        <f>+'PA MEDI'!E52</f>
        <v>-2112</v>
      </c>
      <c r="H51" s="146">
        <f>'Health Promotion'!J52</f>
        <v>-517</v>
      </c>
      <c r="I51" s="145">
        <f>'Other Funds-Revision No. 1'!AE51</f>
        <v>553789</v>
      </c>
      <c r="J51" s="148">
        <f t="shared" si="1"/>
        <v>526714</v>
      </c>
    </row>
    <row r="52" spans="1:10" ht="15" x14ac:dyDescent="0.25">
      <c r="A52" s="143" t="s">
        <v>117</v>
      </c>
      <c r="B52" s="144" t="str">
        <f>+'Original ABG Allocation'!B52</f>
        <v>MERCER</v>
      </c>
      <c r="C52" s="145">
        <f>'Regular BG'!M53</f>
        <v>17792</v>
      </c>
      <c r="D52" s="145">
        <f>+'Caregiver Support'!E53</f>
        <v>-12661</v>
      </c>
      <c r="E52" s="145">
        <f>'Federal Caregiver Support'!I53</f>
        <v>63308</v>
      </c>
      <c r="F52" s="145">
        <f>NSIP!H53</f>
        <v>60534</v>
      </c>
      <c r="G52" s="145">
        <f>+'PA MEDI'!E53</f>
        <v>-2805</v>
      </c>
      <c r="H52" s="146">
        <f>'Health Promotion'!J53</f>
        <v>607</v>
      </c>
      <c r="I52" s="145">
        <f>'Other Funds-Revision No. 1'!AE52</f>
        <v>880568</v>
      </c>
      <c r="J52" s="148">
        <f t="shared" si="1"/>
        <v>1007343</v>
      </c>
    </row>
    <row r="53" spans="1:10" ht="15" x14ac:dyDescent="0.25">
      <c r="A53" s="143" t="s">
        <v>119</v>
      </c>
      <c r="B53" s="144" t="str">
        <f>+'Original ABG Allocation'!B53</f>
        <v>MONROE</v>
      </c>
      <c r="C53" s="145">
        <f>'Regular BG'!M54</f>
        <v>242967</v>
      </c>
      <c r="D53" s="145">
        <f>+'Caregiver Support'!E54</f>
        <v>-19083</v>
      </c>
      <c r="E53" s="145">
        <f>'Federal Caregiver Support'!I54</f>
        <v>95417</v>
      </c>
      <c r="F53" s="145">
        <f>NSIP!H54</f>
        <v>69890</v>
      </c>
      <c r="G53" s="145">
        <f>+'PA MEDI'!E54</f>
        <v>2263</v>
      </c>
      <c r="H53" s="146">
        <f>'Health Promotion'!J54</f>
        <v>9939</v>
      </c>
      <c r="I53" s="145">
        <f>'Other Funds-Revision No. 1'!AE53</f>
        <v>1103475</v>
      </c>
      <c r="J53" s="148">
        <f t="shared" si="1"/>
        <v>1504868</v>
      </c>
    </row>
    <row r="54" spans="1:10" ht="15" x14ac:dyDescent="0.25">
      <c r="A54" s="143" t="s">
        <v>121</v>
      </c>
      <c r="B54" s="144" t="str">
        <f>+'Original ABG Allocation'!B54</f>
        <v>CLARION</v>
      </c>
      <c r="C54" s="145">
        <f>'Regular BG'!M55</f>
        <v>-275</v>
      </c>
      <c r="D54" s="145">
        <f>+'Caregiver Support'!E55</f>
        <v>-4943</v>
      </c>
      <c r="E54" s="145">
        <f>'Federal Caregiver Support'!I55</f>
        <v>24717</v>
      </c>
      <c r="F54" s="145">
        <f>NSIP!H55</f>
        <v>4838</v>
      </c>
      <c r="G54" s="145">
        <f>+'PA MEDI'!E55</f>
        <v>-5369</v>
      </c>
      <c r="H54" s="146">
        <f>'Health Promotion'!J55</f>
        <v>-890</v>
      </c>
      <c r="I54" s="145">
        <f>'Other Funds-Revision No. 1'!AE54</f>
        <v>289072</v>
      </c>
      <c r="J54" s="148">
        <f t="shared" si="1"/>
        <v>307150</v>
      </c>
    </row>
    <row r="55" spans="1:10" ht="15" x14ac:dyDescent="0.25">
      <c r="A55" s="143" t="s">
        <v>123</v>
      </c>
      <c r="B55" s="144" t="str">
        <f>+'Original ABG Allocation'!B55</f>
        <v>BUTLER</v>
      </c>
      <c r="C55" s="145">
        <f>'Regular BG'!M56</f>
        <v>42044</v>
      </c>
      <c r="D55" s="145">
        <f>+'Caregiver Support'!E56</f>
        <v>-16481</v>
      </c>
      <c r="E55" s="145">
        <f>'Federal Caregiver Support'!I56</f>
        <v>82407</v>
      </c>
      <c r="F55" s="145">
        <f>NSIP!H56</f>
        <v>27685</v>
      </c>
      <c r="G55" s="145">
        <f>+'PA MEDI'!E56</f>
        <v>-2827</v>
      </c>
      <c r="H55" s="146">
        <f>'Health Promotion'!J56</f>
        <v>4322</v>
      </c>
      <c r="I55" s="145">
        <f>'Other Funds-Revision No. 1'!AE55</f>
        <v>1215181</v>
      </c>
      <c r="J55" s="148">
        <f t="shared" si="1"/>
        <v>1352331</v>
      </c>
    </row>
    <row r="56" spans="1:10" ht="15" x14ac:dyDescent="0.25">
      <c r="A56" s="143" t="s">
        <v>125</v>
      </c>
      <c r="B56" s="144" t="str">
        <f>+'Original ABG Allocation'!B56</f>
        <v>POTTER</v>
      </c>
      <c r="C56" s="145">
        <f>'Regular BG'!M57</f>
        <v>-20471</v>
      </c>
      <c r="D56" s="145">
        <f>+'Caregiver Support'!E57</f>
        <v>-2597</v>
      </c>
      <c r="E56" s="145">
        <f>'Federal Caregiver Support'!I57</f>
        <v>12987</v>
      </c>
      <c r="F56" s="145">
        <f>NSIP!H57</f>
        <v>-4844</v>
      </c>
      <c r="G56" s="145">
        <f>+'PA MEDI'!E57</f>
        <v>-7501</v>
      </c>
      <c r="H56" s="146">
        <f>'Health Promotion'!J57</f>
        <v>-3015</v>
      </c>
      <c r="I56" s="145">
        <f>'Other Funds-Revision No. 1'!AE56</f>
        <v>322044</v>
      </c>
      <c r="J56" s="148">
        <f t="shared" si="1"/>
        <v>296603</v>
      </c>
    </row>
    <row r="57" spans="1:10" ht="15" x14ac:dyDescent="0.25">
      <c r="A57" s="143" t="s">
        <v>127</v>
      </c>
      <c r="B57" s="144" t="str">
        <f>+'Original ABG Allocation'!B57</f>
        <v>WAYNE</v>
      </c>
      <c r="C57" s="145">
        <f>'Regular BG'!M58</f>
        <v>88628</v>
      </c>
      <c r="D57" s="145">
        <f>+'Caregiver Support'!E58</f>
        <v>-8254</v>
      </c>
      <c r="E57" s="145">
        <f>'Federal Caregiver Support'!I58</f>
        <v>41270</v>
      </c>
      <c r="F57" s="145">
        <f>NSIP!H58</f>
        <v>11755</v>
      </c>
      <c r="G57" s="145">
        <f>+'PA MEDI'!E58</f>
        <v>-3480</v>
      </c>
      <c r="H57" s="146">
        <f>'Health Promotion'!J58</f>
        <v>727</v>
      </c>
      <c r="I57" s="145">
        <f>'Other Funds-Revision No. 1'!AE57</f>
        <v>1188759</v>
      </c>
      <c r="J57" s="149">
        <f t="shared" si="1"/>
        <v>1319405</v>
      </c>
    </row>
    <row r="58" spans="1:10" ht="15.75" thickBot="1" x14ac:dyDescent="0.3">
      <c r="A58" s="150"/>
      <c r="B58" s="144" t="s">
        <v>129</v>
      </c>
      <c r="C58" s="151">
        <f t="shared" ref="C58:J58" si="2">SUM(C6:C57)</f>
        <v>657895</v>
      </c>
      <c r="D58" s="151">
        <f t="shared" si="2"/>
        <v>-1134058</v>
      </c>
      <c r="E58" s="151">
        <f t="shared" si="2"/>
        <v>5670366</v>
      </c>
      <c r="F58" s="151">
        <f t="shared" si="2"/>
        <v>1536556</v>
      </c>
      <c r="G58" s="151">
        <f t="shared" si="2"/>
        <v>-90409</v>
      </c>
      <c r="H58" s="151">
        <f t="shared" si="2"/>
        <v>20231</v>
      </c>
      <c r="I58" s="151">
        <f t="shared" si="2"/>
        <v>76690289</v>
      </c>
      <c r="J58" s="152">
        <f t="shared" si="2"/>
        <v>83350870</v>
      </c>
    </row>
    <row r="59" spans="1:10" ht="13.5" thickTop="1" x14ac:dyDescent="0.2">
      <c r="A59" s="104"/>
      <c r="B59" s="104"/>
      <c r="C59" s="104"/>
      <c r="D59" s="104"/>
      <c r="E59" s="104"/>
      <c r="F59" s="104"/>
      <c r="G59" s="104"/>
      <c r="H59" s="104"/>
      <c r="I59" s="104"/>
      <c r="J59" s="108"/>
    </row>
  </sheetData>
  <sheetProtection algorithmName="SHA-512" hashValue="VbgDO+0jtavU+uMbZUOGvQf54K7gqLigO53hrcCYMHeLjqdDkovQbNkflzPkujKHrzW6KViqTm8oXRScJ4lYjA==" saltValue="xEX6VztjP1qtccxWy4ivLg==" spinCount="100000" sheet="1" objects="1" scenarios="1"/>
  <phoneticPr fontId="0" type="noConversion"/>
  <pageMargins left="0.75" right="0.75" top="0.5" bottom="0.5" header="0" footer="0"/>
  <pageSetup scale="75" orientation="landscape" r:id="rId1"/>
  <headerFooter alignWithMargins="0">
    <oddFooter>&amp;C&amp;"Arial,Bold"&amp;8Change 1</oddFoot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AF61"/>
  <sheetViews>
    <sheetView zoomScale="90" zoomScaleNormal="90" workbookViewId="0">
      <pane xSplit="2" ySplit="5" topLeftCell="H19" activePane="bottomRight" state="frozen"/>
      <selection pane="topRight" activeCell="AF58" sqref="AF58"/>
      <selection pane="bottomLeft" activeCell="AF58" sqref="AF58"/>
      <selection pane="bottomRight" activeCell="AE6" sqref="AE6:AE57"/>
    </sheetView>
  </sheetViews>
  <sheetFormatPr defaultColWidth="9.140625" defaultRowHeight="12.75" x14ac:dyDescent="0.2"/>
  <cols>
    <col min="1" max="1" width="3.5703125" style="1" customWidth="1"/>
    <col min="2" max="2" width="24.5703125" style="1" customWidth="1"/>
    <col min="3" max="3" width="16.5703125" style="1" hidden="1" customWidth="1"/>
    <col min="4" max="4" width="13.85546875" style="1" hidden="1" customWidth="1"/>
    <col min="5" max="5" width="14.42578125" style="1" hidden="1" customWidth="1"/>
    <col min="6" max="6" width="21.42578125" style="1" hidden="1" customWidth="1"/>
    <col min="7" max="7" width="12.5703125" style="1" hidden="1" customWidth="1"/>
    <col min="8" max="8" width="12.5703125" style="1" bestFit="1" customWidth="1"/>
    <col min="9" max="9" width="10.5703125" style="1" hidden="1" customWidth="1"/>
    <col min="10" max="10" width="13.5703125" style="12" hidden="1" customWidth="1"/>
    <col min="11" max="12" width="9.140625" style="1" hidden="1" customWidth="1"/>
    <col min="13" max="13" width="9.85546875" style="1" hidden="1" customWidth="1"/>
    <col min="14" max="14" width="19.85546875" style="1" hidden="1" customWidth="1"/>
    <col min="15" max="15" width="14" style="1" hidden="1" customWidth="1"/>
    <col min="16" max="16" width="10.5703125" style="1" hidden="1" customWidth="1"/>
    <col min="17" max="18" width="11.140625" style="1" bestFit="1" customWidth="1"/>
    <col min="19" max="20" width="11.5703125" style="1" bestFit="1" customWidth="1"/>
    <col min="21" max="21" width="16.5703125" style="1" bestFit="1" customWidth="1"/>
    <col min="22" max="22" width="0.140625" style="1" hidden="1" customWidth="1"/>
    <col min="23" max="23" width="19.42578125" style="1" hidden="1" customWidth="1"/>
    <col min="24" max="24" width="0.42578125" style="1" hidden="1" customWidth="1"/>
    <col min="25" max="25" width="21.42578125" style="1" bestFit="1" customWidth="1"/>
    <col min="26" max="26" width="17.42578125" style="1" hidden="1" customWidth="1"/>
    <col min="27" max="27" width="17.140625" style="1" customWidth="1"/>
    <col min="28" max="28" width="12.5703125" style="1" bestFit="1" customWidth="1"/>
    <col min="29" max="30" width="12" style="1" bestFit="1" customWidth="1"/>
    <col min="31" max="31" width="12" style="1" customWidth="1"/>
    <col min="32" max="32" width="12.140625" style="1" customWidth="1"/>
    <col min="33" max="16384" width="9.140625" style="1"/>
  </cols>
  <sheetData>
    <row r="1" spans="1:32" x14ac:dyDescent="0.2">
      <c r="A1" s="27" t="s">
        <v>144</v>
      </c>
    </row>
    <row r="2" spans="1:32" s="2" customFormat="1" x14ac:dyDescent="0.2">
      <c r="A2" s="1" t="s">
        <v>196</v>
      </c>
      <c r="B2" s="1"/>
      <c r="C2" s="1"/>
      <c r="D2" s="1"/>
      <c r="E2" s="1"/>
      <c r="F2" s="1"/>
      <c r="G2" s="1"/>
      <c r="H2" s="1"/>
      <c r="I2" s="1"/>
      <c r="J2" s="12"/>
      <c r="K2" s="1"/>
      <c r="L2" s="343"/>
      <c r="M2" s="1"/>
      <c r="N2" s="1"/>
      <c r="O2" s="1"/>
      <c r="P2" s="1"/>
      <c r="Q2" s="1"/>
      <c r="R2" s="1"/>
      <c r="S2" s="1"/>
      <c r="T2" s="1"/>
      <c r="U2" s="1"/>
      <c r="V2" s="1"/>
      <c r="W2" s="1"/>
      <c r="X2" s="1"/>
      <c r="Y2" s="1"/>
      <c r="Z2" s="1"/>
      <c r="AA2" s="1"/>
      <c r="AB2" s="1"/>
      <c r="AC2" s="1"/>
      <c r="AD2" s="1"/>
      <c r="AE2" s="1"/>
      <c r="AF2" s="1"/>
    </row>
    <row r="3" spans="1:32" s="30" customFormat="1" x14ac:dyDescent="0.2">
      <c r="A3" s="29"/>
      <c r="B3" s="1"/>
      <c r="C3" s="206" t="s">
        <v>4</v>
      </c>
      <c r="D3" s="206" t="s">
        <v>5</v>
      </c>
      <c r="E3" s="206" t="s">
        <v>4</v>
      </c>
      <c r="F3" s="206" t="s">
        <v>7</v>
      </c>
      <c r="G3" s="206" t="s">
        <v>8</v>
      </c>
      <c r="H3" s="206" t="s">
        <v>9</v>
      </c>
      <c r="I3" s="206" t="s">
        <v>10</v>
      </c>
      <c r="J3" s="206" t="s">
        <v>11</v>
      </c>
      <c r="K3" s="206" t="s">
        <v>139</v>
      </c>
      <c r="L3" s="206" t="s">
        <v>207</v>
      </c>
      <c r="M3" s="206" t="s">
        <v>208</v>
      </c>
      <c r="N3" s="206" t="s">
        <v>209</v>
      </c>
      <c r="O3" s="206" t="s">
        <v>210</v>
      </c>
      <c r="P3" s="206" t="s">
        <v>211</v>
      </c>
      <c r="Q3" s="206" t="s">
        <v>213</v>
      </c>
      <c r="R3" s="206" t="s">
        <v>214</v>
      </c>
      <c r="S3" s="206" t="s">
        <v>215</v>
      </c>
      <c r="T3" s="206" t="s">
        <v>216</v>
      </c>
      <c r="U3" s="206" t="s">
        <v>217</v>
      </c>
      <c r="V3" s="206" t="s">
        <v>5</v>
      </c>
      <c r="W3" s="204" t="s">
        <v>219</v>
      </c>
      <c r="X3" s="204" t="s">
        <v>220</v>
      </c>
      <c r="Y3" s="204" t="s">
        <v>221</v>
      </c>
      <c r="Z3" s="204" t="s">
        <v>222</v>
      </c>
      <c r="AA3" s="204" t="s">
        <v>223</v>
      </c>
      <c r="AB3" s="204" t="s">
        <v>224</v>
      </c>
      <c r="AC3" s="204" t="s">
        <v>297</v>
      </c>
      <c r="AD3" s="204" t="s">
        <v>298</v>
      </c>
      <c r="AE3" s="230" t="s">
        <v>225</v>
      </c>
      <c r="AF3" s="16"/>
    </row>
    <row r="4" spans="1:32" x14ac:dyDescent="0.2">
      <c r="B4" s="343"/>
      <c r="C4" s="343" t="str">
        <f>'Other Funds Reference'!C4</f>
        <v>Ombudsman</v>
      </c>
      <c r="D4" s="343" t="str">
        <f>'Other Funds Reference'!D4</f>
        <v>Ombudsman</v>
      </c>
      <c r="E4" s="343" t="e">
        <f>'Other Funds Reference'!#REF!</f>
        <v>#REF!</v>
      </c>
      <c r="F4" s="343" t="str">
        <f>'Other Funds Reference'!E4</f>
        <v>Ombudsman</v>
      </c>
      <c r="G4" s="343" t="str">
        <f>'Other Funds Reference'!F4</f>
        <v>Ombudsman</v>
      </c>
      <c r="H4" s="343" t="s">
        <v>226</v>
      </c>
      <c r="I4" s="343" t="str">
        <f>'Other Funds Reference'!G4</f>
        <v>PA MEDI</v>
      </c>
      <c r="J4" s="343" t="str">
        <f>'Other Funds Reference'!H4</f>
        <v>PA MEDI</v>
      </c>
      <c r="K4" s="343" t="str">
        <f>'Other Funds Reference'!I4</f>
        <v>PA MEDI</v>
      </c>
      <c r="L4" s="343" t="str">
        <f>'Other Funds Reference'!J4</f>
        <v>PA MEDI</v>
      </c>
      <c r="M4" s="343" t="str">
        <f>'Other Funds Reference'!K4</f>
        <v>OPTIONS</v>
      </c>
      <c r="N4" s="343" t="str">
        <f>'Other Funds Reference'!L4</f>
        <v>Block Grant</v>
      </c>
      <c r="O4" s="343" t="str">
        <f>'Other Funds Reference'!M4</f>
        <v>Protective</v>
      </c>
      <c r="P4" s="343" t="str">
        <f>'Other Funds Reference'!N4</f>
        <v>PS</v>
      </c>
      <c r="Q4" s="343" t="str">
        <f>'Other Funds Reference'!O4</f>
        <v xml:space="preserve">ARPA </v>
      </c>
      <c r="R4" s="343" t="str">
        <f>'Other Funds Reference'!P4</f>
        <v>ARPA</v>
      </c>
      <c r="S4" s="343" t="str">
        <f>'Other Funds Reference'!Q4</f>
        <v>ARPA</v>
      </c>
      <c r="T4" s="343" t="str">
        <f>'Other Funds Reference'!R4</f>
        <v>ARPA</v>
      </c>
      <c r="U4" s="343" t="str">
        <f>'Other Funds Reference'!S4</f>
        <v>ARPA</v>
      </c>
      <c r="V4" s="343" t="e">
        <f>'Other Funds Reference'!#REF!</f>
        <v>#REF!</v>
      </c>
      <c r="W4" s="343" t="str">
        <f>'Other Funds Reference'!T4</f>
        <v xml:space="preserve">Bench </v>
      </c>
      <c r="X4" s="343" t="str">
        <f>'Other Funds Reference'!U4</f>
        <v>Direct Care</v>
      </c>
      <c r="Y4" s="343" t="str">
        <f>'Other Funds Reference'!V4</f>
        <v>AAA Public Workforce</v>
      </c>
      <c r="Z4" s="343" t="s">
        <v>300</v>
      </c>
      <c r="AA4" s="46" t="str">
        <f>'Amendment 2- Other Funds '!AA4</f>
        <v>Critical Relief Funds</v>
      </c>
      <c r="AB4" s="46" t="str">
        <f>'Amendment 2- Other Funds '!AB4</f>
        <v>Supplemental</v>
      </c>
      <c r="AC4" s="46" t="str">
        <f>'Amendment 2- Other Funds '!AC4</f>
        <v>Covid Vaccine</v>
      </c>
      <c r="AD4" s="46" t="str">
        <f>'Amendment 2- Other Funds '!AD4</f>
        <v>Protective Services</v>
      </c>
      <c r="AE4" s="63" t="s">
        <v>146</v>
      </c>
      <c r="AF4" s="46" t="str">
        <f>'Amendment 2- Other Funds '!AG4</f>
        <v>Total</v>
      </c>
    </row>
    <row r="5" spans="1:32" s="27" customFormat="1" x14ac:dyDescent="0.2">
      <c r="B5" s="36"/>
      <c r="C5" s="41" t="str">
        <f>'Other Funds Reference'!C5</f>
        <v>ROC</v>
      </c>
      <c r="D5" s="41" t="str">
        <f>'Other Funds Reference'!D5</f>
        <v>Volunteers</v>
      </c>
      <c r="E5" s="41" t="e">
        <f>'Other Funds Reference'!#REF!</f>
        <v>#REF!</v>
      </c>
      <c r="F5" s="41" t="str">
        <f>'Other Funds Reference'!E5</f>
        <v>Volunteer Specialist</v>
      </c>
      <c r="G5" s="41" t="str">
        <f>'Other Funds Reference'!F5</f>
        <v>ARPA Funds</v>
      </c>
      <c r="H5" s="41" t="s">
        <v>244</v>
      </c>
      <c r="I5" s="41" t="str">
        <f>'Other Funds Reference'!G5</f>
        <v>Reg. Staff</v>
      </c>
      <c r="J5" s="41" t="str">
        <f>'Other Funds Reference'!H5</f>
        <v xml:space="preserve">Telecenters </v>
      </c>
      <c r="K5" s="41" t="str">
        <f>'Other Funds Reference'!I5</f>
        <v>Base</v>
      </c>
      <c r="L5" s="41" t="str">
        <f>'Other Funds Reference'!J5</f>
        <v>PHLP</v>
      </c>
      <c r="M5" s="41" t="str">
        <f>'Other Funds Reference'!K5</f>
        <v>Services</v>
      </c>
      <c r="N5" s="41" t="str">
        <f>'Other Funds Reference'!L5</f>
        <v>Supplement</v>
      </c>
      <c r="O5" s="41" t="str">
        <f>'Other Funds Reference'!M5</f>
        <v>Services</v>
      </c>
      <c r="P5" s="41" t="str">
        <f>'Other Funds Reference'!N5</f>
        <v>Personnel</v>
      </c>
      <c r="Q5" s="41" t="str">
        <f>'Other Funds Reference'!O5</f>
        <v>Suppt Svs</v>
      </c>
      <c r="R5" s="41" t="str">
        <f>'Other Funds Reference'!P5</f>
        <v>HD Meals</v>
      </c>
      <c r="S5" s="41" t="str">
        <f>'Other Funds Reference'!Q5</f>
        <v>Cong Meals</v>
      </c>
      <c r="T5" s="41" t="str">
        <f>'Other Funds Reference'!R5</f>
        <v>Prev Health</v>
      </c>
      <c r="U5" s="41" t="str">
        <f>'Other Funds Reference'!S5</f>
        <v>Family Caregiver</v>
      </c>
      <c r="V5" s="41" t="e">
        <f>'Other Funds Reference'!#REF!</f>
        <v>#REF!</v>
      </c>
      <c r="W5" s="41">
        <f>'Other Funds Reference'!T5</f>
        <v>0</v>
      </c>
      <c r="X5" s="41" t="str">
        <f>'Other Funds Reference'!U5</f>
        <v>Worker Pilot</v>
      </c>
      <c r="Y5" s="41" t="str">
        <f>'Other Funds Reference'!V5</f>
        <v>Grant</v>
      </c>
      <c r="Z5" s="41" t="s">
        <v>260</v>
      </c>
      <c r="AA5" s="222" t="str">
        <f>'Amendment 2- Other Funds '!AA5</f>
        <v>Support Services</v>
      </c>
      <c r="AB5" s="222" t="str">
        <f>'Amendment 2- Other Funds '!AB5</f>
        <v>OPTIONS Funds</v>
      </c>
      <c r="AC5" s="222" t="str">
        <f>'Amendment 2- Other Funds '!AC5</f>
        <v>Access</v>
      </c>
      <c r="AD5" s="222" t="str">
        <f>'Amendment 2- Other Funds '!AD5</f>
        <v>2022 Overspend</v>
      </c>
      <c r="AE5" s="43" t="s">
        <v>265</v>
      </c>
      <c r="AF5" s="222" t="str">
        <f>'Amendment 2- Other Funds '!AG5</f>
        <v>Other</v>
      </c>
    </row>
    <row r="6" spans="1:32" s="56" customFormat="1" x14ac:dyDescent="0.2">
      <c r="A6" s="55" t="str">
        <f>+'Original ABG Allocation'!A6</f>
        <v>01</v>
      </c>
      <c r="B6" s="55" t="str">
        <f>+'Original ABG Allocation'!B6</f>
        <v>ERIE</v>
      </c>
      <c r="C6" s="105"/>
      <c r="D6" s="105"/>
      <c r="E6" s="105"/>
      <c r="F6" s="105"/>
      <c r="G6" s="185"/>
      <c r="H6" s="105"/>
      <c r="I6" s="105"/>
      <c r="J6" s="105"/>
      <c r="K6" s="105"/>
      <c r="L6" s="105"/>
      <c r="M6" s="105"/>
      <c r="N6" s="105"/>
      <c r="O6" s="105"/>
      <c r="P6" s="105"/>
      <c r="Q6" s="105"/>
      <c r="R6" s="105"/>
      <c r="S6" s="105"/>
      <c r="T6" s="105"/>
      <c r="U6" s="105"/>
      <c r="V6" s="105"/>
      <c r="W6" s="105"/>
      <c r="X6" s="105"/>
      <c r="Y6" s="105"/>
      <c r="Z6" s="105"/>
      <c r="AA6" s="105"/>
      <c r="AB6" s="105"/>
      <c r="AC6" s="105"/>
      <c r="AD6" s="105"/>
      <c r="AE6" s="116"/>
      <c r="AF6" s="106">
        <f t="shared" ref="AF6:AF37" si="0">SUM(C6:AE6)</f>
        <v>0</v>
      </c>
    </row>
    <row r="7" spans="1:32" x14ac:dyDescent="0.2">
      <c r="A7" s="24" t="str">
        <f>+'Original ABG Allocation'!A7</f>
        <v>02</v>
      </c>
      <c r="B7" s="24" t="str">
        <f>+'Original ABG Allocation'!B7</f>
        <v>CRAWFORD</v>
      </c>
      <c r="C7" s="105"/>
      <c r="D7" s="105"/>
      <c r="E7" s="105"/>
      <c r="F7" s="105"/>
      <c r="G7" s="185"/>
      <c r="H7" s="105"/>
      <c r="I7" s="105"/>
      <c r="J7" s="105"/>
      <c r="K7" s="105"/>
      <c r="L7" s="105"/>
      <c r="M7" s="105"/>
      <c r="N7" s="105"/>
      <c r="O7" s="105"/>
      <c r="P7" s="105"/>
      <c r="Q7" s="105"/>
      <c r="R7" s="105"/>
      <c r="S7" s="105"/>
      <c r="T7" s="105"/>
      <c r="U7" s="105"/>
      <c r="V7" s="105"/>
      <c r="W7" s="105"/>
      <c r="X7" s="105"/>
      <c r="Y7" s="105"/>
      <c r="Z7" s="105"/>
      <c r="AA7" s="105"/>
      <c r="AB7" s="105"/>
      <c r="AC7" s="105"/>
      <c r="AD7" s="105"/>
      <c r="AE7" s="116"/>
      <c r="AF7" s="106">
        <f t="shared" si="0"/>
        <v>0</v>
      </c>
    </row>
    <row r="8" spans="1:32" x14ac:dyDescent="0.2">
      <c r="A8" s="24" t="str">
        <f>+'Original ABG Allocation'!A8</f>
        <v>03</v>
      </c>
      <c r="B8" s="24" t="str">
        <f>+'Original ABG Allocation'!B8</f>
        <v>CAM/ELK/MCKEAN</v>
      </c>
      <c r="C8" s="105"/>
      <c r="D8" s="105"/>
      <c r="E8" s="105"/>
      <c r="F8" s="105"/>
      <c r="G8" s="185"/>
      <c r="H8" s="105"/>
      <c r="I8" s="105"/>
      <c r="J8" s="105"/>
      <c r="K8" s="105"/>
      <c r="L8" s="105"/>
      <c r="M8" s="105"/>
      <c r="N8" s="105"/>
      <c r="O8" s="105"/>
      <c r="P8" s="105"/>
      <c r="Q8" s="105"/>
      <c r="R8" s="105"/>
      <c r="S8" s="105"/>
      <c r="T8" s="105"/>
      <c r="U8" s="105"/>
      <c r="V8" s="105"/>
      <c r="W8" s="105"/>
      <c r="X8" s="105"/>
      <c r="Y8" s="105"/>
      <c r="Z8" s="105"/>
      <c r="AA8" s="105"/>
      <c r="AB8" s="105"/>
      <c r="AC8" s="105"/>
      <c r="AD8" s="105"/>
      <c r="AE8" s="116"/>
      <c r="AF8" s="106">
        <f t="shared" si="0"/>
        <v>0</v>
      </c>
    </row>
    <row r="9" spans="1:32" x14ac:dyDescent="0.2">
      <c r="A9" s="24" t="str">
        <f>+'Original ABG Allocation'!A9</f>
        <v>04</v>
      </c>
      <c r="B9" s="24" t="str">
        <f>+'Original ABG Allocation'!B9</f>
        <v>BEAVER</v>
      </c>
      <c r="C9" s="105"/>
      <c r="D9" s="105"/>
      <c r="E9" s="105"/>
      <c r="F9" s="105"/>
      <c r="G9" s="185"/>
      <c r="H9" s="105"/>
      <c r="I9" s="105"/>
      <c r="J9" s="105"/>
      <c r="K9" s="105"/>
      <c r="L9" s="105"/>
      <c r="M9" s="105"/>
      <c r="N9" s="105"/>
      <c r="O9" s="105"/>
      <c r="P9" s="105"/>
      <c r="Q9" s="105"/>
      <c r="R9" s="105"/>
      <c r="S9" s="105"/>
      <c r="T9" s="105"/>
      <c r="U9" s="105"/>
      <c r="V9" s="105"/>
      <c r="W9" s="105"/>
      <c r="X9" s="105"/>
      <c r="Y9" s="105"/>
      <c r="Z9" s="105"/>
      <c r="AA9" s="105"/>
      <c r="AB9" s="105"/>
      <c r="AC9" s="105"/>
      <c r="AD9" s="105"/>
      <c r="AE9" s="116"/>
      <c r="AF9" s="106">
        <f t="shared" si="0"/>
        <v>0</v>
      </c>
    </row>
    <row r="10" spans="1:32" x14ac:dyDescent="0.2">
      <c r="A10" s="24" t="str">
        <f>+'Original ABG Allocation'!A10</f>
        <v>05</v>
      </c>
      <c r="B10" s="24" t="str">
        <f>+'Original ABG Allocation'!B10</f>
        <v>INDIANA</v>
      </c>
      <c r="C10" s="105"/>
      <c r="D10" s="105"/>
      <c r="E10" s="105"/>
      <c r="F10" s="105"/>
      <c r="G10" s="18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16"/>
      <c r="AF10" s="106">
        <f t="shared" si="0"/>
        <v>0</v>
      </c>
    </row>
    <row r="11" spans="1:32" x14ac:dyDescent="0.2">
      <c r="A11" s="24" t="str">
        <f>+'Original ABG Allocation'!A11</f>
        <v>06</v>
      </c>
      <c r="B11" s="24" t="str">
        <f>+'Original ABG Allocation'!B11</f>
        <v>ALLEGHENY</v>
      </c>
      <c r="C11" s="105"/>
      <c r="D11" s="105"/>
      <c r="E11" s="105"/>
      <c r="F11" s="105"/>
      <c r="G11" s="18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16"/>
      <c r="AF11" s="106">
        <f t="shared" si="0"/>
        <v>0</v>
      </c>
    </row>
    <row r="12" spans="1:32" x14ac:dyDescent="0.2">
      <c r="A12" s="24" t="str">
        <f>+'Original ABG Allocation'!A12</f>
        <v>07</v>
      </c>
      <c r="B12" s="24" t="str">
        <f>+'Original ABG Allocation'!B12</f>
        <v>WESTMORELAND</v>
      </c>
      <c r="C12" s="105"/>
      <c r="D12" s="105"/>
      <c r="E12" s="105"/>
      <c r="F12" s="105"/>
      <c r="G12" s="18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16"/>
      <c r="AF12" s="106">
        <f t="shared" si="0"/>
        <v>0</v>
      </c>
    </row>
    <row r="13" spans="1:32" x14ac:dyDescent="0.2">
      <c r="A13" s="24" t="str">
        <f>+'Original ABG Allocation'!A13</f>
        <v>08</v>
      </c>
      <c r="B13" s="24" t="str">
        <f>+'Original ABG Allocation'!B13</f>
        <v>WASH/FAY/GREENE</v>
      </c>
      <c r="C13" s="105"/>
      <c r="D13" s="105"/>
      <c r="E13" s="105"/>
      <c r="F13" s="105"/>
      <c r="G13" s="18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16"/>
      <c r="AF13" s="106">
        <f t="shared" si="0"/>
        <v>0</v>
      </c>
    </row>
    <row r="14" spans="1:32" x14ac:dyDescent="0.2">
      <c r="A14" s="24" t="str">
        <f>+'Original ABG Allocation'!A14</f>
        <v>09</v>
      </c>
      <c r="B14" s="24" t="str">
        <f>+'Original ABG Allocation'!B14</f>
        <v>SOMERSET</v>
      </c>
      <c r="C14" s="105"/>
      <c r="D14" s="105"/>
      <c r="E14" s="105"/>
      <c r="F14" s="105"/>
      <c r="G14" s="18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16"/>
      <c r="AF14" s="106">
        <f t="shared" si="0"/>
        <v>0</v>
      </c>
    </row>
    <row r="15" spans="1:32" x14ac:dyDescent="0.2">
      <c r="A15" s="24" t="str">
        <f>+'Original ABG Allocation'!A15</f>
        <v>10</v>
      </c>
      <c r="B15" s="24" t="str">
        <f>+'Original ABG Allocation'!B15</f>
        <v>CAMBRIA</v>
      </c>
      <c r="C15" s="105"/>
      <c r="D15" s="105"/>
      <c r="E15" s="105"/>
      <c r="F15" s="105"/>
      <c r="G15" s="18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16"/>
      <c r="AF15" s="106">
        <f t="shared" si="0"/>
        <v>0</v>
      </c>
    </row>
    <row r="16" spans="1:32" x14ac:dyDescent="0.2">
      <c r="A16" s="24" t="str">
        <f>+'Original ABG Allocation'!A16</f>
        <v>11</v>
      </c>
      <c r="B16" s="24" t="str">
        <f>+'Original ABG Allocation'!B16</f>
        <v>BLAIR</v>
      </c>
      <c r="C16" s="105"/>
      <c r="D16" s="105"/>
      <c r="E16" s="105"/>
      <c r="F16" s="105"/>
      <c r="G16" s="18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16"/>
      <c r="AF16" s="106">
        <f t="shared" si="0"/>
        <v>0</v>
      </c>
    </row>
    <row r="17" spans="1:32" x14ac:dyDescent="0.2">
      <c r="A17" s="24" t="str">
        <f>+'Original ABG Allocation'!A17</f>
        <v>12</v>
      </c>
      <c r="B17" s="24" t="str">
        <f>+'Original ABG Allocation'!B17</f>
        <v>BED/FULT/HUNT</v>
      </c>
      <c r="C17" s="105"/>
      <c r="D17" s="105"/>
      <c r="E17" s="105"/>
      <c r="F17" s="105"/>
      <c r="G17" s="18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16"/>
      <c r="AF17" s="106">
        <f t="shared" si="0"/>
        <v>0</v>
      </c>
    </row>
    <row r="18" spans="1:32" x14ac:dyDescent="0.2">
      <c r="A18" s="24" t="str">
        <f>+'Original ABG Allocation'!A18</f>
        <v>13</v>
      </c>
      <c r="B18" s="24" t="str">
        <f>+'Original ABG Allocation'!B18</f>
        <v>CENTRE</v>
      </c>
      <c r="C18" s="105"/>
      <c r="D18" s="105"/>
      <c r="E18" s="105"/>
      <c r="F18" s="105"/>
      <c r="G18" s="18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16"/>
      <c r="AF18" s="106">
        <f t="shared" si="0"/>
        <v>0</v>
      </c>
    </row>
    <row r="19" spans="1:32" x14ac:dyDescent="0.2">
      <c r="A19" s="24" t="str">
        <f>+'Original ABG Allocation'!A19</f>
        <v>14</v>
      </c>
      <c r="B19" s="24" t="str">
        <f>+'Original ABG Allocation'!B19</f>
        <v>LYCOM/CLINTON</v>
      </c>
      <c r="C19" s="105"/>
      <c r="D19" s="105"/>
      <c r="E19" s="105"/>
      <c r="F19" s="105"/>
      <c r="G19" s="18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16"/>
      <c r="AF19" s="106">
        <f t="shared" si="0"/>
        <v>0</v>
      </c>
    </row>
    <row r="20" spans="1:32" x14ac:dyDescent="0.2">
      <c r="A20" s="24" t="str">
        <f>+'Original ABG Allocation'!A20</f>
        <v>15</v>
      </c>
      <c r="B20" s="24" t="str">
        <f>+'Original ABG Allocation'!B20</f>
        <v>COLUM/MONT</v>
      </c>
      <c r="C20" s="105"/>
      <c r="D20" s="105"/>
      <c r="E20" s="105"/>
      <c r="F20" s="105"/>
      <c r="G20" s="18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16"/>
      <c r="AF20" s="106">
        <f t="shared" si="0"/>
        <v>0</v>
      </c>
    </row>
    <row r="21" spans="1:32" x14ac:dyDescent="0.2">
      <c r="A21" s="24" t="str">
        <f>+'Original ABG Allocation'!A21</f>
        <v>16</v>
      </c>
      <c r="B21" s="24" t="str">
        <f>+'Original ABG Allocation'!B21</f>
        <v>NORTHUMBERLND</v>
      </c>
      <c r="C21" s="105"/>
      <c r="D21" s="105"/>
      <c r="E21" s="105"/>
      <c r="F21" s="105"/>
      <c r="G21" s="18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16"/>
      <c r="AF21" s="106">
        <f t="shared" si="0"/>
        <v>0</v>
      </c>
    </row>
    <row r="22" spans="1:32" x14ac:dyDescent="0.2">
      <c r="A22" s="24" t="str">
        <f>+'Original ABG Allocation'!A22</f>
        <v>17</v>
      </c>
      <c r="B22" s="24" t="str">
        <f>+'Original ABG Allocation'!B22</f>
        <v>UNION/SNYDER</v>
      </c>
      <c r="C22" s="105"/>
      <c r="D22" s="105"/>
      <c r="E22" s="105"/>
      <c r="F22" s="105"/>
      <c r="G22" s="18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16"/>
      <c r="AF22" s="106">
        <f t="shared" si="0"/>
        <v>0</v>
      </c>
    </row>
    <row r="23" spans="1:32" x14ac:dyDescent="0.2">
      <c r="A23" s="24" t="str">
        <f>+'Original ABG Allocation'!A23</f>
        <v>18</v>
      </c>
      <c r="B23" s="24" t="str">
        <f>+'Original ABG Allocation'!B23</f>
        <v>MIFF/JUNIATA</v>
      </c>
      <c r="C23" s="105"/>
      <c r="D23" s="105"/>
      <c r="E23" s="105"/>
      <c r="F23" s="105"/>
      <c r="G23" s="18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16"/>
      <c r="AF23" s="106">
        <f t="shared" si="0"/>
        <v>0</v>
      </c>
    </row>
    <row r="24" spans="1:32" x14ac:dyDescent="0.2">
      <c r="A24" s="24" t="str">
        <f>+'Original ABG Allocation'!A24</f>
        <v>19</v>
      </c>
      <c r="B24" s="24" t="str">
        <f>+'Original ABG Allocation'!B24</f>
        <v>FRANKLIN</v>
      </c>
      <c r="C24" s="105"/>
      <c r="D24" s="105"/>
      <c r="E24" s="105"/>
      <c r="F24" s="105"/>
      <c r="G24" s="18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16"/>
      <c r="AF24" s="106">
        <f t="shared" si="0"/>
        <v>0</v>
      </c>
    </row>
    <row r="25" spans="1:32" x14ac:dyDescent="0.2">
      <c r="A25" s="24" t="str">
        <f>+'Original ABG Allocation'!A25</f>
        <v>20</v>
      </c>
      <c r="B25" s="24" t="str">
        <f>+'Original ABG Allocation'!B25</f>
        <v>ADAMS</v>
      </c>
      <c r="C25" s="105"/>
      <c r="D25" s="105"/>
      <c r="E25" s="105"/>
      <c r="F25" s="105"/>
      <c r="G25" s="18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16"/>
      <c r="AF25" s="106">
        <f t="shared" si="0"/>
        <v>0</v>
      </c>
    </row>
    <row r="26" spans="1:32" x14ac:dyDescent="0.2">
      <c r="A26" s="24" t="str">
        <f>+'Original ABG Allocation'!A26</f>
        <v>21</v>
      </c>
      <c r="B26" s="24" t="str">
        <f>+'Original ABG Allocation'!B26</f>
        <v>CUMBERLAND</v>
      </c>
      <c r="C26" s="105"/>
      <c r="D26" s="105"/>
      <c r="E26" s="105"/>
      <c r="F26" s="105"/>
      <c r="G26" s="18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16"/>
      <c r="AF26" s="106">
        <f t="shared" si="0"/>
        <v>0</v>
      </c>
    </row>
    <row r="27" spans="1:32" x14ac:dyDescent="0.2">
      <c r="A27" s="24" t="str">
        <f>+'Original ABG Allocation'!A27</f>
        <v>22</v>
      </c>
      <c r="B27" s="24" t="str">
        <f>+'Original ABG Allocation'!B27</f>
        <v>PERRY</v>
      </c>
      <c r="C27" s="105"/>
      <c r="D27" s="105"/>
      <c r="E27" s="105"/>
      <c r="F27" s="105"/>
      <c r="G27" s="18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16"/>
      <c r="AF27" s="106">
        <f t="shared" si="0"/>
        <v>0</v>
      </c>
    </row>
    <row r="28" spans="1:32" x14ac:dyDescent="0.2">
      <c r="A28" s="24" t="str">
        <f>+'Original ABG Allocation'!A28</f>
        <v>23</v>
      </c>
      <c r="B28" s="24" t="str">
        <f>+'Original ABG Allocation'!B28</f>
        <v>DAUPHIN</v>
      </c>
      <c r="C28" s="105"/>
      <c r="D28" s="105"/>
      <c r="E28" s="105"/>
      <c r="F28" s="105"/>
      <c r="G28" s="18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16"/>
      <c r="AF28" s="106">
        <f t="shared" si="0"/>
        <v>0</v>
      </c>
    </row>
    <row r="29" spans="1:32" x14ac:dyDescent="0.2">
      <c r="A29" s="24" t="str">
        <f>+'Original ABG Allocation'!A29</f>
        <v>24</v>
      </c>
      <c r="B29" s="24" t="str">
        <f>+'Original ABG Allocation'!B29</f>
        <v>LEBANON</v>
      </c>
      <c r="C29" s="105"/>
      <c r="D29" s="105"/>
      <c r="E29" s="105"/>
      <c r="F29" s="105"/>
      <c r="G29" s="18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16"/>
      <c r="AF29" s="106">
        <f t="shared" si="0"/>
        <v>0</v>
      </c>
    </row>
    <row r="30" spans="1:32" x14ac:dyDescent="0.2">
      <c r="A30" s="24" t="str">
        <f>+'Original ABG Allocation'!A30</f>
        <v>25</v>
      </c>
      <c r="B30" s="24" t="str">
        <f>+'Original ABG Allocation'!B30</f>
        <v>YORK</v>
      </c>
      <c r="C30" s="105"/>
      <c r="D30" s="105"/>
      <c r="E30" s="105"/>
      <c r="F30" s="105"/>
      <c r="G30" s="18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16"/>
      <c r="AF30" s="106">
        <f t="shared" si="0"/>
        <v>0</v>
      </c>
    </row>
    <row r="31" spans="1:32" x14ac:dyDescent="0.2">
      <c r="A31" s="24" t="str">
        <f>+'Original ABG Allocation'!A31</f>
        <v>26</v>
      </c>
      <c r="B31" s="24" t="str">
        <f>+'Original ABG Allocation'!B31</f>
        <v>LANCASTER</v>
      </c>
      <c r="C31" s="105"/>
      <c r="D31" s="105"/>
      <c r="E31" s="105"/>
      <c r="F31" s="105"/>
      <c r="G31" s="18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16"/>
      <c r="AF31" s="106">
        <f t="shared" si="0"/>
        <v>0</v>
      </c>
    </row>
    <row r="32" spans="1:32" x14ac:dyDescent="0.2">
      <c r="A32" s="24" t="str">
        <f>+'Original ABG Allocation'!A32</f>
        <v>27</v>
      </c>
      <c r="B32" s="24" t="str">
        <f>+'Original ABG Allocation'!B32</f>
        <v>CHESTER</v>
      </c>
      <c r="C32" s="105"/>
      <c r="D32" s="105"/>
      <c r="E32" s="105"/>
      <c r="F32" s="105"/>
      <c r="G32" s="18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16"/>
      <c r="AF32" s="106">
        <f t="shared" si="0"/>
        <v>0</v>
      </c>
    </row>
    <row r="33" spans="1:32" x14ac:dyDescent="0.2">
      <c r="A33" s="24" t="str">
        <f>+'Original ABG Allocation'!A33</f>
        <v>28</v>
      </c>
      <c r="B33" s="24" t="str">
        <f>+'Original ABG Allocation'!B33</f>
        <v>MONTGOMERY</v>
      </c>
      <c r="C33" s="105"/>
      <c r="D33" s="105"/>
      <c r="E33" s="105"/>
      <c r="F33" s="105"/>
      <c r="G33" s="18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16"/>
      <c r="AF33" s="106">
        <f t="shared" si="0"/>
        <v>0</v>
      </c>
    </row>
    <row r="34" spans="1:32" x14ac:dyDescent="0.2">
      <c r="A34" s="24" t="str">
        <f>+'Original ABG Allocation'!A34</f>
        <v>29</v>
      </c>
      <c r="B34" s="24" t="str">
        <f>+'Original ABG Allocation'!B34</f>
        <v>BUCKS</v>
      </c>
      <c r="C34" s="105"/>
      <c r="D34" s="105"/>
      <c r="E34" s="105"/>
      <c r="F34" s="105"/>
      <c r="G34" s="18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16"/>
      <c r="AF34" s="106">
        <f t="shared" si="0"/>
        <v>0</v>
      </c>
    </row>
    <row r="35" spans="1:32" x14ac:dyDescent="0.2">
      <c r="A35" s="24" t="str">
        <f>+'Original ABG Allocation'!A35</f>
        <v>30</v>
      </c>
      <c r="B35" s="24" t="str">
        <f>+'Original ABG Allocation'!B35</f>
        <v>DELAWARE</v>
      </c>
      <c r="C35" s="105"/>
      <c r="D35" s="105"/>
      <c r="E35" s="105"/>
      <c r="F35" s="105"/>
      <c r="G35" s="18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16"/>
      <c r="AF35" s="106">
        <f t="shared" si="0"/>
        <v>0</v>
      </c>
    </row>
    <row r="36" spans="1:32" x14ac:dyDescent="0.2">
      <c r="A36" s="24" t="str">
        <f>+'Original ABG Allocation'!A36</f>
        <v>31</v>
      </c>
      <c r="B36" s="24" t="str">
        <f>+'Original ABG Allocation'!B36</f>
        <v>PHILADELPHIA</v>
      </c>
      <c r="C36" s="105"/>
      <c r="D36" s="105"/>
      <c r="E36" s="105"/>
      <c r="F36" s="105"/>
      <c r="G36" s="18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16"/>
      <c r="AF36" s="106">
        <f t="shared" si="0"/>
        <v>0</v>
      </c>
    </row>
    <row r="37" spans="1:32" x14ac:dyDescent="0.2">
      <c r="A37" s="24" t="str">
        <f>+'Original ABG Allocation'!A37</f>
        <v>32</v>
      </c>
      <c r="B37" s="24" t="str">
        <f>+'Original ABG Allocation'!B37</f>
        <v>BERKS</v>
      </c>
      <c r="C37" s="105"/>
      <c r="D37" s="105"/>
      <c r="E37" s="105"/>
      <c r="F37" s="105"/>
      <c r="G37" s="18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16"/>
      <c r="AF37" s="106">
        <f t="shared" si="0"/>
        <v>0</v>
      </c>
    </row>
    <row r="38" spans="1:32" x14ac:dyDescent="0.2">
      <c r="A38" s="24" t="str">
        <f>+'Original ABG Allocation'!A38</f>
        <v>33</v>
      </c>
      <c r="B38" s="24" t="str">
        <f>+'Original ABG Allocation'!B38</f>
        <v>LEHIGH</v>
      </c>
      <c r="C38" s="105"/>
      <c r="D38" s="105"/>
      <c r="E38" s="105"/>
      <c r="F38" s="105"/>
      <c r="G38" s="18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16"/>
      <c r="AF38" s="106">
        <f t="shared" ref="AF38:AF57" si="1">SUM(C38:AE38)</f>
        <v>0</v>
      </c>
    </row>
    <row r="39" spans="1:32" x14ac:dyDescent="0.2">
      <c r="A39" s="24" t="str">
        <f>+'Original ABG Allocation'!A39</f>
        <v>34</v>
      </c>
      <c r="B39" s="24" t="str">
        <f>+'Original ABG Allocation'!B39</f>
        <v>NORTHAMPTON</v>
      </c>
      <c r="C39" s="105"/>
      <c r="D39" s="105"/>
      <c r="E39" s="105"/>
      <c r="F39" s="105"/>
      <c r="G39" s="18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16"/>
      <c r="AF39" s="106">
        <f t="shared" si="1"/>
        <v>0</v>
      </c>
    </row>
    <row r="40" spans="1:32" x14ac:dyDescent="0.2">
      <c r="A40" s="24" t="str">
        <f>+'Original ABG Allocation'!A40</f>
        <v>35</v>
      </c>
      <c r="B40" s="24" t="str">
        <f>+'Original ABG Allocation'!B40</f>
        <v>PIKE</v>
      </c>
      <c r="C40" s="105"/>
      <c r="D40" s="105"/>
      <c r="E40" s="105"/>
      <c r="F40" s="105"/>
      <c r="G40" s="18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16"/>
      <c r="AF40" s="106">
        <f t="shared" si="1"/>
        <v>0</v>
      </c>
    </row>
    <row r="41" spans="1:32" x14ac:dyDescent="0.2">
      <c r="A41" s="24" t="str">
        <f>+'Original ABG Allocation'!A41</f>
        <v>36</v>
      </c>
      <c r="B41" s="24" t="str">
        <f>+'Original ABG Allocation'!B41</f>
        <v>B/S/S/T</v>
      </c>
      <c r="C41" s="105"/>
      <c r="D41" s="105"/>
      <c r="E41" s="105"/>
      <c r="F41" s="105"/>
      <c r="G41" s="18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16"/>
      <c r="AF41" s="106">
        <f t="shared" si="1"/>
        <v>0</v>
      </c>
    </row>
    <row r="42" spans="1:32" x14ac:dyDescent="0.2">
      <c r="A42" s="24" t="str">
        <f>+'Original ABG Allocation'!A42</f>
        <v>37</v>
      </c>
      <c r="B42" s="24" t="str">
        <f>+'Original ABG Allocation'!B42</f>
        <v>LUZERNE/WYOMING</v>
      </c>
      <c r="C42" s="105"/>
      <c r="D42" s="105"/>
      <c r="E42" s="105"/>
      <c r="F42" s="105"/>
      <c r="G42" s="18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16"/>
      <c r="AF42" s="106">
        <f t="shared" si="1"/>
        <v>0</v>
      </c>
    </row>
    <row r="43" spans="1:32" x14ac:dyDescent="0.2">
      <c r="A43" s="24" t="str">
        <f>+'Original ABG Allocation'!A43</f>
        <v>38</v>
      </c>
      <c r="B43" s="24" t="str">
        <f>+'Original ABG Allocation'!B43</f>
        <v>LACKAWANNA</v>
      </c>
      <c r="C43" s="105"/>
      <c r="D43" s="105"/>
      <c r="E43" s="105"/>
      <c r="F43" s="105"/>
      <c r="G43" s="18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16"/>
      <c r="AF43" s="106">
        <f t="shared" si="1"/>
        <v>0</v>
      </c>
    </row>
    <row r="44" spans="1:32" x14ac:dyDescent="0.2">
      <c r="A44" s="24" t="str">
        <f>+'Original ABG Allocation'!A44</f>
        <v>39</v>
      </c>
      <c r="B44" s="24" t="str">
        <f>+'Original ABG Allocation'!B44</f>
        <v>CARBON</v>
      </c>
      <c r="C44" s="105"/>
      <c r="D44" s="105"/>
      <c r="E44" s="105"/>
      <c r="F44" s="105"/>
      <c r="G44" s="18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16"/>
      <c r="AF44" s="106">
        <f t="shared" si="1"/>
        <v>0</v>
      </c>
    </row>
    <row r="45" spans="1:32" x14ac:dyDescent="0.2">
      <c r="A45" s="24" t="str">
        <f>+'Original ABG Allocation'!A45</f>
        <v>40</v>
      </c>
      <c r="B45" s="24" t="str">
        <f>+'Original ABG Allocation'!B45</f>
        <v>SCHUYLKILL</v>
      </c>
      <c r="C45" s="105"/>
      <c r="D45" s="105"/>
      <c r="E45" s="105"/>
      <c r="F45" s="105"/>
      <c r="G45" s="18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16"/>
      <c r="AF45" s="106">
        <f t="shared" si="1"/>
        <v>0</v>
      </c>
    </row>
    <row r="46" spans="1:32" x14ac:dyDescent="0.2">
      <c r="A46" s="24" t="str">
        <f>+'Original ABG Allocation'!A46</f>
        <v>41</v>
      </c>
      <c r="B46" s="24" t="str">
        <f>+'Original ABG Allocation'!B46</f>
        <v>CLEARFIELD</v>
      </c>
      <c r="C46" s="105"/>
      <c r="D46" s="105"/>
      <c r="E46" s="105"/>
      <c r="F46" s="105"/>
      <c r="G46" s="18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16"/>
      <c r="AF46" s="106">
        <f t="shared" si="1"/>
        <v>0</v>
      </c>
    </row>
    <row r="47" spans="1:32" x14ac:dyDescent="0.2">
      <c r="A47" s="24" t="str">
        <f>+'Original ABG Allocation'!A47</f>
        <v>42</v>
      </c>
      <c r="B47" s="24" t="str">
        <f>+'Original ABG Allocation'!B47</f>
        <v>JEFFERSON</v>
      </c>
      <c r="C47" s="105"/>
      <c r="D47" s="105"/>
      <c r="E47" s="105"/>
      <c r="F47" s="105"/>
      <c r="G47" s="18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16"/>
      <c r="AF47" s="106">
        <f t="shared" si="1"/>
        <v>0</v>
      </c>
    </row>
    <row r="48" spans="1:32" x14ac:dyDescent="0.2">
      <c r="A48" s="24" t="str">
        <f>+'Original ABG Allocation'!A48</f>
        <v>43</v>
      </c>
      <c r="B48" s="24" t="str">
        <f>+'Original ABG Allocation'!B48</f>
        <v>FOREST/WARREN</v>
      </c>
      <c r="C48" s="105"/>
      <c r="D48" s="105"/>
      <c r="E48" s="105"/>
      <c r="F48" s="105"/>
      <c r="G48" s="18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16"/>
      <c r="AF48" s="106">
        <f t="shared" si="1"/>
        <v>0</v>
      </c>
    </row>
    <row r="49" spans="1:32" x14ac:dyDescent="0.2">
      <c r="A49" s="24" t="str">
        <f>+'Original ABG Allocation'!A49</f>
        <v>44</v>
      </c>
      <c r="B49" s="24" t="str">
        <f>+'Original ABG Allocation'!B49</f>
        <v>VENANGO</v>
      </c>
      <c r="C49" s="105"/>
      <c r="D49" s="105"/>
      <c r="E49" s="105"/>
      <c r="F49" s="105"/>
      <c r="G49" s="18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16"/>
      <c r="AF49" s="106">
        <f t="shared" si="1"/>
        <v>0</v>
      </c>
    </row>
    <row r="50" spans="1:32" x14ac:dyDescent="0.2">
      <c r="A50" s="24" t="str">
        <f>+'Original ABG Allocation'!A50</f>
        <v>45</v>
      </c>
      <c r="B50" s="24" t="str">
        <f>+'Original ABG Allocation'!B50</f>
        <v>ARMSTRONG</v>
      </c>
      <c r="C50" s="105"/>
      <c r="D50" s="105"/>
      <c r="E50" s="105"/>
      <c r="F50" s="105"/>
      <c r="G50" s="18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16"/>
      <c r="AF50" s="106">
        <f t="shared" si="1"/>
        <v>0</v>
      </c>
    </row>
    <row r="51" spans="1:32" x14ac:dyDescent="0.2">
      <c r="A51" s="24" t="str">
        <f>+'Original ABG Allocation'!A51</f>
        <v>46</v>
      </c>
      <c r="B51" s="24" t="str">
        <f>+'Original ABG Allocation'!B51</f>
        <v>LAWRENCE</v>
      </c>
      <c r="C51" s="105"/>
      <c r="D51" s="105"/>
      <c r="E51" s="105"/>
      <c r="F51" s="105"/>
      <c r="G51" s="18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16"/>
      <c r="AF51" s="106">
        <f t="shared" si="1"/>
        <v>0</v>
      </c>
    </row>
    <row r="52" spans="1:32" x14ac:dyDescent="0.2">
      <c r="A52" s="24" t="str">
        <f>+'Original ABG Allocation'!A52</f>
        <v>47</v>
      </c>
      <c r="B52" s="24" t="str">
        <f>+'Original ABG Allocation'!B52</f>
        <v>MERCER</v>
      </c>
      <c r="C52" s="105"/>
      <c r="D52" s="105"/>
      <c r="E52" s="105"/>
      <c r="F52" s="105"/>
      <c r="G52" s="18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16"/>
      <c r="AF52" s="106">
        <f t="shared" si="1"/>
        <v>0</v>
      </c>
    </row>
    <row r="53" spans="1:32" x14ac:dyDescent="0.2">
      <c r="A53" s="24" t="str">
        <f>+'Original ABG Allocation'!A53</f>
        <v>48</v>
      </c>
      <c r="B53" s="24" t="str">
        <f>+'Original ABG Allocation'!B53</f>
        <v>MONROE</v>
      </c>
      <c r="C53" s="105"/>
      <c r="D53" s="105"/>
      <c r="E53" s="105"/>
      <c r="F53" s="105"/>
      <c r="G53" s="18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16"/>
      <c r="AF53" s="106">
        <f t="shared" si="1"/>
        <v>0</v>
      </c>
    </row>
    <row r="54" spans="1:32" x14ac:dyDescent="0.2">
      <c r="A54" s="24" t="str">
        <f>+'Original ABG Allocation'!A54</f>
        <v>49</v>
      </c>
      <c r="B54" s="24" t="str">
        <f>+'Original ABG Allocation'!B54</f>
        <v>CLARION</v>
      </c>
      <c r="C54" s="105"/>
      <c r="D54" s="105"/>
      <c r="E54" s="105"/>
      <c r="F54" s="105"/>
      <c r="G54" s="18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16"/>
      <c r="AF54" s="106">
        <f t="shared" si="1"/>
        <v>0</v>
      </c>
    </row>
    <row r="55" spans="1:32" x14ac:dyDescent="0.2">
      <c r="A55" s="24" t="str">
        <f>+'Original ABG Allocation'!A55</f>
        <v>50</v>
      </c>
      <c r="B55" s="24" t="str">
        <f>+'Original ABG Allocation'!B55</f>
        <v>BUTLER</v>
      </c>
      <c r="C55" s="105"/>
      <c r="D55" s="105"/>
      <c r="E55" s="105"/>
      <c r="F55" s="105"/>
      <c r="G55" s="18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16"/>
      <c r="AF55" s="106">
        <f t="shared" si="1"/>
        <v>0</v>
      </c>
    </row>
    <row r="56" spans="1:32" x14ac:dyDescent="0.2">
      <c r="A56" s="24" t="str">
        <f>+'Original ABG Allocation'!A56</f>
        <v>51</v>
      </c>
      <c r="B56" s="24" t="str">
        <f>+'Original ABG Allocation'!B56</f>
        <v>POTTER</v>
      </c>
      <c r="C56" s="105"/>
      <c r="D56" s="105"/>
      <c r="E56" s="105"/>
      <c r="F56" s="105"/>
      <c r="G56" s="18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16"/>
      <c r="AF56" s="106">
        <f t="shared" si="1"/>
        <v>0</v>
      </c>
    </row>
    <row r="57" spans="1:32" x14ac:dyDescent="0.2">
      <c r="A57" s="24" t="str">
        <f>+'Original ABG Allocation'!A57</f>
        <v>52</v>
      </c>
      <c r="B57" s="24" t="str">
        <f>+'Original ABG Allocation'!B57</f>
        <v>WAYNE</v>
      </c>
      <c r="C57" s="105"/>
      <c r="D57" s="105"/>
      <c r="E57" s="105"/>
      <c r="F57" s="105"/>
      <c r="G57" s="18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231"/>
      <c r="AF57" s="106">
        <f t="shared" si="1"/>
        <v>0</v>
      </c>
    </row>
    <row r="58" spans="1:32" ht="13.5" thickBot="1" x14ac:dyDescent="0.25">
      <c r="A58" s="26"/>
      <c r="B58" s="26" t="s">
        <v>129</v>
      </c>
      <c r="C58" s="59">
        <f>SUM(C6:C57)</f>
        <v>0</v>
      </c>
      <c r="D58" s="59">
        <f t="shared" ref="D58:AF58" si="2">SUM(D6:D57)</f>
        <v>0</v>
      </c>
      <c r="E58" s="59">
        <f t="shared" si="2"/>
        <v>0</v>
      </c>
      <c r="F58" s="59">
        <f t="shared" si="2"/>
        <v>0</v>
      </c>
      <c r="G58" s="59">
        <f t="shared" si="2"/>
        <v>0</v>
      </c>
      <c r="H58" s="59">
        <f>SUM(H6:H57)</f>
        <v>0</v>
      </c>
      <c r="I58" s="59">
        <f t="shared" si="2"/>
        <v>0</v>
      </c>
      <c r="J58" s="59">
        <f t="shared" si="2"/>
        <v>0</v>
      </c>
      <c r="K58" s="59">
        <f t="shared" si="2"/>
        <v>0</v>
      </c>
      <c r="L58" s="59">
        <f t="shared" si="2"/>
        <v>0</v>
      </c>
      <c r="M58" s="59">
        <f t="shared" si="2"/>
        <v>0</v>
      </c>
      <c r="N58" s="59">
        <f t="shared" si="2"/>
        <v>0</v>
      </c>
      <c r="O58" s="59">
        <f t="shared" si="2"/>
        <v>0</v>
      </c>
      <c r="P58" s="59">
        <f t="shared" si="2"/>
        <v>0</v>
      </c>
      <c r="Q58" s="59">
        <f t="shared" si="2"/>
        <v>0</v>
      </c>
      <c r="R58" s="59">
        <f t="shared" si="2"/>
        <v>0</v>
      </c>
      <c r="S58" s="59">
        <f t="shared" si="2"/>
        <v>0</v>
      </c>
      <c r="T58" s="59">
        <f t="shared" si="2"/>
        <v>0</v>
      </c>
      <c r="U58" s="59">
        <f t="shared" si="2"/>
        <v>0</v>
      </c>
      <c r="V58" s="59">
        <f t="shared" si="2"/>
        <v>0</v>
      </c>
      <c r="W58" s="59">
        <f t="shared" si="2"/>
        <v>0</v>
      </c>
      <c r="X58" s="59">
        <f t="shared" si="2"/>
        <v>0</v>
      </c>
      <c r="Y58" s="59">
        <f t="shared" si="2"/>
        <v>0</v>
      </c>
      <c r="Z58" s="59">
        <f t="shared" si="2"/>
        <v>0</v>
      </c>
      <c r="AA58" s="59">
        <f t="shared" si="2"/>
        <v>0</v>
      </c>
      <c r="AB58" s="59">
        <f t="shared" si="2"/>
        <v>0</v>
      </c>
      <c r="AC58" s="59">
        <f t="shared" si="2"/>
        <v>0</v>
      </c>
      <c r="AD58" s="59">
        <f t="shared" si="2"/>
        <v>0</v>
      </c>
      <c r="AE58" s="59">
        <f t="shared" si="2"/>
        <v>0</v>
      </c>
      <c r="AF58" s="59">
        <f t="shared" si="2"/>
        <v>0</v>
      </c>
    </row>
    <row r="59" spans="1:32" ht="13.5" thickTop="1" x14ac:dyDescent="0.2">
      <c r="D59" s="12"/>
      <c r="E59" s="1">
        <v>0</v>
      </c>
      <c r="G59" s="12"/>
      <c r="H59" s="12"/>
      <c r="I59" s="12"/>
      <c r="L59" s="12"/>
      <c r="M59" s="12"/>
      <c r="N59" s="12"/>
      <c r="O59" s="12"/>
      <c r="P59" s="12"/>
      <c r="Q59" s="12"/>
      <c r="R59" s="12"/>
      <c r="S59" s="12"/>
      <c r="T59" s="12"/>
      <c r="U59" s="12"/>
      <c r="V59" s="12"/>
      <c r="W59" s="12"/>
      <c r="X59" s="12"/>
      <c r="Y59" s="74"/>
      <c r="Z59" s="74"/>
      <c r="AA59" s="74"/>
      <c r="AB59" s="74"/>
      <c r="AC59" s="74"/>
      <c r="AD59" s="74"/>
      <c r="AE59" s="74"/>
      <c r="AF59" s="74"/>
    </row>
    <row r="61" spans="1:32" x14ac:dyDescent="0.2">
      <c r="AB61" s="13"/>
      <c r="AF61" s="13"/>
    </row>
  </sheetData>
  <conditionalFormatting sqref="Y6:AE6 C6:G6 I6:P6 A58:G58 I58:P58 H6:H58 C7:P57 Z7:AE13 AA17:AB20 Z44:AE57 Z21:AB43 Z14:AB16 AC14:AE43 Y58:AE58 AF6:AF58">
    <cfRule type="cellIs" dxfId="9" priority="14" stopIfTrue="1" operator="lessThan">
      <formula>0</formula>
    </cfRule>
  </conditionalFormatting>
  <conditionalFormatting sqref="Y8:Y16 Y21:Y27 Y30:Y39 R35:X36 Y41 Y43:Y51 Y53:Y55">
    <cfRule type="cellIs" dxfId="8" priority="12" stopIfTrue="1" operator="lessThan">
      <formula>0</formula>
    </cfRule>
  </conditionalFormatting>
  <conditionalFormatting sqref="V6:X16 V21:X27 V30:X34 V37:X39 V41:X41 V43:X51 V53:X55">
    <cfRule type="cellIs" dxfId="7" priority="5" stopIfTrue="1" operator="lessThan">
      <formula>0</formula>
    </cfRule>
  </conditionalFormatting>
  <conditionalFormatting sqref="Y7">
    <cfRule type="cellIs" dxfId="6" priority="8" stopIfTrue="1" operator="lessThan">
      <formula>0</formula>
    </cfRule>
  </conditionalFormatting>
  <conditionalFormatting sqref="V58:X58">
    <cfRule type="cellIs" dxfId="5" priority="4" stopIfTrue="1" operator="lessThan">
      <formula>0</formula>
    </cfRule>
  </conditionalFormatting>
  <conditionalFormatting sqref="V56:Y57 Q6:U16 Q21:U27 Q17:Z20 Q30:U34 Q28:Y29 Q35:Q36 Q37:U39 Q41:U41 Q40:Y40 Q42:Y42 Q43:U51 Q53:U57 Q52:Y52">
    <cfRule type="cellIs" dxfId="4" priority="3" stopIfTrue="1" operator="lessThan">
      <formula>0</formula>
    </cfRule>
  </conditionalFormatting>
  <conditionalFormatting sqref="Q58:U58">
    <cfRule type="cellIs" dxfId="3" priority="1" stopIfTrue="1" operator="lessThan">
      <formula>0</formula>
    </cfRule>
  </conditionalFormatting>
  <pageMargins left="0.7" right="0.7" top="0.75" bottom="0.75" header="0.3" footer="0.3"/>
  <pageSetup scale="70" fitToWidth="0" orientation="landscape" r:id="rId1"/>
  <headerFooter>
    <oddFooter>&amp;A</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AH66"/>
  <sheetViews>
    <sheetView zoomScale="80" zoomScaleNormal="80" workbookViewId="0">
      <pane xSplit="2" ySplit="5" topLeftCell="Q6" activePane="bottomRight" state="frozen"/>
      <selection pane="topRight" activeCell="P49" sqref="P49"/>
      <selection pane="bottomLeft" activeCell="P49" sqref="P49"/>
      <selection pane="bottomRight" activeCell="AE6" sqref="AE6"/>
    </sheetView>
  </sheetViews>
  <sheetFormatPr defaultColWidth="9.140625" defaultRowHeight="12.75" x14ac:dyDescent="0.2"/>
  <cols>
    <col min="1" max="1" width="5.5703125" style="1" customWidth="1"/>
    <col min="2" max="2" width="20" style="1" bestFit="1" customWidth="1"/>
    <col min="3" max="4" width="14" style="1" bestFit="1" customWidth="1"/>
    <col min="5" max="5" width="14.5703125" style="12" bestFit="1" customWidth="1"/>
    <col min="6" max="6" width="21.5703125" style="12" bestFit="1" customWidth="1"/>
    <col min="7" max="8" width="14" style="1" bestFit="1" customWidth="1"/>
    <col min="9" max="9" width="10.5703125" style="1" bestFit="1" customWidth="1"/>
    <col min="10" max="10" width="13.85546875" style="1" bestFit="1" customWidth="1"/>
    <col min="11" max="11" width="10.140625" style="1" bestFit="1" customWidth="1"/>
    <col min="12" max="12" width="9.42578125" style="1" bestFit="1" customWidth="1"/>
    <col min="13" max="13" width="12.42578125" style="1" bestFit="1" customWidth="1"/>
    <col min="14" max="14" width="13.42578125" style="1" bestFit="1" customWidth="1"/>
    <col min="15" max="15" width="11.42578125" style="1" bestFit="1" customWidth="1"/>
    <col min="16" max="16" width="11.5703125" style="1" bestFit="1" customWidth="1"/>
    <col min="17" max="18" width="11.42578125" style="1" bestFit="1" customWidth="1"/>
    <col min="19" max="19" width="13" style="1" bestFit="1" customWidth="1"/>
    <col min="20" max="20" width="12.42578125" style="1" bestFit="1" customWidth="1"/>
    <col min="21" max="21" width="18" style="1" bestFit="1" customWidth="1"/>
    <col min="22" max="22" width="14.5703125" style="1" bestFit="1" customWidth="1"/>
    <col min="23" max="23" width="19.42578125" style="1" bestFit="1" customWidth="1"/>
    <col min="24" max="24" width="13.5703125" style="1" bestFit="1" customWidth="1"/>
    <col min="25" max="25" width="23.5703125" style="1" bestFit="1" customWidth="1"/>
    <col min="26" max="26" width="16.140625" style="1" bestFit="1" customWidth="1"/>
    <col min="27" max="27" width="13.85546875" style="1" bestFit="1" customWidth="1"/>
    <col min="28" max="28" width="13.5703125" style="1" bestFit="1" customWidth="1"/>
    <col min="29" max="30" width="12.5703125" style="1" bestFit="1" customWidth="1"/>
    <col min="31" max="31" width="12.42578125" style="1" customWidth="1"/>
    <col min="32" max="32" width="13.85546875" style="1" bestFit="1" customWidth="1"/>
    <col min="33" max="33" width="11.42578125" style="1" bestFit="1" customWidth="1"/>
    <col min="34" max="16384" width="9.140625" style="1"/>
  </cols>
  <sheetData>
    <row r="1" spans="1:32" x14ac:dyDescent="0.2">
      <c r="A1" s="27" t="s">
        <v>301</v>
      </c>
      <c r="AE1" s="53"/>
    </row>
    <row r="2" spans="1:32" s="2" customFormat="1" x14ac:dyDescent="0.2">
      <c r="A2" s="1" t="s">
        <v>196</v>
      </c>
      <c r="B2" s="1"/>
      <c r="C2" s="343"/>
      <c r="D2" s="1"/>
      <c r="E2" s="12"/>
      <c r="F2" s="12"/>
      <c r="G2" s="1"/>
      <c r="H2" s="1"/>
      <c r="I2" s="1"/>
      <c r="J2" s="1"/>
      <c r="K2" s="343"/>
      <c r="L2" s="343"/>
      <c r="M2" s="343"/>
      <c r="N2" s="343"/>
      <c r="O2" s="343"/>
      <c r="P2" s="1"/>
      <c r="Q2" s="1"/>
      <c r="R2" s="1"/>
      <c r="S2" s="1"/>
      <c r="T2" s="1"/>
      <c r="U2" s="1"/>
      <c r="V2" s="1"/>
      <c r="W2" s="1"/>
      <c r="X2" s="1"/>
      <c r="Y2" s="1"/>
      <c r="Z2" s="1"/>
      <c r="AA2" s="1"/>
      <c r="AB2" s="1"/>
      <c r="AC2" s="1"/>
      <c r="AD2" s="1"/>
      <c r="AE2" s="53"/>
      <c r="AF2" s="1"/>
    </row>
    <row r="3" spans="1:32" s="30" customFormat="1" x14ac:dyDescent="0.2">
      <c r="A3" s="29" t="str">
        <f>+'Original ABG Allocation'!A3</f>
        <v>FY 2023-24</v>
      </c>
      <c r="B3" s="1"/>
      <c r="C3" s="206" t="s">
        <v>4</v>
      </c>
      <c r="D3" s="206" t="s">
        <v>5</v>
      </c>
      <c r="E3" s="206" t="s">
        <v>4</v>
      </c>
      <c r="F3" s="206" t="s">
        <v>7</v>
      </c>
      <c r="G3" s="206" t="s">
        <v>8</v>
      </c>
      <c r="H3" s="206" t="s">
        <v>9</v>
      </c>
      <c r="I3" s="206" t="s">
        <v>10</v>
      </c>
      <c r="J3" s="206" t="s">
        <v>11</v>
      </c>
      <c r="K3" s="206" t="s">
        <v>139</v>
      </c>
      <c r="L3" s="206" t="s">
        <v>207</v>
      </c>
      <c r="M3" s="206" t="s">
        <v>208</v>
      </c>
      <c r="N3" s="206" t="s">
        <v>209</v>
      </c>
      <c r="O3" s="206" t="s">
        <v>210</v>
      </c>
      <c r="P3" s="206" t="s">
        <v>211</v>
      </c>
      <c r="Q3" s="206" t="s">
        <v>213</v>
      </c>
      <c r="R3" s="206" t="s">
        <v>214</v>
      </c>
      <c r="S3" s="206" t="s">
        <v>215</v>
      </c>
      <c r="T3" s="206" t="s">
        <v>216</v>
      </c>
      <c r="U3" s="206" t="s">
        <v>217</v>
      </c>
      <c r="V3" s="206" t="s">
        <v>5</v>
      </c>
      <c r="W3" s="204" t="s">
        <v>219</v>
      </c>
      <c r="X3" s="204" t="s">
        <v>220</v>
      </c>
      <c r="Y3" s="204" t="s">
        <v>221</v>
      </c>
      <c r="Z3" s="204" t="s">
        <v>222</v>
      </c>
      <c r="AA3" s="204" t="s">
        <v>223</v>
      </c>
      <c r="AB3" s="204" t="s">
        <v>224</v>
      </c>
      <c r="AC3" s="204" t="s">
        <v>297</v>
      </c>
      <c r="AD3" s="204" t="s">
        <v>298</v>
      </c>
      <c r="AE3" s="230" t="s">
        <v>225</v>
      </c>
      <c r="AF3" s="46"/>
    </row>
    <row r="4" spans="1:32" s="31" customFormat="1" x14ac:dyDescent="0.2">
      <c r="A4" s="1"/>
      <c r="B4" s="343"/>
      <c r="C4" s="46" t="str">
        <f>'Other Funds Reference'!C4</f>
        <v>Ombudsman</v>
      </c>
      <c r="D4" s="46" t="str">
        <f>'Other Funds Reference'!D4</f>
        <v>Ombudsman</v>
      </c>
      <c r="E4" s="46" t="e">
        <f>'Other Funds Reference'!#REF!</f>
        <v>#REF!</v>
      </c>
      <c r="F4" s="46" t="str">
        <f>'Other Funds Reference'!E4</f>
        <v>Ombudsman</v>
      </c>
      <c r="G4" s="46" t="str">
        <f>'Other Funds Reference'!F4</f>
        <v>Ombudsman</v>
      </c>
      <c r="H4" s="46" t="s">
        <v>226</v>
      </c>
      <c r="I4" s="46" t="str">
        <f>'Other Funds Reference'!G4</f>
        <v>PA MEDI</v>
      </c>
      <c r="J4" s="46" t="str">
        <f>'Other Funds Reference'!H4</f>
        <v>PA MEDI</v>
      </c>
      <c r="K4" s="46" t="str">
        <f>'Other Funds Reference'!I4</f>
        <v>PA MEDI</v>
      </c>
      <c r="L4" s="46" t="str">
        <f>'Other Funds Reference'!J4</f>
        <v>PA MEDI</v>
      </c>
      <c r="M4" s="46" t="str">
        <f>'Other Funds Reference'!K4</f>
        <v>OPTIONS</v>
      </c>
      <c r="N4" s="46" t="str">
        <f>'Other Funds Reference'!L4</f>
        <v>Block Grant</v>
      </c>
      <c r="O4" s="46" t="str">
        <f>'Other Funds Reference'!M4</f>
        <v>Protective</v>
      </c>
      <c r="P4" s="46" t="str">
        <f>'Other Funds Reference'!N4</f>
        <v>PS</v>
      </c>
      <c r="Q4" s="46" t="str">
        <f>'Other Funds Reference'!O4</f>
        <v xml:space="preserve">ARPA </v>
      </c>
      <c r="R4" s="46" t="str">
        <f>'Other Funds Reference'!P4</f>
        <v>ARPA</v>
      </c>
      <c r="S4" s="46" t="str">
        <f>'Other Funds Reference'!Q4</f>
        <v>ARPA</v>
      </c>
      <c r="T4" s="46" t="str">
        <f>'Other Funds Reference'!R4</f>
        <v>ARPA</v>
      </c>
      <c r="U4" s="46" t="str">
        <f>'Other Funds Reference'!S4</f>
        <v>ARPA</v>
      </c>
      <c r="V4" s="46" t="e">
        <f>'Other Funds Reference'!#REF!</f>
        <v>#REF!</v>
      </c>
      <c r="W4" s="46" t="str">
        <f>'Other Funds Reference'!T4</f>
        <v xml:space="preserve">Bench </v>
      </c>
      <c r="X4" s="46" t="str">
        <f>'Other Funds Reference'!U4</f>
        <v>Direct Care</v>
      </c>
      <c r="Y4" s="46" t="str">
        <f>'Other Funds Reference'!V4</f>
        <v>AAA Public Workforce</v>
      </c>
      <c r="Z4" s="46" t="s">
        <v>236</v>
      </c>
      <c r="AA4" s="46" t="str">
        <f>'Other Funds-Revision No. 3'!AA4</f>
        <v>Critical Relief Funds</v>
      </c>
      <c r="AB4" s="46" t="str">
        <f>'Other Funds-Revision No. 3'!AB4</f>
        <v>Supplemental</v>
      </c>
      <c r="AC4" s="46" t="str">
        <f>'Other Funds-Revision No. 3'!AC4</f>
        <v>Covid Vaccine</v>
      </c>
      <c r="AD4" s="46" t="str">
        <f>'Other Funds-Revision No. 3'!AD4</f>
        <v>Protective Services</v>
      </c>
      <c r="AE4" s="63" t="s">
        <v>146</v>
      </c>
      <c r="AF4" s="46" t="str">
        <f>+'Other Funds-Revision No. 2'!AG4</f>
        <v>Total</v>
      </c>
    </row>
    <row r="5" spans="1:32" s="224" customFormat="1" x14ac:dyDescent="0.2">
      <c r="A5" s="27"/>
      <c r="B5" s="36"/>
      <c r="C5" s="223" t="str">
        <f>'Other Funds Reference'!C5</f>
        <v>ROC</v>
      </c>
      <c r="D5" s="223" t="str">
        <f>'Other Funds Reference'!D5</f>
        <v>Volunteers</v>
      </c>
      <c r="E5" s="223" t="e">
        <f>'Other Funds Reference'!#REF!</f>
        <v>#REF!</v>
      </c>
      <c r="F5" s="223" t="str">
        <f>'Other Funds Reference'!E5</f>
        <v>Volunteer Specialist</v>
      </c>
      <c r="G5" s="223" t="str">
        <f>'Other Funds Reference'!F5</f>
        <v>ARPA Funds</v>
      </c>
      <c r="H5" s="223" t="s">
        <v>244</v>
      </c>
      <c r="I5" s="223" t="str">
        <f>'Other Funds Reference'!G5</f>
        <v>Reg. Staff</v>
      </c>
      <c r="J5" s="223" t="str">
        <f>'Other Funds Reference'!H5</f>
        <v xml:space="preserve">Telecenters </v>
      </c>
      <c r="K5" s="223" t="str">
        <f>'Other Funds Reference'!I5</f>
        <v>Base</v>
      </c>
      <c r="L5" s="223" t="str">
        <f>'Other Funds Reference'!J5</f>
        <v>PHLP</v>
      </c>
      <c r="M5" s="223" t="str">
        <f>'Other Funds Reference'!K5</f>
        <v>Services</v>
      </c>
      <c r="N5" s="223" t="str">
        <f>'Other Funds Reference'!L5</f>
        <v>Supplement</v>
      </c>
      <c r="O5" s="223" t="str">
        <f>'Other Funds Reference'!M5</f>
        <v>Services</v>
      </c>
      <c r="P5" s="223" t="str">
        <f>'Other Funds Reference'!N5</f>
        <v>Personnel</v>
      </c>
      <c r="Q5" s="223" t="str">
        <f>'Other Funds Reference'!O5</f>
        <v>Suppt Svs</v>
      </c>
      <c r="R5" s="223" t="str">
        <f>'Other Funds Reference'!P5</f>
        <v>HD Meals</v>
      </c>
      <c r="S5" s="223" t="str">
        <f>'Other Funds Reference'!Q5</f>
        <v>Cong Meals</v>
      </c>
      <c r="T5" s="223" t="str">
        <f>'Other Funds Reference'!R5</f>
        <v>Prev Health</v>
      </c>
      <c r="U5" s="223" t="str">
        <f>'Other Funds Reference'!S5</f>
        <v>Family Caregiver</v>
      </c>
      <c r="V5" s="223" t="e">
        <f>'Other Funds Reference'!#REF!</f>
        <v>#REF!</v>
      </c>
      <c r="W5" s="223">
        <f>'Other Funds Reference'!T5</f>
        <v>0</v>
      </c>
      <c r="X5" s="223" t="str">
        <f>'Other Funds Reference'!U5</f>
        <v>Worker Pilot</v>
      </c>
      <c r="Y5" s="223" t="str">
        <f>'Other Funds Reference'!V5</f>
        <v>Grant</v>
      </c>
      <c r="Z5" s="223" t="s">
        <v>260</v>
      </c>
      <c r="AA5" s="223" t="str">
        <f>'Other Funds-Revision No. 3'!AA5</f>
        <v>Support Services</v>
      </c>
      <c r="AB5" s="223" t="str">
        <f>'Other Funds-Revision No. 3'!AB5</f>
        <v>OPTIONS Funds</v>
      </c>
      <c r="AC5" s="223" t="str">
        <f>'Other Funds-Revision No. 3'!AC5</f>
        <v>Access</v>
      </c>
      <c r="AD5" s="223" t="str">
        <f>'Other Funds-Revision No. 3'!AD5</f>
        <v>2022 Overspend</v>
      </c>
      <c r="AE5" s="43" t="s">
        <v>265</v>
      </c>
      <c r="AF5" s="223" t="str">
        <f>+'Other Funds-Revision No. 2'!AG5</f>
        <v>Other</v>
      </c>
    </row>
    <row r="6" spans="1:32" s="56" customFormat="1" x14ac:dyDescent="0.2">
      <c r="A6" s="55" t="str">
        <f>+'Original ABG Allocation'!A6</f>
        <v>01</v>
      </c>
      <c r="B6" s="55" t="str">
        <f>+'Original ABG Allocation'!B6</f>
        <v>ERIE</v>
      </c>
      <c r="C6" s="105">
        <f>'Amendment 1-Other Funds'!C6+'Other Funds-Revision No. 2'!C6+'Other Funds-Revision No. 3'!C6</f>
        <v>0</v>
      </c>
      <c r="D6" s="105">
        <f>'Amendment 1-Other Funds'!D6+'Other Funds-Revision No. 2'!D6+'Other Funds-Revision No. 3'!D6</f>
        <v>3775</v>
      </c>
      <c r="E6" s="105" t="e">
        <f>'Amendment 1-Other Funds'!#REF!+'Other Funds-Revision No. 2'!E6+'Other Funds-Revision No. 3'!E6</f>
        <v>#REF!</v>
      </c>
      <c r="F6" s="105">
        <f>'Amendment 1-Other Funds'!E6+'Other Funds-Revision No. 2'!F6+'Other Funds-Revision No. 3'!F6</f>
        <v>0</v>
      </c>
      <c r="G6" s="105">
        <f>'Amendment 1-Other Funds'!F6+'Other Funds-Revision No. 2'!G6+'Other Funds-Revision No. 3'!G6</f>
        <v>0</v>
      </c>
      <c r="H6" s="105" t="e">
        <f>'Amendment 1-Other Funds'!#REF!+'Other Funds-Revision No. 2'!H6+'Other Funds-Revision No. 3'!H6</f>
        <v>#REF!</v>
      </c>
      <c r="I6" s="105">
        <f>'Amendment 1-Other Funds'!G6+'Other Funds-Revision No. 2'!I6+'Other Funds-Revision No. 3'!I6</f>
        <v>0</v>
      </c>
      <c r="J6" s="105">
        <f>'Amendment 1-Other Funds'!H6+'Other Funds-Revision No. 2'!J6+'Other Funds-Revision No. 3'!J6</f>
        <v>0</v>
      </c>
      <c r="K6" s="105">
        <f>'Amendment 1-Other Funds'!I6+'Other Funds-Revision No. 2'!K6+'Other Funds-Revision No. 3'!K6</f>
        <v>5000</v>
      </c>
      <c r="L6" s="105">
        <f>'Amendment 1-Other Funds'!J6+'Other Funds-Revision No. 2'!L6+'Other Funds-Revision No. 3'!L6</f>
        <v>0</v>
      </c>
      <c r="M6" s="105">
        <f>'Amendment 1-Other Funds'!K6+'Other Funds-Revision No. 2'!M6+'Other Funds-Revision No. 3'!M6</f>
        <v>391871</v>
      </c>
      <c r="N6" s="105">
        <f>'Amendment 1-Other Funds'!L6+'Other Funds-Revision No. 2'!N6+'Other Funds-Revision No. 3'!N6</f>
        <v>130651</v>
      </c>
      <c r="O6" s="105">
        <f>'Amendment 1-Other Funds'!M6+'Other Funds-Revision No. 2'!O6+'Other Funds-Revision No. 3'!O6</f>
        <v>53997</v>
      </c>
      <c r="P6" s="105">
        <f>'Amendment 1-Other Funds'!N6+'Other Funds-Revision No. 2'!P6+'Other Funds-Revision No. 3'!P6</f>
        <v>399593</v>
      </c>
      <c r="Q6" s="105">
        <f>'Amendment 1-Other Funds'!O6+'Other Funds-Revision No. 2'!Q6+'Other Funds-Revision No. 3'!Q6</f>
        <v>235711</v>
      </c>
      <c r="R6" s="105">
        <f>'Amendment 1-Other Funds'!P6+'Other Funds-Revision No. 2'!R6+'Other Funds-Revision No. 3'!R6</f>
        <v>32762</v>
      </c>
      <c r="S6" s="105">
        <f>'Amendment 1-Other Funds'!Q6+'Other Funds-Revision No. 2'!S6+'Other Funds-Revision No. 3'!S6</f>
        <v>33095</v>
      </c>
      <c r="T6" s="105">
        <f>'Amendment 1-Other Funds'!R6+'Other Funds-Revision No. 2'!T6+'Other Funds-Revision No. 3'!T6</f>
        <v>0</v>
      </c>
      <c r="U6" s="105">
        <f>'Amendment 1-Other Funds'!S6+'Other Funds-Revision No. 2'!U6+'Other Funds-Revision No. 3'!U6</f>
        <v>245322.01</v>
      </c>
      <c r="V6" s="105" t="e">
        <f>'Amendment 1-Other Funds'!#REF!+'Other Funds-Revision No. 2'!V6+'Other Funds-Revision No. 3'!V6</f>
        <v>#REF!</v>
      </c>
      <c r="W6" s="105">
        <f>'Amendment 1-Other Funds'!T6+'Other Funds-Revision No. 2'!W6+'Other Funds-Revision No. 3'!W6</f>
        <v>0</v>
      </c>
      <c r="X6" s="105">
        <f>'Amendment 1-Other Funds'!U6+'Other Funds-Revision No. 2'!X6+'Other Funds-Revision No. 3'!X6</f>
        <v>0</v>
      </c>
      <c r="Y6" s="105">
        <f>'Amendment 1-Other Funds'!V6+'Other Funds-Revision No. 2'!Y6+'Other Funds-Revision No. 3'!Y6</f>
        <v>0</v>
      </c>
      <c r="Z6" s="105" t="e">
        <f>'Amendment 1-Other Funds'!#REF!+'Other Funds-Revision No. 2'!Z6+'Other Funds-Revision No. 3'!Z6</f>
        <v>#REF!</v>
      </c>
      <c r="AA6" s="105">
        <f>'Amendment 1-Other Funds'!W6+'Other Funds-Revision No. 2'!AA6+'Other Funds-Revision No. 3'!AA6</f>
        <v>9486</v>
      </c>
      <c r="AB6" s="105">
        <f>'Amendment 1-Other Funds'!X6+'Other Funds-Revision No. 2'!AB6+'Other Funds-Revision No. 3'!AB6</f>
        <v>0</v>
      </c>
      <c r="AC6" s="105">
        <f>'Amendment 1-Other Funds'!Y6+'Other Funds-Revision No. 2'!AC6+'Other Funds-Revision No. 3'!AC6</f>
        <v>0</v>
      </c>
      <c r="AD6" s="105">
        <f>'Amendment 1-Other Funds'!Z6+'Other Funds-Revision No. 2'!AD6+'Other Funds-Revision No. 3'!AD6</f>
        <v>0</v>
      </c>
      <c r="AE6" s="105" t="e">
        <f>'Amendment 1-Other Funds'!#REF!+'Other Funds-Revision No. 2'!AE6+'Other Funds-Revision No. 3'!AE6</f>
        <v>#REF!</v>
      </c>
      <c r="AF6" s="111">
        <f>'Amendment 1-Other Funds'!AE6+'Other Funds-Revision No. 2'!AG6+'Other Funds-Revision No. 3'!AF6</f>
        <v>1657177.01</v>
      </c>
    </row>
    <row r="7" spans="1:32" x14ac:dyDescent="0.2">
      <c r="A7" s="24" t="str">
        <f>+'Original ABG Allocation'!A7</f>
        <v>02</v>
      </c>
      <c r="B7" s="24" t="str">
        <f>+'Original ABG Allocation'!B7</f>
        <v>CRAWFORD</v>
      </c>
      <c r="C7" s="243">
        <f>'Amendment 1-Other Funds'!C7+'Other Funds-Revision No. 2'!C7+'Other Funds-Revision No. 3'!C7</f>
        <v>451734</v>
      </c>
      <c r="D7" s="243">
        <f>'Amendment 1-Other Funds'!D7+'Other Funds-Revision No. 2'!D7+'Other Funds-Revision No. 3'!D7</f>
        <v>4625</v>
      </c>
      <c r="E7" s="243" t="e">
        <f>'Amendment 1-Other Funds'!#REF!+'Other Funds-Revision No. 2'!E7+'Other Funds-Revision No. 3'!E7</f>
        <v>#REF!</v>
      </c>
      <c r="F7" s="243">
        <f>'Amendment 1-Other Funds'!E7+'Other Funds-Revision No. 2'!F7+'Other Funds-Revision No. 3'!F7</f>
        <v>0</v>
      </c>
      <c r="G7" s="243">
        <f>'Amendment 1-Other Funds'!F7+'Other Funds-Revision No. 2'!G7+'Other Funds-Revision No. 3'!G7</f>
        <v>0</v>
      </c>
      <c r="H7" s="243" t="e">
        <f>'Amendment 1-Other Funds'!#REF!+'Other Funds-Revision No. 2'!H7+'Other Funds-Revision No. 3'!H7</f>
        <v>#REF!</v>
      </c>
      <c r="I7" s="243">
        <f>'Amendment 1-Other Funds'!G7+'Other Funds-Revision No. 2'!I7+'Other Funds-Revision No. 3'!I7</f>
        <v>0</v>
      </c>
      <c r="J7" s="243">
        <f>'Amendment 1-Other Funds'!H7+'Other Funds-Revision No. 2'!J7+'Other Funds-Revision No. 3'!J7</f>
        <v>0</v>
      </c>
      <c r="K7" s="243">
        <f>'Amendment 1-Other Funds'!I7+'Other Funds-Revision No. 2'!K7+'Other Funds-Revision No. 3'!K7</f>
        <v>5000</v>
      </c>
      <c r="L7" s="243">
        <f>'Amendment 1-Other Funds'!J7+'Other Funds-Revision No. 2'!L7+'Other Funds-Revision No. 3'!L7</f>
        <v>0</v>
      </c>
      <c r="M7" s="243">
        <f>'Amendment 1-Other Funds'!K7+'Other Funds-Revision No. 2'!M7+'Other Funds-Revision No. 3'!M7</f>
        <v>404088</v>
      </c>
      <c r="N7" s="243">
        <f>'Amendment 1-Other Funds'!L7+'Other Funds-Revision No. 2'!N7+'Other Funds-Revision No. 3'!N7</f>
        <v>209984</v>
      </c>
      <c r="O7" s="243">
        <f>'Amendment 1-Other Funds'!M7+'Other Funds-Revision No. 2'!O7+'Other Funds-Revision No. 3'!O7</f>
        <v>12275</v>
      </c>
      <c r="P7" s="243">
        <f>'Amendment 1-Other Funds'!N7+'Other Funds-Revision No. 2'!P7+'Other Funds-Revision No. 3'!P7</f>
        <v>49208</v>
      </c>
      <c r="Q7" s="243">
        <f>'Amendment 1-Other Funds'!O7+'Other Funds-Revision No. 2'!Q7+'Other Funds-Revision No. 3'!Q7</f>
        <v>100000</v>
      </c>
      <c r="R7" s="243">
        <f>'Amendment 1-Other Funds'!P7+'Other Funds-Revision No. 2'!R7+'Other Funds-Revision No. 3'!R7</f>
        <v>78000</v>
      </c>
      <c r="S7" s="243">
        <f>'Amendment 1-Other Funds'!Q7+'Other Funds-Revision No. 2'!S7+'Other Funds-Revision No. 3'!S7</f>
        <v>52000</v>
      </c>
      <c r="T7" s="243">
        <f>'Amendment 1-Other Funds'!R7+'Other Funds-Revision No. 2'!T7+'Other Funds-Revision No. 3'!T7</f>
        <v>10000</v>
      </c>
      <c r="U7" s="243">
        <f>'Amendment 1-Other Funds'!S7+'Other Funds-Revision No. 2'!U7+'Other Funds-Revision No. 3'!U7</f>
        <v>3967</v>
      </c>
      <c r="V7" s="243" t="e">
        <f>'Amendment 1-Other Funds'!#REF!+'Other Funds-Revision No. 2'!V7+'Other Funds-Revision No. 3'!V7</f>
        <v>#REF!</v>
      </c>
      <c r="W7" s="243">
        <f>'Amendment 1-Other Funds'!T7+'Other Funds-Revision No. 2'!W7+'Other Funds-Revision No. 3'!W7</f>
        <v>0</v>
      </c>
      <c r="X7" s="243">
        <f>'Amendment 1-Other Funds'!U7+'Other Funds-Revision No. 2'!X7+'Other Funds-Revision No. 3'!X7</f>
        <v>0</v>
      </c>
      <c r="Y7" s="243">
        <f>'Amendment 1-Other Funds'!V7+'Other Funds-Revision No. 2'!Y7+'Other Funds-Revision No. 3'!Y7</f>
        <v>0</v>
      </c>
      <c r="Z7" s="243" t="e">
        <f>'Amendment 1-Other Funds'!#REF!+'Other Funds-Revision No. 2'!Z7+'Other Funds-Revision No. 3'!Z7</f>
        <v>#REF!</v>
      </c>
      <c r="AA7" s="243">
        <f>'Amendment 1-Other Funds'!W7+'Other Funds-Revision No. 2'!AA7+'Other Funds-Revision No. 3'!AA7</f>
        <v>4434</v>
      </c>
      <c r="AB7" s="243">
        <f>'Amendment 1-Other Funds'!X7+'Other Funds-Revision No. 2'!AB7+'Other Funds-Revision No. 3'!AB7</f>
        <v>9232</v>
      </c>
      <c r="AC7" s="243">
        <f>'Amendment 1-Other Funds'!Y7+'Other Funds-Revision No. 2'!AC7+'Other Funds-Revision No. 3'!AC7</f>
        <v>0</v>
      </c>
      <c r="AD7" s="243">
        <f>'Amendment 1-Other Funds'!Z7+'Other Funds-Revision No. 2'!AD7+'Other Funds-Revision No. 3'!AD7</f>
        <v>0</v>
      </c>
      <c r="AE7" s="243" t="e">
        <f>'Amendment 1-Other Funds'!#REF!+'Other Funds-Revision No. 2'!AE7+'Other Funds-Revision No. 3'!AE7</f>
        <v>#REF!</v>
      </c>
      <c r="AF7" s="226" t="e">
        <f t="shared" ref="AF7:AF38" si="0">SUM(C7:AE7)</f>
        <v>#REF!</v>
      </c>
    </row>
    <row r="8" spans="1:32" x14ac:dyDescent="0.2">
      <c r="A8" s="24" t="str">
        <f>+'Original ABG Allocation'!A8</f>
        <v>03</v>
      </c>
      <c r="B8" s="24" t="str">
        <f>+'Original ABG Allocation'!B8</f>
        <v>CAM/ELK/MCKEAN</v>
      </c>
      <c r="C8" s="105">
        <f>'Amendment 1-Other Funds'!C8+'Other Funds-Revision No. 2'!C8+'Other Funds-Revision No. 3'!C8</f>
        <v>0</v>
      </c>
      <c r="D8" s="105">
        <f>'Amendment 1-Other Funds'!D8+'Other Funds-Revision No. 2'!D8+'Other Funds-Revision No. 3'!D8</f>
        <v>3350</v>
      </c>
      <c r="E8" s="105" t="e">
        <f>'Amendment 1-Other Funds'!#REF!+'Other Funds-Revision No. 2'!E8+'Other Funds-Revision No. 3'!E8</f>
        <v>#REF!</v>
      </c>
      <c r="F8" s="105">
        <f>'Amendment 1-Other Funds'!E8+'Other Funds-Revision No. 2'!F8+'Other Funds-Revision No. 3'!F8</f>
        <v>0</v>
      </c>
      <c r="G8" s="105">
        <f>'Amendment 1-Other Funds'!F8+'Other Funds-Revision No. 2'!G8+'Other Funds-Revision No. 3'!G8</f>
        <v>8400</v>
      </c>
      <c r="H8" s="105" t="e">
        <f>'Amendment 1-Other Funds'!#REF!+'Other Funds-Revision No. 2'!H8+'Other Funds-Revision No. 3'!H8</f>
        <v>#REF!</v>
      </c>
      <c r="I8" s="105">
        <f>'Amendment 1-Other Funds'!G8+'Other Funds-Revision No. 2'!I8+'Other Funds-Revision No. 3'!I8</f>
        <v>0</v>
      </c>
      <c r="J8" s="105">
        <f>'Amendment 1-Other Funds'!H8+'Other Funds-Revision No. 2'!J8+'Other Funds-Revision No. 3'!J8</f>
        <v>0</v>
      </c>
      <c r="K8" s="105">
        <f>'Amendment 1-Other Funds'!I8+'Other Funds-Revision No. 2'!K8+'Other Funds-Revision No. 3'!K8</f>
        <v>5000</v>
      </c>
      <c r="L8" s="105">
        <f>'Amendment 1-Other Funds'!J8+'Other Funds-Revision No. 2'!L8+'Other Funds-Revision No. 3'!L8</f>
        <v>0</v>
      </c>
      <c r="M8" s="105">
        <f>'Amendment 1-Other Funds'!K8+'Other Funds-Revision No. 2'!M8+'Other Funds-Revision No. 3'!M8</f>
        <v>563316</v>
      </c>
      <c r="N8" s="105">
        <f>'Amendment 1-Other Funds'!L8+'Other Funds-Revision No. 2'!N8+'Other Funds-Revision No. 3'!N8</f>
        <v>120196</v>
      </c>
      <c r="O8" s="105">
        <f>'Amendment 1-Other Funds'!M8+'Other Funds-Revision No. 2'!O8+'Other Funds-Revision No. 3'!O8</f>
        <v>45622</v>
      </c>
      <c r="P8" s="105">
        <f>'Amendment 1-Other Funds'!N8+'Other Funds-Revision No. 2'!P8+'Other Funds-Revision No. 3'!P8</f>
        <v>56352</v>
      </c>
      <c r="Q8" s="105">
        <f>'Amendment 1-Other Funds'!O8+'Other Funds-Revision No. 2'!Q8+'Other Funds-Revision No. 3'!Q8</f>
        <v>51579</v>
      </c>
      <c r="R8" s="105">
        <f>'Amendment 1-Other Funds'!P8+'Other Funds-Revision No. 2'!R8+'Other Funds-Revision No. 3'!R8</f>
        <v>50458</v>
      </c>
      <c r="S8" s="105">
        <f>'Amendment 1-Other Funds'!Q8+'Other Funds-Revision No. 2'!S8+'Other Funds-Revision No. 3'!S8</f>
        <v>33639</v>
      </c>
      <c r="T8" s="105">
        <f>'Amendment 1-Other Funds'!R8+'Other Funds-Revision No. 2'!T8+'Other Funds-Revision No. 3'!T8</f>
        <v>4933</v>
      </c>
      <c r="U8" s="105">
        <f>'Amendment 1-Other Funds'!S8+'Other Funds-Revision No. 2'!U8+'Other Funds-Revision No. 3'!U8</f>
        <v>16478</v>
      </c>
      <c r="V8" s="105" t="e">
        <f>'Amendment 1-Other Funds'!#REF!+'Other Funds-Revision No. 2'!V8+'Other Funds-Revision No. 3'!V8</f>
        <v>#REF!</v>
      </c>
      <c r="W8" s="105">
        <f>'Amendment 1-Other Funds'!T8+'Other Funds-Revision No. 2'!W8+'Other Funds-Revision No. 3'!W8</f>
        <v>0</v>
      </c>
      <c r="X8" s="105">
        <f>'Amendment 1-Other Funds'!U8+'Other Funds-Revision No. 2'!X8+'Other Funds-Revision No. 3'!X8</f>
        <v>0</v>
      </c>
      <c r="Y8" s="105">
        <f>'Amendment 1-Other Funds'!V8+'Other Funds-Revision No. 2'!Y8+'Other Funds-Revision No. 3'!Y8</f>
        <v>0</v>
      </c>
      <c r="Z8" s="105" t="e">
        <f>'Amendment 1-Other Funds'!#REF!+'Other Funds-Revision No. 2'!Z8+'Other Funds-Revision No. 3'!Z8</f>
        <v>#REF!</v>
      </c>
      <c r="AA8" s="105">
        <f>'Amendment 1-Other Funds'!W8+'Other Funds-Revision No. 2'!AA8+'Other Funds-Revision No. 3'!AA8</f>
        <v>4061</v>
      </c>
      <c r="AB8" s="105">
        <f>'Amendment 1-Other Funds'!X8+'Other Funds-Revision No. 2'!AB8+'Other Funds-Revision No. 3'!AB8</f>
        <v>0</v>
      </c>
      <c r="AC8" s="105">
        <f>'Amendment 1-Other Funds'!Y8+'Other Funds-Revision No. 2'!AC8+'Other Funds-Revision No. 3'!AC8</f>
        <v>0</v>
      </c>
      <c r="AD8" s="105">
        <f>'Amendment 1-Other Funds'!Z8+'Other Funds-Revision No. 2'!AD8+'Other Funds-Revision No. 3'!AD8</f>
        <v>0</v>
      </c>
      <c r="AE8" s="105" t="e">
        <f>'Amendment 1-Other Funds'!#REF!+'Other Funds-Revision No. 2'!AE8+'Other Funds-Revision No. 3'!AE8</f>
        <v>#REF!</v>
      </c>
      <c r="AF8" s="111" t="e">
        <f t="shared" si="0"/>
        <v>#REF!</v>
      </c>
    </row>
    <row r="9" spans="1:32" x14ac:dyDescent="0.2">
      <c r="A9" s="24" t="str">
        <f>+'Original ABG Allocation'!A9</f>
        <v>04</v>
      </c>
      <c r="B9" s="24" t="str">
        <f>+'Original ABG Allocation'!B9</f>
        <v>BEAVER</v>
      </c>
      <c r="C9" s="105">
        <f>'Amendment 1-Other Funds'!C9+'Other Funds-Revision No. 2'!C9+'Other Funds-Revision No. 3'!C9</f>
        <v>0</v>
      </c>
      <c r="D9" s="105">
        <f>'Amendment 1-Other Funds'!D9+'Other Funds-Revision No. 2'!D9+'Other Funds-Revision No. 3'!D9</f>
        <v>4625</v>
      </c>
      <c r="E9" s="105" t="e">
        <f>'Amendment 1-Other Funds'!#REF!+'Other Funds-Revision No. 2'!E9+'Other Funds-Revision No. 3'!E9</f>
        <v>#REF!</v>
      </c>
      <c r="F9" s="105">
        <f>'Amendment 1-Other Funds'!E9+'Other Funds-Revision No. 2'!F9+'Other Funds-Revision No. 3'!F9</f>
        <v>0</v>
      </c>
      <c r="G9" s="105">
        <f>'Amendment 1-Other Funds'!F9+'Other Funds-Revision No. 2'!G9+'Other Funds-Revision No. 3'!G9</f>
        <v>0</v>
      </c>
      <c r="H9" s="105" t="e">
        <f>'Amendment 1-Other Funds'!#REF!+'Other Funds-Revision No. 2'!H9+'Other Funds-Revision No. 3'!H9</f>
        <v>#REF!</v>
      </c>
      <c r="I9" s="105">
        <f>'Amendment 1-Other Funds'!G9+'Other Funds-Revision No. 2'!I9+'Other Funds-Revision No. 3'!I9</f>
        <v>0</v>
      </c>
      <c r="J9" s="105">
        <f>'Amendment 1-Other Funds'!H9+'Other Funds-Revision No. 2'!J9+'Other Funds-Revision No. 3'!J9</f>
        <v>0</v>
      </c>
      <c r="K9" s="105">
        <f>'Amendment 1-Other Funds'!I9+'Other Funds-Revision No. 2'!K9+'Other Funds-Revision No. 3'!K9</f>
        <v>5000</v>
      </c>
      <c r="L9" s="105">
        <f>'Amendment 1-Other Funds'!J9+'Other Funds-Revision No. 2'!L9+'Other Funds-Revision No. 3'!L9</f>
        <v>0</v>
      </c>
      <c r="M9" s="105">
        <f>'Amendment 1-Other Funds'!K9+'Other Funds-Revision No. 2'!M9+'Other Funds-Revision No. 3'!M9</f>
        <v>418134</v>
      </c>
      <c r="N9" s="105">
        <f>'Amendment 1-Other Funds'!L9+'Other Funds-Revision No. 2'!N9+'Other Funds-Revision No. 3'!N9</f>
        <v>69534</v>
      </c>
      <c r="O9" s="105">
        <f>'Amendment 1-Other Funds'!M9+'Other Funds-Revision No. 2'!O9+'Other Funds-Revision No. 3'!O9</f>
        <v>58354</v>
      </c>
      <c r="P9" s="105">
        <f>'Amendment 1-Other Funds'!N9+'Other Funds-Revision No. 2'!P9+'Other Funds-Revision No. 3'!P9</f>
        <v>50000</v>
      </c>
      <c r="Q9" s="105">
        <f>'Amendment 1-Other Funds'!O9+'Other Funds-Revision No. 2'!Q9+'Other Funds-Revision No. 3'!Q9</f>
        <v>89345</v>
      </c>
      <c r="R9" s="105">
        <f>'Amendment 1-Other Funds'!P9+'Other Funds-Revision No. 2'!R9+'Other Funds-Revision No. 3'!R9</f>
        <v>81892</v>
      </c>
      <c r="S9" s="105">
        <f>'Amendment 1-Other Funds'!Q9+'Other Funds-Revision No. 2'!S9+'Other Funds-Revision No. 3'!S9</f>
        <v>53329</v>
      </c>
      <c r="T9" s="105">
        <f>'Amendment 1-Other Funds'!R9+'Other Funds-Revision No. 2'!T9+'Other Funds-Revision No. 3'!T9</f>
        <v>8042</v>
      </c>
      <c r="U9" s="105">
        <f>'Amendment 1-Other Funds'!S9+'Other Funds-Revision No. 2'!U9+'Other Funds-Revision No. 3'!U9</f>
        <v>40300</v>
      </c>
      <c r="V9" s="105" t="e">
        <f>'Amendment 1-Other Funds'!#REF!+'Other Funds-Revision No. 2'!V9+'Other Funds-Revision No. 3'!V9</f>
        <v>#REF!</v>
      </c>
      <c r="W9" s="105">
        <f>'Amendment 1-Other Funds'!T9+'Other Funds-Revision No. 2'!W9+'Other Funds-Revision No. 3'!W9</f>
        <v>0</v>
      </c>
      <c r="X9" s="105">
        <f>'Amendment 1-Other Funds'!U9+'Other Funds-Revision No. 2'!X9+'Other Funds-Revision No. 3'!X9</f>
        <v>0</v>
      </c>
      <c r="Y9" s="105">
        <f>'Amendment 1-Other Funds'!V9+'Other Funds-Revision No. 2'!Y9+'Other Funds-Revision No. 3'!Y9</f>
        <v>0</v>
      </c>
      <c r="Z9" s="105" t="e">
        <f>'Amendment 1-Other Funds'!#REF!+'Other Funds-Revision No. 2'!Z9+'Other Funds-Revision No. 3'!Z9</f>
        <v>#REF!</v>
      </c>
      <c r="AA9" s="105">
        <f>'Amendment 1-Other Funds'!W9+'Other Funds-Revision No. 2'!AA9+'Other Funds-Revision No. 3'!AA9</f>
        <v>6597</v>
      </c>
      <c r="AB9" s="105">
        <f>'Amendment 1-Other Funds'!X9+'Other Funds-Revision No. 2'!AB9+'Other Funds-Revision No. 3'!AB9</f>
        <v>0</v>
      </c>
      <c r="AC9" s="105">
        <f>'Amendment 1-Other Funds'!Y9+'Other Funds-Revision No. 2'!AC9+'Other Funds-Revision No. 3'!AC9</f>
        <v>0</v>
      </c>
      <c r="AD9" s="105">
        <f>'Amendment 1-Other Funds'!Z9+'Other Funds-Revision No. 2'!AD9+'Other Funds-Revision No. 3'!AD9</f>
        <v>0</v>
      </c>
      <c r="AE9" s="105" t="e">
        <f>'Amendment 1-Other Funds'!#REF!+'Other Funds-Revision No. 2'!AE9+'Other Funds-Revision No. 3'!AE9</f>
        <v>#REF!</v>
      </c>
      <c r="AF9" s="111" t="e">
        <f t="shared" si="0"/>
        <v>#REF!</v>
      </c>
    </row>
    <row r="10" spans="1:32" x14ac:dyDescent="0.2">
      <c r="A10" s="24" t="str">
        <f>+'Original ABG Allocation'!A10</f>
        <v>05</v>
      </c>
      <c r="B10" s="24" t="str">
        <f>+'Original ABG Allocation'!B10</f>
        <v>INDIANA</v>
      </c>
      <c r="C10" s="105">
        <f>'Amendment 1-Other Funds'!C10+'Other Funds-Revision No. 2'!C10+'Other Funds-Revision No. 3'!C10</f>
        <v>0</v>
      </c>
      <c r="D10" s="105">
        <f>'Amendment 1-Other Funds'!D10+'Other Funds-Revision No. 2'!D10+'Other Funds-Revision No. 3'!D10</f>
        <v>5900</v>
      </c>
      <c r="E10" s="105" t="e">
        <f>'Amendment 1-Other Funds'!#REF!+'Other Funds-Revision No. 2'!E10+'Other Funds-Revision No. 3'!E10</f>
        <v>#REF!</v>
      </c>
      <c r="F10" s="105">
        <f>'Amendment 1-Other Funds'!E10+'Other Funds-Revision No. 2'!F10+'Other Funds-Revision No. 3'!F10</f>
        <v>0</v>
      </c>
      <c r="G10" s="105">
        <f>'Amendment 1-Other Funds'!F10+'Other Funds-Revision No. 2'!G10+'Other Funds-Revision No. 3'!G10</f>
        <v>0</v>
      </c>
      <c r="H10" s="105" t="e">
        <f>'Amendment 1-Other Funds'!#REF!+'Other Funds-Revision No. 2'!H10+'Other Funds-Revision No. 3'!H10</f>
        <v>#REF!</v>
      </c>
      <c r="I10" s="105">
        <f>'Amendment 1-Other Funds'!G10+'Other Funds-Revision No. 2'!I10+'Other Funds-Revision No. 3'!I10</f>
        <v>0</v>
      </c>
      <c r="J10" s="105">
        <f>'Amendment 1-Other Funds'!H10+'Other Funds-Revision No. 2'!J10+'Other Funds-Revision No. 3'!J10</f>
        <v>0</v>
      </c>
      <c r="K10" s="105">
        <f>'Amendment 1-Other Funds'!I10+'Other Funds-Revision No. 2'!K10+'Other Funds-Revision No. 3'!K10</f>
        <v>5000</v>
      </c>
      <c r="L10" s="105">
        <f>'Amendment 1-Other Funds'!J10+'Other Funds-Revision No. 2'!L10+'Other Funds-Revision No. 3'!L10</f>
        <v>0</v>
      </c>
      <c r="M10" s="105">
        <f>'Amendment 1-Other Funds'!K10+'Other Funds-Revision No. 2'!M10+'Other Funds-Revision No. 3'!M10</f>
        <v>438640</v>
      </c>
      <c r="N10" s="105">
        <f>'Amendment 1-Other Funds'!L10+'Other Funds-Revision No. 2'!N10+'Other Funds-Revision No. 3'!N10</f>
        <v>44394</v>
      </c>
      <c r="O10" s="105">
        <f>'Amendment 1-Other Funds'!M10+'Other Funds-Revision No. 2'!O10+'Other Funds-Revision No. 3'!O10</f>
        <v>31195</v>
      </c>
      <c r="P10" s="105">
        <f>'Amendment 1-Other Funds'!N10+'Other Funds-Revision No. 2'!P10+'Other Funds-Revision No. 3'!P10</f>
        <v>0</v>
      </c>
      <c r="Q10" s="105">
        <f>'Amendment 1-Other Funds'!O10+'Other Funds-Revision No. 2'!Q10+'Other Funds-Revision No. 3'!Q10</f>
        <v>70685</v>
      </c>
      <c r="R10" s="105" t="e">
        <f>'Amendment 1-Other Funds'!P10+'Other Funds-Revision No. 2'!#REF!+'Other Funds-Revision No. 3'!R10</f>
        <v>#REF!</v>
      </c>
      <c r="S10" s="105">
        <f>'Amendment 1-Other Funds'!Q10+'Other Funds-Revision No. 2'!S11+'Other Funds-Revision No. 3'!S10</f>
        <v>48131</v>
      </c>
      <c r="T10" s="105">
        <f>'Amendment 1-Other Funds'!R10+'Other Funds-Revision No. 2'!T10+'Other Funds-Revision No. 3'!T10</f>
        <v>5735</v>
      </c>
      <c r="U10" s="105">
        <f>'Amendment 1-Other Funds'!S10+'Other Funds-Revision No. 2'!U10+'Other Funds-Revision No. 3'!U10</f>
        <v>22165</v>
      </c>
      <c r="V10" s="105" t="e">
        <f>'Amendment 1-Other Funds'!#REF!+'Other Funds-Revision No. 2'!V10+'Other Funds-Revision No. 3'!V10</f>
        <v>#REF!</v>
      </c>
      <c r="W10" s="105">
        <f>'Amendment 1-Other Funds'!T10+'Other Funds-Revision No. 2'!W10+'Other Funds-Revision No. 3'!W10</f>
        <v>0</v>
      </c>
      <c r="X10" s="105">
        <f>'Amendment 1-Other Funds'!U10+'Other Funds-Revision No. 2'!X10+'Other Funds-Revision No. 3'!X10</f>
        <v>0</v>
      </c>
      <c r="Y10" s="105">
        <f>'Amendment 1-Other Funds'!V10+'Other Funds-Revision No. 2'!Y10+'Other Funds-Revision No. 3'!Y10</f>
        <v>0</v>
      </c>
      <c r="Z10" s="105" t="e">
        <f>'Amendment 1-Other Funds'!#REF!+'Other Funds-Revision No. 2'!Z10+'Other Funds-Revision No. 3'!Z10</f>
        <v>#REF!</v>
      </c>
      <c r="AA10" s="105">
        <f>'Amendment 1-Other Funds'!W10+'Other Funds-Revision No. 2'!AA10+'Other Funds-Revision No. 3'!AA10</f>
        <v>3971</v>
      </c>
      <c r="AB10" s="105">
        <f>'Amendment 1-Other Funds'!X10+'Other Funds-Revision No. 2'!AB10+'Other Funds-Revision No. 3'!AB10</f>
        <v>0</v>
      </c>
      <c r="AC10" s="105">
        <f>'Amendment 1-Other Funds'!Y10+'Other Funds-Revision No. 2'!AC10+'Other Funds-Revision No. 3'!AC10</f>
        <v>0</v>
      </c>
      <c r="AD10" s="105">
        <f>'Amendment 1-Other Funds'!Z10+'Other Funds-Revision No. 2'!AD10+'Other Funds-Revision No. 3'!AD10</f>
        <v>0</v>
      </c>
      <c r="AE10" s="105" t="e">
        <f>'Amendment 1-Other Funds'!#REF!+'Other Funds-Revision No. 2'!AE10+'Other Funds-Revision No. 3'!AE10</f>
        <v>#REF!</v>
      </c>
      <c r="AF10" s="111" t="e">
        <f t="shared" si="0"/>
        <v>#REF!</v>
      </c>
    </row>
    <row r="11" spans="1:32" x14ac:dyDescent="0.2">
      <c r="A11" s="24" t="str">
        <f>+'Original ABG Allocation'!A11</f>
        <v>06</v>
      </c>
      <c r="B11" s="24" t="str">
        <f>+'Original ABG Allocation'!B11</f>
        <v>ALLEGHENY</v>
      </c>
      <c r="C11" s="105">
        <f>'Amendment 1-Other Funds'!C11+'Other Funds-Revision No. 2'!C11+'Other Funds-Revision No. 3'!C11</f>
        <v>0</v>
      </c>
      <c r="D11" s="105">
        <f>'Amendment 1-Other Funds'!D11+'Other Funds-Revision No. 2'!D11+'Other Funds-Revision No. 3'!D11</f>
        <v>16100</v>
      </c>
      <c r="E11" s="105" t="e">
        <f>'Amendment 1-Other Funds'!#REF!+'Other Funds-Revision No. 2'!E11+'Other Funds-Revision No. 3'!E11</f>
        <v>#REF!</v>
      </c>
      <c r="F11" s="105">
        <f>'Amendment 1-Other Funds'!E11+'Other Funds-Revision No. 2'!F11+'Other Funds-Revision No. 3'!F11</f>
        <v>0</v>
      </c>
      <c r="G11" s="105">
        <f>'Amendment 1-Other Funds'!F11+'Other Funds-Revision No. 2'!G11+'Other Funds-Revision No. 3'!G11</f>
        <v>105500</v>
      </c>
      <c r="H11" s="105" t="e">
        <f>'Amendment 1-Other Funds'!#REF!+'Other Funds-Revision No. 2'!H11+'Other Funds-Revision No. 3'!H11</f>
        <v>#REF!</v>
      </c>
      <c r="I11" s="105">
        <f>'Amendment 1-Other Funds'!G11+'Other Funds-Revision No. 2'!I11+'Other Funds-Revision No. 3'!I11</f>
        <v>0</v>
      </c>
      <c r="J11" s="105">
        <f>'Amendment 1-Other Funds'!H11+'Other Funds-Revision No. 2'!J11+'Other Funds-Revision No. 3'!J11</f>
        <v>0</v>
      </c>
      <c r="K11" s="105">
        <f>'Amendment 1-Other Funds'!I11+'Other Funds-Revision No. 2'!K11+'Other Funds-Revision No. 3'!K11</f>
        <v>5000</v>
      </c>
      <c r="L11" s="105">
        <f>'Amendment 1-Other Funds'!J11+'Other Funds-Revision No. 2'!L11+'Other Funds-Revision No. 3'!L11</f>
        <v>0</v>
      </c>
      <c r="M11" s="105">
        <f>'Amendment 1-Other Funds'!K11+'Other Funds-Revision No. 2'!M11+'Other Funds-Revision No. 3'!M11</f>
        <v>1865999</v>
      </c>
      <c r="N11" s="105">
        <f>'Amendment 1-Other Funds'!L11+'Other Funds-Revision No. 2'!N11+'Other Funds-Revision No. 3'!N11</f>
        <v>1056396</v>
      </c>
      <c r="O11" s="105">
        <f>'Amendment 1-Other Funds'!M11+'Other Funds-Revision No. 2'!O11+'Other Funds-Revision No. 3'!O11</f>
        <v>46330</v>
      </c>
      <c r="P11" s="105">
        <f>'Amendment 1-Other Funds'!N11+'Other Funds-Revision No. 2'!P11+'Other Funds-Revision No. 3'!P11</f>
        <v>80000</v>
      </c>
      <c r="Q11" s="105">
        <f>'Amendment 1-Other Funds'!O11+'Other Funds-Revision No. 2'!Q11+'Other Funds-Revision No. 3'!Q11</f>
        <v>526664</v>
      </c>
      <c r="R11" s="105" t="e">
        <f>'Amendment 1-Other Funds'!P11+'Other Funds-Revision No. 2'!#REF!+'Other Funds-Revision No. 3'!R11</f>
        <v>#REF!</v>
      </c>
      <c r="S11" s="105" t="e">
        <f>'Amendment 1-Other Funds'!Q11+'Other Funds-Revision No. 2'!#REF!+'Other Funds-Revision No. 3'!S11</f>
        <v>#REF!</v>
      </c>
      <c r="T11" s="105">
        <f>'Amendment 1-Other Funds'!R11+'Other Funds-Revision No. 2'!T11+'Other Funds-Revision No. 3'!T11</f>
        <v>50377</v>
      </c>
      <c r="U11" s="105">
        <f>'Amendment 1-Other Funds'!S11+'Other Funds-Revision No. 2'!U11+'Other Funds-Revision No. 3'!U11</f>
        <v>168253</v>
      </c>
      <c r="V11" s="105" t="e">
        <f>'Amendment 1-Other Funds'!#REF!+'Other Funds-Revision No. 2'!V11+'Other Funds-Revision No. 3'!V11</f>
        <v>#REF!</v>
      </c>
      <c r="W11" s="105">
        <f>'Amendment 1-Other Funds'!T11+'Other Funds-Revision No. 2'!W11+'Other Funds-Revision No. 3'!W11</f>
        <v>0</v>
      </c>
      <c r="X11" s="105">
        <f>'Amendment 1-Other Funds'!U11+'Other Funds-Revision No. 2'!X11+'Other Funds-Revision No. 3'!X11</f>
        <v>0</v>
      </c>
      <c r="Y11" s="105">
        <f>'Amendment 1-Other Funds'!V11+'Other Funds-Revision No. 2'!Y11+'Other Funds-Revision No. 3'!Y11</f>
        <v>0</v>
      </c>
      <c r="Z11" s="105" t="e">
        <f>'Amendment 1-Other Funds'!#REF!+'Other Funds-Revision No. 2'!Z11+'Other Funds-Revision No. 3'!Z11</f>
        <v>#REF!</v>
      </c>
      <c r="AA11" s="105">
        <f>'Amendment 1-Other Funds'!W11+'Other Funds-Revision No. 2'!AA11+'Other Funds-Revision No. 3'!AA11</f>
        <v>41470</v>
      </c>
      <c r="AB11" s="105">
        <f>'Amendment 1-Other Funds'!X11+'Other Funds-Revision No. 2'!AB11+'Other Funds-Revision No. 3'!AB11</f>
        <v>0</v>
      </c>
      <c r="AC11" s="105">
        <f>'Amendment 1-Other Funds'!Y11+'Other Funds-Revision No. 2'!AC11+'Other Funds-Revision No. 3'!AC11</f>
        <v>0</v>
      </c>
      <c r="AD11" s="105">
        <f>'Amendment 1-Other Funds'!Z11+'Other Funds-Revision No. 2'!AD11+'Other Funds-Revision No. 3'!AD11</f>
        <v>0</v>
      </c>
      <c r="AE11" s="105" t="e">
        <f>'Amendment 1-Other Funds'!#REF!+'Other Funds-Revision No. 2'!AE11+'Other Funds-Revision No. 3'!AE11</f>
        <v>#REF!</v>
      </c>
      <c r="AF11" s="111" t="e">
        <f t="shared" si="0"/>
        <v>#REF!</v>
      </c>
    </row>
    <row r="12" spans="1:32" x14ac:dyDescent="0.2">
      <c r="A12" s="24" t="str">
        <f>+'Original ABG Allocation'!A12</f>
        <v>07</v>
      </c>
      <c r="B12" s="24" t="str">
        <f>+'Original ABG Allocation'!B12</f>
        <v>WESTMORELAND</v>
      </c>
      <c r="C12" s="105">
        <f>'Amendment 1-Other Funds'!C12+'Other Funds-Revision No. 2'!C12+'Other Funds-Revision No. 3'!C12</f>
        <v>0</v>
      </c>
      <c r="D12" s="105">
        <f>'Amendment 1-Other Funds'!D12+'Other Funds-Revision No. 2'!D12+'Other Funds-Revision No. 3'!D12</f>
        <v>8875</v>
      </c>
      <c r="E12" s="105" t="e">
        <f>'Amendment 1-Other Funds'!#REF!+'Other Funds-Revision No. 2'!E12+'Other Funds-Revision No. 3'!E12</f>
        <v>#REF!</v>
      </c>
      <c r="F12" s="105">
        <f>'Amendment 1-Other Funds'!E12+'Other Funds-Revision No. 2'!F12+'Other Funds-Revision No. 3'!F12</f>
        <v>0</v>
      </c>
      <c r="G12" s="105">
        <f>'Amendment 1-Other Funds'!F12+'Other Funds-Revision No. 2'!G12+'Other Funds-Revision No. 3'!G12</f>
        <v>0</v>
      </c>
      <c r="H12" s="105" t="e">
        <f>'Amendment 1-Other Funds'!#REF!+'Other Funds-Revision No. 2'!H12+'Other Funds-Revision No. 3'!H12</f>
        <v>#REF!</v>
      </c>
      <c r="I12" s="105">
        <f>'Amendment 1-Other Funds'!G12+'Other Funds-Revision No. 2'!I12+'Other Funds-Revision No. 3'!I12</f>
        <v>0</v>
      </c>
      <c r="J12" s="105">
        <f>'Amendment 1-Other Funds'!H12+'Other Funds-Revision No. 2'!J12+'Other Funds-Revision No. 3'!J12</f>
        <v>0</v>
      </c>
      <c r="K12" s="105">
        <f>'Amendment 1-Other Funds'!I12+'Other Funds-Revision No. 2'!K12+'Other Funds-Revision No. 3'!K12</f>
        <v>5000</v>
      </c>
      <c r="L12" s="105">
        <f>'Amendment 1-Other Funds'!J12+'Other Funds-Revision No. 2'!L12+'Other Funds-Revision No. 3'!L12</f>
        <v>0</v>
      </c>
      <c r="M12" s="105">
        <f>'Amendment 1-Other Funds'!K12+'Other Funds-Revision No. 2'!M12+'Other Funds-Revision No. 3'!M12</f>
        <v>754596</v>
      </c>
      <c r="N12" s="105">
        <f>'Amendment 1-Other Funds'!L12+'Other Funds-Revision No. 2'!N12+'Other Funds-Revision No. 3'!N12</f>
        <v>160209</v>
      </c>
      <c r="O12" s="105">
        <f>'Amendment 1-Other Funds'!M12+'Other Funds-Revision No. 2'!O12+'Other Funds-Revision No. 3'!O12</f>
        <v>389566</v>
      </c>
      <c r="P12" s="105">
        <f>'Amendment 1-Other Funds'!N12+'Other Funds-Revision No. 2'!P12+'Other Funds-Revision No. 3'!P12</f>
        <v>386964</v>
      </c>
      <c r="Q12" s="105">
        <f>'Amendment 1-Other Funds'!O12+'Other Funds-Revision No. 2'!Q12+'Other Funds-Revision No. 3'!Q12</f>
        <v>386637</v>
      </c>
      <c r="R12" s="105">
        <f>'Amendment 1-Other Funds'!P12+'Other Funds-Revision No. 2'!R10+'Other Funds-Revision No. 3'!R12</f>
        <v>164138</v>
      </c>
      <c r="S12" s="105">
        <f>'Amendment 1-Other Funds'!Q12+'Other Funds-Revision No. 2'!S12+'Other Funds-Revision No. 3'!S12</f>
        <v>216630</v>
      </c>
      <c r="T12" s="105">
        <f>'Amendment 1-Other Funds'!R12+'Other Funds-Revision No. 2'!T12+'Other Funds-Revision No. 3'!T12</f>
        <v>16049</v>
      </c>
      <c r="U12" s="105">
        <f>'Amendment 1-Other Funds'!S12+'Other Funds-Revision No. 2'!U12+'Other Funds-Revision No. 3'!U12</f>
        <v>53602</v>
      </c>
      <c r="V12" s="105" t="e">
        <f>'Amendment 1-Other Funds'!#REF!+'Other Funds-Revision No. 2'!V12+'Other Funds-Revision No. 3'!V12</f>
        <v>#REF!</v>
      </c>
      <c r="W12" s="105">
        <f>'Amendment 1-Other Funds'!T12+'Other Funds-Revision No. 2'!W12+'Other Funds-Revision No. 3'!W12</f>
        <v>0</v>
      </c>
      <c r="X12" s="105">
        <f>'Amendment 1-Other Funds'!U12+'Other Funds-Revision No. 2'!X12+'Other Funds-Revision No. 3'!X12</f>
        <v>0</v>
      </c>
      <c r="Y12" s="105">
        <f>'Amendment 1-Other Funds'!V12+'Other Funds-Revision No. 2'!Y12+'Other Funds-Revision No. 3'!Y12</f>
        <v>0</v>
      </c>
      <c r="Z12" s="105" t="e">
        <f>'Amendment 1-Other Funds'!#REF!+'Other Funds-Revision No. 2'!Z12+'Other Funds-Revision No. 3'!Z12</f>
        <v>#REF!</v>
      </c>
      <c r="AA12" s="105">
        <f>'Amendment 1-Other Funds'!W12+'Other Funds-Revision No. 2'!AA12+'Other Funds-Revision No. 3'!AA12</f>
        <v>13212</v>
      </c>
      <c r="AB12" s="105">
        <f>'Amendment 1-Other Funds'!X12+'Other Funds-Revision No. 2'!AB12+'Other Funds-Revision No. 3'!AB12</f>
        <v>8928</v>
      </c>
      <c r="AC12" s="105">
        <f>'Amendment 1-Other Funds'!Y12+'Other Funds-Revision No. 2'!AC12+'Other Funds-Revision No. 3'!AC12</f>
        <v>0</v>
      </c>
      <c r="AD12" s="105">
        <f>'Amendment 1-Other Funds'!Z12+'Other Funds-Revision No. 2'!AD12+'Other Funds-Revision No. 3'!AD12</f>
        <v>0</v>
      </c>
      <c r="AE12" s="105" t="e">
        <f>'Amendment 1-Other Funds'!#REF!+'Other Funds-Revision No. 2'!AE12+'Other Funds-Revision No. 3'!AE12</f>
        <v>#REF!</v>
      </c>
      <c r="AF12" s="111" t="e">
        <f t="shared" si="0"/>
        <v>#REF!</v>
      </c>
    </row>
    <row r="13" spans="1:32" x14ac:dyDescent="0.2">
      <c r="A13" s="24" t="str">
        <f>+'Original ABG Allocation'!A13</f>
        <v>08</v>
      </c>
      <c r="B13" s="24" t="str">
        <f>+'Original ABG Allocation'!B13</f>
        <v>WASH/FAY/GREENE</v>
      </c>
      <c r="C13" s="105">
        <f>'Amendment 1-Other Funds'!C13+'Other Funds-Revision No. 2'!C13+'Other Funds-Revision No. 3'!C13</f>
        <v>0</v>
      </c>
      <c r="D13" s="105">
        <f>'Amendment 1-Other Funds'!D13+'Other Funds-Revision No. 2'!D13+'Other Funds-Revision No. 3'!D13</f>
        <v>11000</v>
      </c>
      <c r="E13" s="105" t="e">
        <f>'Amendment 1-Other Funds'!#REF!+'Other Funds-Revision No. 2'!E13+'Other Funds-Revision No. 3'!E13</f>
        <v>#REF!</v>
      </c>
      <c r="F13" s="105">
        <f>'Amendment 1-Other Funds'!E13+'Other Funds-Revision No. 2'!F13+'Other Funds-Revision No. 3'!F13</f>
        <v>0</v>
      </c>
      <c r="G13" s="105">
        <f>'Amendment 1-Other Funds'!F13+'Other Funds-Revision No. 2'!G13+'Other Funds-Revision No. 3'!G13</f>
        <v>117000</v>
      </c>
      <c r="H13" s="105" t="e">
        <f>'Amendment 1-Other Funds'!#REF!+'Other Funds-Revision No. 2'!H13+'Other Funds-Revision No. 3'!H13</f>
        <v>#REF!</v>
      </c>
      <c r="I13" s="105">
        <f>'Amendment 1-Other Funds'!G13+'Other Funds-Revision No. 2'!I13+'Other Funds-Revision No. 3'!I13</f>
        <v>0</v>
      </c>
      <c r="J13" s="105">
        <f>'Amendment 1-Other Funds'!H13+'Other Funds-Revision No. 2'!J13+'Other Funds-Revision No. 3'!J13</f>
        <v>0</v>
      </c>
      <c r="K13" s="105">
        <f>'Amendment 1-Other Funds'!I13+'Other Funds-Revision No. 2'!K13+'Other Funds-Revision No. 3'!K13</f>
        <v>5000</v>
      </c>
      <c r="L13" s="105">
        <f>'Amendment 1-Other Funds'!J13+'Other Funds-Revision No. 2'!L13+'Other Funds-Revision No. 3'!L13</f>
        <v>52000</v>
      </c>
      <c r="M13" s="105">
        <f>'Amendment 1-Other Funds'!K13+'Other Funds-Revision No. 2'!M13+'Other Funds-Revision No. 3'!M13</f>
        <v>601984</v>
      </c>
      <c r="N13" s="105">
        <f>'Amendment 1-Other Funds'!L13+'Other Funds-Revision No. 2'!N13+'Other Funds-Revision No. 3'!N13</f>
        <v>254904</v>
      </c>
      <c r="O13" s="105">
        <f>'Amendment 1-Other Funds'!M13+'Other Funds-Revision No. 2'!O13+'Other Funds-Revision No. 3'!O13</f>
        <v>54194</v>
      </c>
      <c r="P13" s="105">
        <f>'Amendment 1-Other Funds'!N13+'Other Funds-Revision No. 2'!P13+'Other Funds-Revision No. 3'!P13</f>
        <v>100000</v>
      </c>
      <c r="Q13" s="105">
        <f>'Amendment 1-Other Funds'!O13+'Other Funds-Revision No. 2'!Q13+'Other Funds-Revision No. 3'!Q13</f>
        <v>212745</v>
      </c>
      <c r="R13" s="105">
        <f>'Amendment 1-Other Funds'!P13+'Other Funds-Revision No. 2'!R13+'Other Funds-Revision No. 3'!R13</f>
        <v>219232</v>
      </c>
      <c r="S13" s="105">
        <f>'Amendment 1-Other Funds'!Q13+'Other Funds-Revision No. 2'!S13+'Other Funds-Revision No. 3'!S13</f>
        <v>138746</v>
      </c>
      <c r="T13" s="105">
        <f>'Amendment 1-Other Funds'!R13+'Other Funds-Revision No. 2'!T13+'Other Funds-Revision No. 3'!T13</f>
        <v>20350</v>
      </c>
      <c r="U13" s="105">
        <f>'Amendment 1-Other Funds'!S13+'Other Funds-Revision No. 2'!U13+'Other Funds-Revision No. 3'!U13</f>
        <v>67966</v>
      </c>
      <c r="V13" s="105" t="e">
        <f>'Amendment 1-Other Funds'!#REF!+'Other Funds-Revision No. 2'!V13+'Other Funds-Revision No. 3'!V13</f>
        <v>#REF!</v>
      </c>
      <c r="W13" s="105">
        <f>'Amendment 1-Other Funds'!T13+'Other Funds-Revision No. 2'!W13+'Other Funds-Revision No. 3'!W13</f>
        <v>0</v>
      </c>
      <c r="X13" s="105">
        <f>'Amendment 1-Other Funds'!U13+'Other Funds-Revision No. 2'!X13+'Other Funds-Revision No. 3'!X13</f>
        <v>0</v>
      </c>
      <c r="Y13" s="105">
        <f>'Amendment 1-Other Funds'!V13+'Other Funds-Revision No. 2'!Y13+'Other Funds-Revision No. 3'!Y13</f>
        <v>0</v>
      </c>
      <c r="Z13" s="105" t="e">
        <f>'Amendment 1-Other Funds'!#REF!+'Other Funds-Revision No. 2'!Z13+'Other Funds-Revision No. 3'!Z13</f>
        <v>#REF!</v>
      </c>
      <c r="AA13" s="105">
        <f>'Amendment 1-Other Funds'!W13+'Other Funds-Revision No. 2'!AA13+'Other Funds-Revision No. 3'!AA13</f>
        <v>16752</v>
      </c>
      <c r="AB13" s="105">
        <f>'Amendment 1-Other Funds'!X13+'Other Funds-Revision No. 2'!AB13+'Other Funds-Revision No. 3'!AB13</f>
        <v>27261</v>
      </c>
      <c r="AC13" s="105">
        <f>'Amendment 1-Other Funds'!Y13+'Other Funds-Revision No. 2'!AC13+'Other Funds-Revision No. 3'!AC13</f>
        <v>0</v>
      </c>
      <c r="AD13" s="105">
        <f>'Amendment 1-Other Funds'!Z13+'Other Funds-Revision No. 2'!AD13+'Other Funds-Revision No. 3'!AD13</f>
        <v>52000</v>
      </c>
      <c r="AE13" s="105" t="e">
        <f>'Amendment 1-Other Funds'!#REF!+'Other Funds-Revision No. 2'!AE13+'Other Funds-Revision No. 3'!AE13</f>
        <v>#REF!</v>
      </c>
      <c r="AF13" s="111" t="e">
        <f t="shared" si="0"/>
        <v>#REF!</v>
      </c>
    </row>
    <row r="14" spans="1:32" x14ac:dyDescent="0.2">
      <c r="A14" s="24" t="str">
        <f>+'Original ABG Allocation'!A14</f>
        <v>09</v>
      </c>
      <c r="B14" s="24" t="str">
        <f>+'Original ABG Allocation'!B14</f>
        <v>SOMERSET</v>
      </c>
      <c r="C14" s="105">
        <f>'Amendment 1-Other Funds'!C14+'Other Funds-Revision No. 2'!C14+'Other Funds-Revision No. 3'!C14</f>
        <v>0</v>
      </c>
      <c r="D14" s="105">
        <f>'Amendment 1-Other Funds'!D14+'Other Funds-Revision No. 2'!D14+'Other Funds-Revision No. 3'!D14</f>
        <v>18225</v>
      </c>
      <c r="E14" s="105" t="e">
        <f>'Amendment 1-Other Funds'!#REF!+'Other Funds-Revision No. 2'!E14+'Other Funds-Revision No. 3'!E14</f>
        <v>#REF!</v>
      </c>
      <c r="F14" s="105">
        <f>'Amendment 1-Other Funds'!E14+'Other Funds-Revision No. 2'!F14+'Other Funds-Revision No. 3'!F14</f>
        <v>0</v>
      </c>
      <c r="G14" s="105">
        <f>'Amendment 1-Other Funds'!F14+'Other Funds-Revision No. 2'!G14+'Other Funds-Revision No. 3'!G14</f>
        <v>0</v>
      </c>
      <c r="H14" s="105" t="e">
        <f>'Amendment 1-Other Funds'!#REF!+'Other Funds-Revision No. 2'!H14+'Other Funds-Revision No. 3'!H14</f>
        <v>#REF!</v>
      </c>
      <c r="I14" s="105">
        <f>'Amendment 1-Other Funds'!G14+'Other Funds-Revision No. 2'!I14+'Other Funds-Revision No. 3'!I14</f>
        <v>0</v>
      </c>
      <c r="J14" s="105">
        <f>'Amendment 1-Other Funds'!H14+'Other Funds-Revision No. 2'!J14+'Other Funds-Revision No. 3'!J14</f>
        <v>0</v>
      </c>
      <c r="K14" s="105">
        <f>'Amendment 1-Other Funds'!I14+'Other Funds-Revision No. 2'!K14+'Other Funds-Revision No. 3'!K14</f>
        <v>5000</v>
      </c>
      <c r="L14" s="105">
        <f>'Amendment 1-Other Funds'!J14+'Other Funds-Revision No. 2'!L14+'Other Funds-Revision No. 3'!L14</f>
        <v>0</v>
      </c>
      <c r="M14" s="105">
        <f>'Amendment 1-Other Funds'!K14+'Other Funds-Revision No. 2'!M14+'Other Funds-Revision No. 3'!M14</f>
        <v>1418724</v>
      </c>
      <c r="N14" s="105">
        <f>'Amendment 1-Other Funds'!L14+'Other Funds-Revision No. 2'!N14+'Other Funds-Revision No. 3'!N14</f>
        <v>48104</v>
      </c>
      <c r="O14" s="105">
        <f>'Amendment 1-Other Funds'!M14+'Other Funds-Revision No. 2'!O14+'Other Funds-Revision No. 3'!O14</f>
        <v>54194</v>
      </c>
      <c r="P14" s="105">
        <f>'Amendment 1-Other Funds'!N14+'Other Funds-Revision No. 2'!P14+'Other Funds-Revision No. 3'!P14</f>
        <v>0</v>
      </c>
      <c r="Q14" s="105">
        <f>'Amendment 1-Other Funds'!O14+'Other Funds-Revision No. 2'!Q14+'Other Funds-Revision No. 3'!Q14</f>
        <v>55327</v>
      </c>
      <c r="R14" s="105">
        <f>'Amendment 1-Other Funds'!P14+'Other Funds-Revision No. 2'!R14+'Other Funds-Revision No. 3'!R14</f>
        <v>54123</v>
      </c>
      <c r="S14" s="105">
        <f>'Amendment 1-Other Funds'!Q14+'Other Funds-Revision No. 2'!S14+'Other Funds-Revision No. 3'!S14</f>
        <v>36082</v>
      </c>
      <c r="T14" s="105">
        <f>'Amendment 1-Other Funds'!R14+'Other Funds-Revision No. 2'!T14+'Other Funds-Revision No. 3'!T14</f>
        <v>5292</v>
      </c>
      <c r="U14" s="105">
        <f>'Amendment 1-Other Funds'!S14+'Other Funds-Revision No. 2'!U14+'Other Funds-Revision No. 3'!U14</f>
        <v>17675</v>
      </c>
      <c r="V14" s="105" t="e">
        <f>'Amendment 1-Other Funds'!#REF!+'Other Funds-Revision No. 2'!V14+'Other Funds-Revision No. 3'!V14</f>
        <v>#REF!</v>
      </c>
      <c r="W14" s="105">
        <f>'Amendment 1-Other Funds'!T14+'Other Funds-Revision No. 2'!W14+'Other Funds-Revision No. 3'!W14</f>
        <v>0</v>
      </c>
      <c r="X14" s="105">
        <f>'Amendment 1-Other Funds'!U14+'Other Funds-Revision No. 2'!X14+'Other Funds-Revision No. 3'!X14</f>
        <v>0</v>
      </c>
      <c r="Y14" s="105">
        <f>'Amendment 1-Other Funds'!V14+'Other Funds-Revision No. 2'!Y14+'Other Funds-Revision No. 3'!Y14</f>
        <v>0</v>
      </c>
      <c r="Z14" s="105" t="e">
        <f>'Amendment 1-Other Funds'!#REF!+'Other Funds-Revision No. 2'!Z14+'Other Funds-Revision No. 3'!Z14</f>
        <v>#REF!</v>
      </c>
      <c r="AA14" s="105">
        <f>'Amendment 1-Other Funds'!W14+'Other Funds-Revision No. 2'!AA14+'Other Funds-Revision No. 3'!AA14</f>
        <v>4356</v>
      </c>
      <c r="AB14" s="105">
        <f>'Amendment 1-Other Funds'!X14+'Other Funds-Revision No. 2'!AB14+'Other Funds-Revision No. 3'!AB14</f>
        <v>0</v>
      </c>
      <c r="AC14" s="105">
        <f>'Amendment 1-Other Funds'!Y14+'Other Funds-Revision No. 2'!AC14+'Other Funds-Revision No. 3'!AC14</f>
        <v>0</v>
      </c>
      <c r="AD14" s="105">
        <f>'Amendment 1-Other Funds'!Z14+'Other Funds-Revision No. 2'!AD14+'Other Funds-Revision No. 3'!AD14</f>
        <v>0</v>
      </c>
      <c r="AE14" s="105" t="e">
        <f>'Amendment 1-Other Funds'!#REF!+'Other Funds-Revision No. 2'!AE14+'Other Funds-Revision No. 3'!AE14</f>
        <v>#REF!</v>
      </c>
      <c r="AF14" s="111" t="e">
        <f t="shared" si="0"/>
        <v>#REF!</v>
      </c>
    </row>
    <row r="15" spans="1:32" x14ac:dyDescent="0.2">
      <c r="A15" s="24" t="str">
        <f>+'Original ABG Allocation'!A15</f>
        <v>10</v>
      </c>
      <c r="B15" s="24" t="str">
        <f>+'Original ABG Allocation'!B15</f>
        <v>CAMBRIA</v>
      </c>
      <c r="C15" s="105">
        <f>'Amendment 1-Other Funds'!C15+'Other Funds-Revision No. 2'!C15+'Other Funds-Revision No. 3'!C15</f>
        <v>0</v>
      </c>
      <c r="D15" s="105">
        <f>'Amendment 1-Other Funds'!D15+'Other Funds-Revision No. 2'!D15+'Other Funds-Revision No. 3'!D15</f>
        <v>3775</v>
      </c>
      <c r="E15" s="105" t="e">
        <f>'Amendment 1-Other Funds'!#REF!+'Other Funds-Revision No. 2'!E15+'Other Funds-Revision No. 3'!E15</f>
        <v>#REF!</v>
      </c>
      <c r="F15" s="105">
        <f>'Amendment 1-Other Funds'!E15+'Other Funds-Revision No. 2'!F15+'Other Funds-Revision No. 3'!F15</f>
        <v>0</v>
      </c>
      <c r="G15" s="105">
        <f>'Amendment 1-Other Funds'!F15+'Other Funds-Revision No. 2'!G15+'Other Funds-Revision No. 3'!G15</f>
        <v>0</v>
      </c>
      <c r="H15" s="105" t="e">
        <f>'Amendment 1-Other Funds'!#REF!+'Other Funds-Revision No. 2'!H15+'Other Funds-Revision No. 3'!H15</f>
        <v>#REF!</v>
      </c>
      <c r="I15" s="105">
        <f>'Amendment 1-Other Funds'!G15+'Other Funds-Revision No. 2'!I15+'Other Funds-Revision No. 3'!I15</f>
        <v>0</v>
      </c>
      <c r="J15" s="105">
        <f>'Amendment 1-Other Funds'!H15+'Other Funds-Revision No. 2'!J15+'Other Funds-Revision No. 3'!J15</f>
        <v>0</v>
      </c>
      <c r="K15" s="105">
        <f>'Amendment 1-Other Funds'!I15+'Other Funds-Revision No. 2'!K15+'Other Funds-Revision No. 3'!K15</f>
        <v>5000</v>
      </c>
      <c r="L15" s="105">
        <f>'Amendment 1-Other Funds'!J15+'Other Funds-Revision No. 2'!L15+'Other Funds-Revision No. 3'!L15</f>
        <v>0</v>
      </c>
      <c r="M15" s="105">
        <f>'Amendment 1-Other Funds'!K15+'Other Funds-Revision No. 2'!M15+'Other Funds-Revision No. 3'!M15</f>
        <v>358494</v>
      </c>
      <c r="N15" s="105">
        <f>'Amendment 1-Other Funds'!L15+'Other Funds-Revision No. 2'!N15+'Other Funds-Revision No. 3'!N15</f>
        <v>177039</v>
      </c>
      <c r="O15" s="105">
        <f>'Amendment 1-Other Funds'!M15+'Other Funds-Revision No. 2'!O15+'Other Funds-Revision No. 3'!O15</f>
        <v>54194</v>
      </c>
      <c r="P15" s="105">
        <f>'Amendment 1-Other Funds'!N15+'Other Funds-Revision No. 2'!P15+'Other Funds-Revision No. 3'!P15</f>
        <v>0</v>
      </c>
      <c r="Q15" s="105">
        <f>'Amendment 1-Other Funds'!O15+'Other Funds-Revision No. 2'!Q15+'Other Funds-Revision No. 3'!Q15</f>
        <v>138034</v>
      </c>
      <c r="R15" s="105">
        <f>'Amendment 1-Other Funds'!P15+'Other Funds-Revision No. 2'!R15+'Other Funds-Revision No. 3'!R15</f>
        <v>122641</v>
      </c>
      <c r="S15" s="105">
        <f>'Amendment 1-Other Funds'!Q15+'Other Funds-Revision No. 2'!S15+'Other Funds-Revision No. 3'!S15</f>
        <v>81761</v>
      </c>
      <c r="T15" s="105">
        <f>'Amendment 1-Other Funds'!R15+'Other Funds-Revision No. 2'!T15+'Other Funds-Revision No. 3'!T15</f>
        <v>12725</v>
      </c>
      <c r="U15" s="105">
        <f>'Amendment 1-Other Funds'!S15+'Other Funds-Revision No. 2'!U15+'Other Funds-Revision No. 3'!U15</f>
        <v>79239</v>
      </c>
      <c r="V15" s="105" t="e">
        <f>'Amendment 1-Other Funds'!#REF!+'Other Funds-Revision No. 2'!V15+'Other Funds-Revision No. 3'!V15</f>
        <v>#REF!</v>
      </c>
      <c r="W15" s="105">
        <f>'Amendment 1-Other Funds'!T15+'Other Funds-Revision No. 2'!W15+'Other Funds-Revision No. 3'!W15</f>
        <v>0</v>
      </c>
      <c r="X15" s="105">
        <f>'Amendment 1-Other Funds'!U15+'Other Funds-Revision No. 2'!X15+'Other Funds-Revision No. 3'!X15</f>
        <v>0</v>
      </c>
      <c r="Y15" s="105">
        <f>'Amendment 1-Other Funds'!V15+'Other Funds-Revision No. 2'!Y15+'Other Funds-Revision No. 3'!Y15</f>
        <v>0</v>
      </c>
      <c r="Z15" s="105" t="e">
        <f>'Amendment 1-Other Funds'!#REF!+'Other Funds-Revision No. 2'!Z15+'Other Funds-Revision No. 3'!Z15</f>
        <v>#REF!</v>
      </c>
      <c r="AA15" s="105">
        <f>'Amendment 1-Other Funds'!W15+'Other Funds-Revision No. 2'!AA15+'Other Funds-Revision No. 3'!AA15</f>
        <v>6510</v>
      </c>
      <c r="AB15" s="105">
        <f>'Amendment 1-Other Funds'!X15+'Other Funds-Revision No. 2'!AB15+'Other Funds-Revision No. 3'!AB15</f>
        <v>0</v>
      </c>
      <c r="AC15" s="105">
        <f>'Amendment 1-Other Funds'!Y15+'Other Funds-Revision No. 2'!AC15+'Other Funds-Revision No. 3'!AC15</f>
        <v>0</v>
      </c>
      <c r="AD15" s="105">
        <f>'Amendment 1-Other Funds'!Z15+'Other Funds-Revision No. 2'!AD15+'Other Funds-Revision No. 3'!AD15</f>
        <v>0</v>
      </c>
      <c r="AE15" s="105" t="e">
        <f>'Amendment 1-Other Funds'!#REF!+'Other Funds-Revision No. 2'!AE15+'Other Funds-Revision No. 3'!AE15</f>
        <v>#REF!</v>
      </c>
      <c r="AF15" s="111" t="e">
        <f t="shared" si="0"/>
        <v>#REF!</v>
      </c>
    </row>
    <row r="16" spans="1:32" x14ac:dyDescent="0.2">
      <c r="A16" s="24" t="str">
        <f>+'Original ABG Allocation'!A16</f>
        <v>11</v>
      </c>
      <c r="B16" s="24" t="str">
        <f>+'Original ABG Allocation'!B16</f>
        <v>BLAIR</v>
      </c>
      <c r="C16" s="105">
        <f>'Amendment 1-Other Funds'!C16+'Other Funds-Revision No. 2'!C16+'Other Funds-Revision No. 3'!C16</f>
        <v>0</v>
      </c>
      <c r="D16" s="105">
        <f>'Amendment 1-Other Funds'!D16+'Other Funds-Revision No. 2'!D16+'Other Funds-Revision No. 3'!D16</f>
        <v>7175</v>
      </c>
      <c r="E16" s="105" t="e">
        <f>'Amendment 1-Other Funds'!#REF!+'Other Funds-Revision No. 2'!E16+'Other Funds-Revision No. 3'!E16</f>
        <v>#REF!</v>
      </c>
      <c r="F16" s="105">
        <f>'Amendment 1-Other Funds'!E16+'Other Funds-Revision No. 2'!F16+'Other Funds-Revision No. 3'!F16</f>
        <v>0</v>
      </c>
      <c r="G16" s="105">
        <f>'Amendment 1-Other Funds'!F16+'Other Funds-Revision No. 2'!G16+'Other Funds-Revision No. 3'!G16</f>
        <v>0</v>
      </c>
      <c r="H16" s="105" t="e">
        <f>'Amendment 1-Other Funds'!#REF!+'Other Funds-Revision No. 2'!H16+'Other Funds-Revision No. 3'!H16</f>
        <v>#REF!</v>
      </c>
      <c r="I16" s="105">
        <f>'Amendment 1-Other Funds'!G16+'Other Funds-Revision No. 2'!I16+'Other Funds-Revision No. 3'!I16</f>
        <v>94688</v>
      </c>
      <c r="J16" s="105">
        <f>'Amendment 1-Other Funds'!H16+'Other Funds-Revision No. 2'!J16+'Other Funds-Revision No. 3'!J16</f>
        <v>200000</v>
      </c>
      <c r="K16" s="105">
        <f>'Amendment 1-Other Funds'!I16+'Other Funds-Revision No. 2'!K16+'Other Funds-Revision No. 3'!K16</f>
        <v>5000</v>
      </c>
      <c r="L16" s="105">
        <f>'Amendment 1-Other Funds'!J16+'Other Funds-Revision No. 2'!L16+'Other Funds-Revision No. 3'!L16</f>
        <v>0</v>
      </c>
      <c r="M16" s="105">
        <f>'Amendment 1-Other Funds'!K16+'Other Funds-Revision No. 2'!M16+'Other Funds-Revision No. 3'!M16</f>
        <v>216064</v>
      </c>
      <c r="N16" s="105">
        <f>'Amendment 1-Other Funds'!L16+'Other Funds-Revision No. 2'!N16+'Other Funds-Revision No. 3'!N16</f>
        <v>105395</v>
      </c>
      <c r="O16" s="105">
        <f>'Amendment 1-Other Funds'!M16+'Other Funds-Revision No. 2'!O16+'Other Funds-Revision No. 3'!O16</f>
        <v>213224</v>
      </c>
      <c r="P16" s="105">
        <f>'Amendment 1-Other Funds'!N16+'Other Funds-Revision No. 2'!P16+'Other Funds-Revision No. 3'!P16</f>
        <v>0</v>
      </c>
      <c r="Q16" s="105">
        <f>'Amendment 1-Other Funds'!O16+'Other Funds-Revision No. 2'!Q16+'Other Funds-Revision No. 3'!Q16</f>
        <v>0</v>
      </c>
      <c r="R16" s="105">
        <f>'Amendment 1-Other Funds'!P16+'Other Funds-Revision No. 2'!R16+'Other Funds-Revision No. 3'!R16</f>
        <v>17506</v>
      </c>
      <c r="S16" s="105">
        <f>'Amendment 1-Other Funds'!Q16+'Other Funds-Revision No. 2'!S16+'Other Funds-Revision No. 3'!S16</f>
        <v>0</v>
      </c>
      <c r="T16" s="105">
        <f>'Amendment 1-Other Funds'!R16+'Other Funds-Revision No. 2'!T16+'Other Funds-Revision No. 3'!T16</f>
        <v>118032</v>
      </c>
      <c r="U16" s="105">
        <f>'Amendment 1-Other Funds'!S16+'Other Funds-Revision No. 2'!U16+'Other Funds-Revision No. 3'!U16</f>
        <v>0</v>
      </c>
      <c r="V16" s="105" t="e">
        <f>'Amendment 1-Other Funds'!#REF!+'Other Funds-Revision No. 2'!V16+'Other Funds-Revision No. 3'!V16</f>
        <v>#REF!</v>
      </c>
      <c r="W16" s="105">
        <f>'Amendment 1-Other Funds'!T16+'Other Funds-Revision No. 2'!W16+'Other Funds-Revision No. 3'!W16</f>
        <v>505550</v>
      </c>
      <c r="X16" s="105">
        <f>'Amendment 1-Other Funds'!U16+'Other Funds-Revision No. 2'!X16+'Other Funds-Revision No. 3'!X16</f>
        <v>0</v>
      </c>
      <c r="Y16" s="105">
        <f>'Amendment 1-Other Funds'!V16+'Other Funds-Revision No. 2'!Y16+'Other Funds-Revision No. 3'!Y16</f>
        <v>0</v>
      </c>
      <c r="Z16" s="105" t="e">
        <f>'Amendment 1-Other Funds'!#REF!+'Other Funds-Revision No. 2'!Z16+'Other Funds-Revision No. 3'!Z16</f>
        <v>#REF!</v>
      </c>
      <c r="AA16" s="105">
        <f>'Amendment 1-Other Funds'!W16+'Other Funds-Revision No. 2'!AA16+'Other Funds-Revision No. 3'!AA16</f>
        <v>4804</v>
      </c>
      <c r="AB16" s="105">
        <f>'Amendment 1-Other Funds'!X16+'Other Funds-Revision No. 2'!AB16+'Other Funds-Revision No. 3'!AB16</f>
        <v>9400</v>
      </c>
      <c r="AC16" s="105">
        <f>'Amendment 1-Other Funds'!Y16+'Other Funds-Revision No. 2'!AC16+'Other Funds-Revision No. 3'!AC16</f>
        <v>0</v>
      </c>
      <c r="AD16" s="105">
        <f>'Amendment 1-Other Funds'!Z16+'Other Funds-Revision No. 2'!AD16+'Other Funds-Revision No. 3'!AD16</f>
        <v>0</v>
      </c>
      <c r="AE16" s="105" t="e">
        <f>'Amendment 1-Other Funds'!#REF!+'Other Funds-Revision No. 2'!AE16+'Other Funds-Revision No. 3'!AE16</f>
        <v>#REF!</v>
      </c>
      <c r="AF16" s="111" t="e">
        <f t="shared" si="0"/>
        <v>#REF!</v>
      </c>
    </row>
    <row r="17" spans="1:32" x14ac:dyDescent="0.2">
      <c r="A17" s="24" t="str">
        <f>+'Original ABG Allocation'!A17</f>
        <v>12</v>
      </c>
      <c r="B17" s="24" t="str">
        <f>+'Original ABG Allocation'!B17</f>
        <v>BED/FULT/HUNT</v>
      </c>
      <c r="C17" s="105">
        <f>'Amendment 1-Other Funds'!C17+'Other Funds-Revision No. 2'!C17+'Other Funds-Revision No. 3'!C17</f>
        <v>0</v>
      </c>
      <c r="D17" s="105">
        <f>'Amendment 1-Other Funds'!D17+'Other Funds-Revision No. 2'!D17+'Other Funds-Revision No. 3'!D17</f>
        <v>4200</v>
      </c>
      <c r="E17" s="105" t="e">
        <f>'Amendment 1-Other Funds'!#REF!+'Other Funds-Revision No. 2'!E17+'Other Funds-Revision No. 3'!E17</f>
        <v>#REF!</v>
      </c>
      <c r="F17" s="105">
        <f>'Amendment 1-Other Funds'!E17+'Other Funds-Revision No. 2'!F17+'Other Funds-Revision No. 3'!F17</f>
        <v>0</v>
      </c>
      <c r="G17" s="105">
        <f>'Amendment 1-Other Funds'!F17+'Other Funds-Revision No. 2'!G17+'Other Funds-Revision No. 3'!G17</f>
        <v>0</v>
      </c>
      <c r="H17" s="105" t="e">
        <f>'Amendment 1-Other Funds'!#REF!+'Other Funds-Revision No. 2'!H17+'Other Funds-Revision No. 3'!H17</f>
        <v>#REF!</v>
      </c>
      <c r="I17" s="105">
        <f>'Amendment 1-Other Funds'!G17+'Other Funds-Revision No. 2'!I17+'Other Funds-Revision No. 3'!I17</f>
        <v>0</v>
      </c>
      <c r="J17" s="105">
        <f>'Amendment 1-Other Funds'!H17+'Other Funds-Revision No. 2'!J17+'Other Funds-Revision No. 3'!J17</f>
        <v>0</v>
      </c>
      <c r="K17" s="105">
        <f>'Amendment 1-Other Funds'!I17+'Other Funds-Revision No. 2'!K17+'Other Funds-Revision No. 3'!K17</f>
        <v>5000</v>
      </c>
      <c r="L17" s="105">
        <f>'Amendment 1-Other Funds'!J17+'Other Funds-Revision No. 2'!L17+'Other Funds-Revision No. 3'!L17</f>
        <v>0</v>
      </c>
      <c r="M17" s="105">
        <f>'Amendment 1-Other Funds'!K17+'Other Funds-Revision No. 2'!M17+'Other Funds-Revision No. 3'!M17</f>
        <v>485156</v>
      </c>
      <c r="N17" s="105">
        <f>'Amendment 1-Other Funds'!L17+'Other Funds-Revision No. 2'!N17+'Other Funds-Revision No. 3'!N17</f>
        <v>60084</v>
      </c>
      <c r="O17" s="105">
        <f>'Amendment 1-Other Funds'!M17+'Other Funds-Revision No. 2'!O17+'Other Funds-Revision No. 3'!O17</f>
        <v>204632</v>
      </c>
      <c r="P17" s="105">
        <f>'Amendment 1-Other Funds'!N17+'Other Funds-Revision No. 2'!P17+'Other Funds-Revision No. 3'!P17</f>
        <v>113690</v>
      </c>
      <c r="Q17" s="105">
        <f>'Amendment 1-Other Funds'!O17+'Other Funds-Revision No. 2'!Q17+'Other Funds-Revision No. 3'!Q17</f>
        <v>166024</v>
      </c>
      <c r="R17" s="105">
        <f>'Amendment 1-Other Funds'!P17+'Other Funds-Revision No. 2'!R17+'Other Funds-Revision No. 3'!R17</f>
        <v>0</v>
      </c>
      <c r="S17" s="105">
        <f>'Amendment 1-Other Funds'!Q17+'Other Funds-Revision No. 2'!S17+'Other Funds-Revision No. 3'!S17</f>
        <v>0</v>
      </c>
      <c r="T17" s="105">
        <f>'Amendment 1-Other Funds'!R17+'Other Funds-Revision No. 2'!T17+'Other Funds-Revision No. 3'!T17</f>
        <v>24350</v>
      </c>
      <c r="U17" s="105">
        <f>'Amendment 1-Other Funds'!S17+'Other Funds-Revision No. 2'!U17+'Other Funds-Revision No. 3'!U17</f>
        <v>0</v>
      </c>
      <c r="V17" s="105" t="e">
        <f>'Amendment 1-Other Funds'!#REF!+'Other Funds-Revision No. 2'!V17+'Other Funds-Revision No. 3'!V17</f>
        <v>#REF!</v>
      </c>
      <c r="W17" s="105">
        <f>'Amendment 1-Other Funds'!T17+'Other Funds-Revision No. 2'!W17+'Other Funds-Revision No. 3'!W17</f>
        <v>0</v>
      </c>
      <c r="X17" s="105">
        <f>'Amendment 1-Other Funds'!U17+'Other Funds-Revision No. 2'!X17+'Other Funds-Revision No. 3'!X17</f>
        <v>0</v>
      </c>
      <c r="Y17" s="105">
        <f>'Amendment 1-Other Funds'!V17+'Other Funds-Revision No. 2'!Y17+'Other Funds-Revision No. 3'!Y17</f>
        <v>0</v>
      </c>
      <c r="Z17" s="105" t="e">
        <f>'Amendment 1-Other Funds'!#REF!+'Other Funds-Revision No. 2'!Z17+'Other Funds-Revision No. 3'!Z17</f>
        <v>#REF!</v>
      </c>
      <c r="AA17" s="105">
        <f>'Amendment 1-Other Funds'!W17+'Other Funds-Revision No. 2'!AA17+'Other Funds-Revision No. 3'!AA17</f>
        <v>6682</v>
      </c>
      <c r="AB17" s="105">
        <f>'Amendment 1-Other Funds'!X17+'Other Funds-Revision No. 2'!AB17+'Other Funds-Revision No. 3'!AB17</f>
        <v>0</v>
      </c>
      <c r="AC17" s="105">
        <f>'Amendment 1-Other Funds'!Y17+'Other Funds-Revision No. 2'!AC17+'Other Funds-Revision No. 3'!AC17</f>
        <v>0</v>
      </c>
      <c r="AD17" s="105">
        <f>'Amendment 1-Other Funds'!Z17+'Other Funds-Revision No. 2'!AD17+'Other Funds-Revision No. 3'!AD17</f>
        <v>0</v>
      </c>
      <c r="AE17" s="105" t="e">
        <f>'Amendment 1-Other Funds'!#REF!+'Other Funds-Revision No. 2'!AE17+'Other Funds-Revision No. 3'!AE17</f>
        <v>#REF!</v>
      </c>
      <c r="AF17" s="111" t="e">
        <f t="shared" si="0"/>
        <v>#REF!</v>
      </c>
    </row>
    <row r="18" spans="1:32" x14ac:dyDescent="0.2">
      <c r="A18" s="24" t="str">
        <f>+'Original ABG Allocation'!A18</f>
        <v>13</v>
      </c>
      <c r="B18" s="24" t="str">
        <f>+'Original ABG Allocation'!B18</f>
        <v>CENTRE</v>
      </c>
      <c r="C18" s="105">
        <f>'Amendment 1-Other Funds'!C18+'Other Funds-Revision No. 2'!C18+'Other Funds-Revision No. 3'!C18</f>
        <v>0</v>
      </c>
      <c r="D18" s="105">
        <f>'Amendment 1-Other Funds'!D18+'Other Funds-Revision No. 2'!D18+'Other Funds-Revision No. 3'!D18</f>
        <v>6325</v>
      </c>
      <c r="E18" s="105" t="e">
        <f>'Amendment 1-Other Funds'!#REF!+'Other Funds-Revision No. 2'!E18+'Other Funds-Revision No. 3'!E18</f>
        <v>#REF!</v>
      </c>
      <c r="F18" s="105">
        <f>'Amendment 1-Other Funds'!E18+'Other Funds-Revision No. 2'!F18+'Other Funds-Revision No. 3'!F18</f>
        <v>0</v>
      </c>
      <c r="G18" s="105">
        <f>'Amendment 1-Other Funds'!F18+'Other Funds-Revision No. 2'!G18+'Other Funds-Revision No. 3'!G18</f>
        <v>0</v>
      </c>
      <c r="H18" s="105" t="e">
        <f>'Amendment 1-Other Funds'!#REF!+'Other Funds-Revision No. 2'!H18+'Other Funds-Revision No. 3'!H18</f>
        <v>#REF!</v>
      </c>
      <c r="I18" s="105">
        <f>'Amendment 1-Other Funds'!G18+'Other Funds-Revision No. 2'!I18+'Other Funds-Revision No. 3'!I18</f>
        <v>0</v>
      </c>
      <c r="J18" s="105">
        <f>'Amendment 1-Other Funds'!H18+'Other Funds-Revision No. 2'!J18+'Other Funds-Revision No. 3'!J18</f>
        <v>0</v>
      </c>
      <c r="K18" s="105">
        <f>'Amendment 1-Other Funds'!I18+'Other Funds-Revision No. 2'!K18+'Other Funds-Revision No. 3'!K18</f>
        <v>5000</v>
      </c>
      <c r="L18" s="105">
        <f>'Amendment 1-Other Funds'!J18+'Other Funds-Revision No. 2'!L18+'Other Funds-Revision No. 3'!L18</f>
        <v>0</v>
      </c>
      <c r="M18" s="105">
        <f>'Amendment 1-Other Funds'!K18+'Other Funds-Revision No. 2'!M18+'Other Funds-Revision No. 3'!M18</f>
        <v>385387</v>
      </c>
      <c r="N18" s="105">
        <f>'Amendment 1-Other Funds'!L18+'Other Funds-Revision No. 2'!N18+'Other Funds-Revision No. 3'!N18</f>
        <v>277973</v>
      </c>
      <c r="O18" s="105">
        <f>'Amendment 1-Other Funds'!M18+'Other Funds-Revision No. 2'!O18+'Other Funds-Revision No. 3'!O18</f>
        <v>23800</v>
      </c>
      <c r="P18" s="105" t="e">
        <f>'Amendment 1-Other Funds'!N18+'Other Funds-Revision No. 2'!#REF!+'Other Funds-Revision No. 3'!P18</f>
        <v>#REF!</v>
      </c>
      <c r="Q18" s="105">
        <f>'Amendment 1-Other Funds'!O18+'Other Funds-Revision No. 2'!Q18+'Other Funds-Revision No. 3'!Q18</f>
        <v>121347</v>
      </c>
      <c r="R18" s="105">
        <f>'Amendment 1-Other Funds'!P18+'Other Funds-Revision No. 2'!R18+'Other Funds-Revision No. 3'!R18</f>
        <v>118708</v>
      </c>
      <c r="S18" s="105">
        <f>'Amendment 1-Other Funds'!Q18+'Other Funds-Revision No. 2'!S18+'Other Funds-Revision No. 3'!S18</f>
        <v>79139</v>
      </c>
      <c r="T18" s="105">
        <f>'Amendment 1-Other Funds'!R18+'Other Funds-Revision No. 2'!T18+'Other Funds-Revision No. 3'!T18</f>
        <v>15476</v>
      </c>
      <c r="U18" s="105">
        <f>'Amendment 1-Other Funds'!S18+'Other Funds-Revision No. 2'!U18+'Other Funds-Revision No. 3'!U18</f>
        <v>51689</v>
      </c>
      <c r="V18" s="105" t="e">
        <f>'Amendment 1-Other Funds'!#REF!+'Other Funds-Revision No. 2'!V18+'Other Funds-Revision No. 3'!V18</f>
        <v>#REF!</v>
      </c>
      <c r="W18" s="105">
        <f>'Amendment 1-Other Funds'!T18+'Other Funds-Revision No. 2'!W18+'Other Funds-Revision No. 3'!W18</f>
        <v>0</v>
      </c>
      <c r="X18" s="105">
        <f>'Amendment 1-Other Funds'!U18+'Other Funds-Revision No. 2'!X18+'Other Funds-Revision No. 3'!X18</f>
        <v>0</v>
      </c>
      <c r="Y18" s="105">
        <f>'Amendment 1-Other Funds'!V18+'Other Funds-Revision No. 2'!Y18+'Other Funds-Revision No. 3'!Y18</f>
        <v>0</v>
      </c>
      <c r="Z18" s="105" t="e">
        <f>'Amendment 1-Other Funds'!#REF!+'Other Funds-Revision No. 2'!Z18+'Other Funds-Revision No. 3'!Z18</f>
        <v>#REF!</v>
      </c>
      <c r="AA18" s="105">
        <f>'Amendment 1-Other Funds'!W18+'Other Funds-Revision No. 2'!AA18+'Other Funds-Revision No. 3'!AA18</f>
        <v>4247</v>
      </c>
      <c r="AB18" s="105">
        <f>'Amendment 1-Other Funds'!X18+'Other Funds-Revision No. 2'!AB18+'Other Funds-Revision No. 3'!AB18</f>
        <v>0</v>
      </c>
      <c r="AC18" s="105">
        <f>'Amendment 1-Other Funds'!Y18+'Other Funds-Revision No. 2'!AC18+'Other Funds-Revision No. 3'!AC18</f>
        <v>0</v>
      </c>
      <c r="AD18" s="105">
        <f>'Amendment 1-Other Funds'!Z18+'Other Funds-Revision No. 2'!AD18+'Other Funds-Revision No. 3'!AD18</f>
        <v>0</v>
      </c>
      <c r="AE18" s="105" t="e">
        <f>'Amendment 1-Other Funds'!#REF!+'Other Funds-Revision No. 2'!AE18+'Other Funds-Revision No. 3'!AE18</f>
        <v>#REF!</v>
      </c>
      <c r="AF18" s="111" t="e">
        <f t="shared" si="0"/>
        <v>#REF!</v>
      </c>
    </row>
    <row r="19" spans="1:32" x14ac:dyDescent="0.2">
      <c r="A19" s="24" t="str">
        <f>+'Original ABG Allocation'!A19</f>
        <v>14</v>
      </c>
      <c r="B19" s="24" t="str">
        <f>+'Original ABG Allocation'!B19</f>
        <v>LYCOM/CLINTON</v>
      </c>
      <c r="C19" s="105">
        <f>'Amendment 1-Other Funds'!C19+'Other Funds-Revision No. 2'!C19+'Other Funds-Revision No. 3'!C19</f>
        <v>0</v>
      </c>
      <c r="D19" s="105">
        <f>'Amendment 1-Other Funds'!D19+'Other Funds-Revision No. 2'!D19+'Other Funds-Revision No. 3'!D19</f>
        <v>43300</v>
      </c>
      <c r="E19" s="105" t="e">
        <f>'Amendment 1-Other Funds'!#REF!+'Other Funds-Revision No. 2'!E19+'Other Funds-Revision No. 3'!E19</f>
        <v>#REF!</v>
      </c>
      <c r="F19" s="105">
        <f>'Amendment 1-Other Funds'!E19+'Other Funds-Revision No. 2'!F19+'Other Funds-Revision No. 3'!F19</f>
        <v>0</v>
      </c>
      <c r="G19" s="105">
        <f>'Amendment 1-Other Funds'!F19+'Other Funds-Revision No. 2'!G19+'Other Funds-Revision No. 3'!G19</f>
        <v>0</v>
      </c>
      <c r="H19" s="105" t="e">
        <f>'Amendment 1-Other Funds'!#REF!+'Other Funds-Revision No. 2'!H19+'Other Funds-Revision No. 3'!H19</f>
        <v>#REF!</v>
      </c>
      <c r="I19" s="105">
        <f>'Amendment 1-Other Funds'!G19+'Other Funds-Revision No. 2'!I19+'Other Funds-Revision No. 3'!I19</f>
        <v>0</v>
      </c>
      <c r="J19" s="105">
        <f>'Amendment 1-Other Funds'!H19+'Other Funds-Revision No. 2'!J19+'Other Funds-Revision No. 3'!J19</f>
        <v>0</v>
      </c>
      <c r="K19" s="105">
        <f>'Amendment 1-Other Funds'!I19+'Other Funds-Revision No. 2'!K19+'Other Funds-Revision No. 3'!K19</f>
        <v>5000</v>
      </c>
      <c r="L19" s="105">
        <f>'Amendment 1-Other Funds'!J19+'Other Funds-Revision No. 2'!L19+'Other Funds-Revision No. 3'!L19</f>
        <v>0</v>
      </c>
      <c r="M19" s="105">
        <f>'Amendment 1-Other Funds'!K19+'Other Funds-Revision No. 2'!M19+'Other Funds-Revision No. 3'!M19</f>
        <v>444398</v>
      </c>
      <c r="N19" s="105">
        <f>'Amendment 1-Other Funds'!L19+'Other Funds-Revision No. 2'!N19+'Other Funds-Revision No. 3'!N19</f>
        <v>61641</v>
      </c>
      <c r="O19" s="105">
        <f>'Amendment 1-Other Funds'!M19+'Other Funds-Revision No. 2'!O19+'Other Funds-Revision No. 3'!O19</f>
        <v>166747</v>
      </c>
      <c r="P19" s="105">
        <f>'Amendment 1-Other Funds'!N19+'Other Funds-Revision No. 2'!P18+'Other Funds-Revision No. 3'!P19</f>
        <v>5365</v>
      </c>
      <c r="Q19" s="105">
        <f>'Amendment 1-Other Funds'!O19+'Other Funds-Revision No. 2'!Q19+'Other Funds-Revision No. 3'!Q19</f>
        <v>209408</v>
      </c>
      <c r="R19" s="105">
        <f>'Amendment 1-Other Funds'!P19+'Other Funds-Revision No. 2'!R19+'Other Funds-Revision No. 3'!R19</f>
        <v>136115</v>
      </c>
      <c r="S19" s="105">
        <f>'Amendment 1-Other Funds'!Q19+'Other Funds-Revision No. 2'!S19+'Other Funds-Revision No. 3'!S19</f>
        <v>123152</v>
      </c>
      <c r="T19" s="105">
        <f>'Amendment 1-Other Funds'!R19+'Other Funds-Revision No. 2'!T19+'Other Funds-Revision No. 3'!T19</f>
        <v>12123</v>
      </c>
      <c r="U19" s="105">
        <f>'Amendment 1-Other Funds'!S19+'Other Funds-Revision No. 2'!U19+'Other Funds-Revision No. 3'!U19</f>
        <v>40491</v>
      </c>
      <c r="V19" s="105" t="e">
        <f>'Amendment 1-Other Funds'!#REF!+'Other Funds-Revision No. 2'!V19+'Other Funds-Revision No. 3'!V19</f>
        <v>#REF!</v>
      </c>
      <c r="W19" s="105">
        <f>'Amendment 1-Other Funds'!T19+'Other Funds-Revision No. 2'!W19+'Other Funds-Revision No. 3'!W19</f>
        <v>0</v>
      </c>
      <c r="X19" s="105">
        <f>'Amendment 1-Other Funds'!U19+'Other Funds-Revision No. 2'!X19+'Other Funds-Revision No. 3'!X19</f>
        <v>0</v>
      </c>
      <c r="Y19" s="105">
        <f>'Amendment 1-Other Funds'!V19+'Other Funds-Revision No. 2'!Y19+'Other Funds-Revision No. 3'!Y19</f>
        <v>0</v>
      </c>
      <c r="Z19" s="105" t="e">
        <f>'Amendment 1-Other Funds'!#REF!+'Other Funds-Revision No. 2'!Z19+'Other Funds-Revision No. 3'!Z19</f>
        <v>#REF!</v>
      </c>
      <c r="AA19" s="105">
        <f>'Amendment 1-Other Funds'!W19+'Other Funds-Revision No. 2'!AA19+'Other Funds-Revision No. 3'!AA19</f>
        <v>6654</v>
      </c>
      <c r="AB19" s="105">
        <f>'Amendment 1-Other Funds'!X19+'Other Funds-Revision No. 2'!AB19+'Other Funds-Revision No. 3'!AB19</f>
        <v>0</v>
      </c>
      <c r="AC19" s="105">
        <f>'Amendment 1-Other Funds'!Y19+'Other Funds-Revision No. 2'!AC19+'Other Funds-Revision No. 3'!AC19</f>
        <v>0</v>
      </c>
      <c r="AD19" s="105">
        <f>'Amendment 1-Other Funds'!Z19+'Other Funds-Revision No. 2'!AD19+'Other Funds-Revision No. 3'!AD19</f>
        <v>0</v>
      </c>
      <c r="AE19" s="105" t="e">
        <f>'Amendment 1-Other Funds'!#REF!+'Other Funds-Revision No. 2'!AE19+'Other Funds-Revision No. 3'!AE19</f>
        <v>#REF!</v>
      </c>
      <c r="AF19" s="111" t="e">
        <f t="shared" si="0"/>
        <v>#REF!</v>
      </c>
    </row>
    <row r="20" spans="1:32" x14ac:dyDescent="0.2">
      <c r="A20" s="24" t="str">
        <f>+'Original ABG Allocation'!A20</f>
        <v>15</v>
      </c>
      <c r="B20" s="24" t="str">
        <f>+'Original ABG Allocation'!B20</f>
        <v>COLUM/MONT</v>
      </c>
      <c r="C20" s="105">
        <f>'Amendment 1-Other Funds'!C20+'Other Funds-Revision No. 2'!C20+'Other Funds-Revision No. 3'!C20</f>
        <v>0</v>
      </c>
      <c r="D20" s="105">
        <f>'Amendment 1-Other Funds'!D20+'Other Funds-Revision No. 2'!D20+'Other Funds-Revision No. 3'!D20</f>
        <v>4200</v>
      </c>
      <c r="E20" s="105" t="e">
        <f>'Amendment 1-Other Funds'!#REF!+'Other Funds-Revision No. 2'!E20+'Other Funds-Revision No. 3'!E20</f>
        <v>#REF!</v>
      </c>
      <c r="F20" s="105">
        <f>'Amendment 1-Other Funds'!E20+'Other Funds-Revision No. 2'!F20+'Other Funds-Revision No. 3'!F20</f>
        <v>0</v>
      </c>
      <c r="G20" s="105">
        <f>'Amendment 1-Other Funds'!F20+'Other Funds-Revision No. 2'!G20+'Other Funds-Revision No. 3'!G20</f>
        <v>0</v>
      </c>
      <c r="H20" s="105" t="e">
        <f>'Amendment 1-Other Funds'!#REF!+'Other Funds-Revision No. 2'!H20+'Other Funds-Revision No. 3'!H20</f>
        <v>#REF!</v>
      </c>
      <c r="I20" s="105">
        <f>'Amendment 1-Other Funds'!G20+'Other Funds-Revision No. 2'!I20+'Other Funds-Revision No. 3'!I20</f>
        <v>0</v>
      </c>
      <c r="J20" s="105">
        <f>'Amendment 1-Other Funds'!H20+'Other Funds-Revision No. 2'!J20+'Other Funds-Revision No. 3'!J20</f>
        <v>0</v>
      </c>
      <c r="K20" s="105">
        <f>'Amendment 1-Other Funds'!I20+'Other Funds-Revision No. 2'!K20+'Other Funds-Revision No. 3'!K20</f>
        <v>5000</v>
      </c>
      <c r="L20" s="105">
        <f>'Amendment 1-Other Funds'!J20+'Other Funds-Revision No. 2'!L20+'Other Funds-Revision No. 3'!L20</f>
        <v>0</v>
      </c>
      <c r="M20" s="105">
        <f>'Amendment 1-Other Funds'!K20+'Other Funds-Revision No. 2'!M20+'Other Funds-Revision No. 3'!M20</f>
        <v>549018</v>
      </c>
      <c r="N20" s="105">
        <f>'Amendment 1-Other Funds'!L20+'Other Funds-Revision No. 2'!N20+'Other Funds-Revision No. 3'!N20</f>
        <v>133815</v>
      </c>
      <c r="O20" s="105">
        <f>'Amendment 1-Other Funds'!M20+'Other Funds-Revision No. 2'!O21+'Other Funds-Revision No. 3'!O20</f>
        <v>142789</v>
      </c>
      <c r="P20" s="105">
        <f>'Amendment 1-Other Funds'!N20+'Other Funds-Revision No. 2'!P21+'Other Funds-Revision No. 3'!P20</f>
        <v>99918</v>
      </c>
      <c r="Q20" s="105">
        <f>'Amendment 1-Other Funds'!O20+'Other Funds-Revision No. 2'!Q21+'Other Funds-Revision No. 3'!Q20</f>
        <v>136270</v>
      </c>
      <c r="R20" s="105">
        <f>'Amendment 1-Other Funds'!P20+'Other Funds-Revision No. 2'!R21+'Other Funds-Revision No. 3'!R20</f>
        <v>67232</v>
      </c>
      <c r="S20" s="105">
        <f>'Amendment 1-Other Funds'!Q20+'Other Funds-Revision No. 2'!S21+'Other Funds-Revision No. 3'!S20</f>
        <v>78016</v>
      </c>
      <c r="T20" s="105">
        <f>'Amendment 1-Other Funds'!R20+'Other Funds-Revision No. 2'!T20+'Other Funds-Revision No. 3'!T20</f>
        <v>5786</v>
      </c>
      <c r="U20" s="105">
        <f>'Amendment 1-Other Funds'!S20+'Other Funds-Revision No. 2'!U20+'Other Funds-Revision No. 3'!U20</f>
        <v>15349</v>
      </c>
      <c r="V20" s="105" t="e">
        <f>'Amendment 1-Other Funds'!#REF!+'Other Funds-Revision No. 2'!V20+'Other Funds-Revision No. 3'!V20</f>
        <v>#REF!</v>
      </c>
      <c r="W20" s="105">
        <f>'Amendment 1-Other Funds'!T20+'Other Funds-Revision No. 2'!W20+'Other Funds-Revision No. 3'!W20</f>
        <v>0</v>
      </c>
      <c r="X20" s="105">
        <f>'Amendment 1-Other Funds'!U20+'Other Funds-Revision No. 2'!X20+'Other Funds-Revision No. 3'!X20</f>
        <v>0</v>
      </c>
      <c r="Y20" s="105">
        <f>'Amendment 1-Other Funds'!V20+'Other Funds-Revision No. 2'!Y20+'Other Funds-Revision No. 3'!Y20</f>
        <v>0</v>
      </c>
      <c r="Z20" s="105" t="e">
        <f>'Amendment 1-Other Funds'!#REF!+'Other Funds-Revision No. 2'!Z20+'Other Funds-Revision No. 3'!Z20</f>
        <v>#REF!</v>
      </c>
      <c r="AA20" s="105">
        <f>'Amendment 1-Other Funds'!W20+'Other Funds-Revision No. 2'!AA20+'Other Funds-Revision No. 3'!AA20</f>
        <v>3783</v>
      </c>
      <c r="AB20" s="105">
        <f>'Amendment 1-Other Funds'!X20+'Other Funds-Revision No. 2'!AB20+'Other Funds-Revision No. 3'!AB20</f>
        <v>0</v>
      </c>
      <c r="AC20" s="105">
        <f>'Amendment 1-Other Funds'!Y20+'Other Funds-Revision No. 2'!AC20+'Other Funds-Revision No. 3'!AC20</f>
        <v>0</v>
      </c>
      <c r="AD20" s="105">
        <f>'Amendment 1-Other Funds'!Z20+'Other Funds-Revision No. 2'!AD20+'Other Funds-Revision No. 3'!AD20</f>
        <v>0</v>
      </c>
      <c r="AE20" s="105" t="e">
        <f>'Amendment 1-Other Funds'!#REF!+'Other Funds-Revision No. 2'!AE20+'Other Funds-Revision No. 3'!AE20</f>
        <v>#REF!</v>
      </c>
      <c r="AF20" s="111" t="e">
        <f t="shared" si="0"/>
        <v>#REF!</v>
      </c>
    </row>
    <row r="21" spans="1:32" x14ac:dyDescent="0.2">
      <c r="A21" s="24" t="str">
        <f>+'Original ABG Allocation'!A21</f>
        <v>16</v>
      </c>
      <c r="B21" s="24" t="str">
        <f>+'Original ABG Allocation'!B21</f>
        <v>NORTHUMBERLND</v>
      </c>
      <c r="C21" s="105">
        <f>'Amendment 1-Other Funds'!C21+'Other Funds-Revision No. 2'!C21+'Other Funds-Revision No. 3'!C21</f>
        <v>0</v>
      </c>
      <c r="D21" s="105">
        <f>'Amendment 1-Other Funds'!D21+'Other Funds-Revision No. 2'!D21+'Other Funds-Revision No. 3'!D21</f>
        <v>5900</v>
      </c>
      <c r="E21" s="105" t="e">
        <f>'Amendment 1-Other Funds'!#REF!+'Other Funds-Revision No. 2'!E21+'Other Funds-Revision No. 3'!E21</f>
        <v>#REF!</v>
      </c>
      <c r="F21" s="105">
        <f>'Amendment 1-Other Funds'!E21+'Other Funds-Revision No. 2'!F21+'Other Funds-Revision No. 3'!F21</f>
        <v>0</v>
      </c>
      <c r="G21" s="105">
        <f>'Amendment 1-Other Funds'!F21+'Other Funds-Revision No. 2'!G21+'Other Funds-Revision No. 3'!G21</f>
        <v>0</v>
      </c>
      <c r="H21" s="105" t="e">
        <f>'Amendment 1-Other Funds'!#REF!+'Other Funds-Revision No. 2'!H21+'Other Funds-Revision No. 3'!H21</f>
        <v>#REF!</v>
      </c>
      <c r="I21" s="105">
        <f>'Amendment 1-Other Funds'!G21+'Other Funds-Revision No. 2'!I21+'Other Funds-Revision No. 3'!I21</f>
        <v>0</v>
      </c>
      <c r="J21" s="105">
        <f>'Amendment 1-Other Funds'!H21+'Other Funds-Revision No. 2'!J21+'Other Funds-Revision No. 3'!J21</f>
        <v>0</v>
      </c>
      <c r="K21" s="105">
        <f>'Amendment 1-Other Funds'!I21+'Other Funds-Revision No. 2'!K21+'Other Funds-Revision No. 3'!K21</f>
        <v>5000</v>
      </c>
      <c r="L21" s="105">
        <f>'Amendment 1-Other Funds'!J21+'Other Funds-Revision No. 2'!L21+'Other Funds-Revision No. 3'!L21</f>
        <v>0</v>
      </c>
      <c r="M21" s="105">
        <f>'Amendment 1-Other Funds'!K21+'Other Funds-Revision No. 2'!M21+'Other Funds-Revision No. 3'!M21</f>
        <v>261510</v>
      </c>
      <c r="N21" s="105">
        <f>'Amendment 1-Other Funds'!L21+'Other Funds-Revision No. 2'!N21+'Other Funds-Revision No. 3'!N21</f>
        <v>343445</v>
      </c>
      <c r="O21" s="105" t="e">
        <f>'Amendment 1-Other Funds'!M21+'Other Funds-Revision No. 2'!#REF!+'Other Funds-Revision No. 3'!O21</f>
        <v>#REF!</v>
      </c>
      <c r="P21" s="105" t="e">
        <f>'Amendment 1-Other Funds'!N21+'Other Funds-Revision No. 2'!#REF!+'Other Funds-Revision No. 3'!P21</f>
        <v>#REF!</v>
      </c>
      <c r="Q21" s="105" t="e">
        <f>'Amendment 1-Other Funds'!O21+'Other Funds-Revision No. 2'!#REF!+'Other Funds-Revision No. 3'!Q21</f>
        <v>#REF!</v>
      </c>
      <c r="R21" s="105" t="e">
        <f>'Amendment 1-Other Funds'!P21+'Other Funds-Revision No. 2'!#REF!+'Other Funds-Revision No. 3'!R21</f>
        <v>#REF!</v>
      </c>
      <c r="S21" s="105" t="e">
        <f>'Amendment 1-Other Funds'!Q21+'Other Funds-Revision No. 2'!#REF!+'Other Funds-Revision No. 3'!S21</f>
        <v>#REF!</v>
      </c>
      <c r="T21" s="105">
        <f>'Amendment 1-Other Funds'!R21+'Other Funds-Revision No. 2'!T21+'Other Funds-Revision No. 3'!T21</f>
        <v>5290</v>
      </c>
      <c r="U21" s="105">
        <f>'Amendment 1-Other Funds'!S21+'Other Funds-Revision No. 2'!U21+'Other Funds-Revision No. 3'!U21</f>
        <v>17668</v>
      </c>
      <c r="V21" s="105" t="e">
        <f>'Amendment 1-Other Funds'!#REF!+'Other Funds-Revision No. 2'!V21+'Other Funds-Revision No. 3'!V21</f>
        <v>#REF!</v>
      </c>
      <c r="W21" s="105">
        <f>'Amendment 1-Other Funds'!T21+'Other Funds-Revision No. 2'!W21+'Other Funds-Revision No. 3'!W21</f>
        <v>0</v>
      </c>
      <c r="X21" s="105">
        <f>'Amendment 1-Other Funds'!U21+'Other Funds-Revision No. 2'!X21+'Other Funds-Revision No. 3'!X21</f>
        <v>0</v>
      </c>
      <c r="Y21" s="105">
        <f>'Amendment 1-Other Funds'!V21+'Other Funds-Revision No. 2'!Y21+'Other Funds-Revision No. 3'!Y21</f>
        <v>0</v>
      </c>
      <c r="Z21" s="105" t="e">
        <f>'Amendment 1-Other Funds'!#REF!+'Other Funds-Revision No. 2'!Z21+'Other Funds-Revision No. 3'!Z21</f>
        <v>#REF!</v>
      </c>
      <c r="AA21" s="105">
        <f>'Amendment 1-Other Funds'!W21+'Other Funds-Revision No. 2'!AA21+'Other Funds-Revision No. 3'!AA21</f>
        <v>4355</v>
      </c>
      <c r="AB21" s="105">
        <f>'Amendment 1-Other Funds'!X21+'Other Funds-Revision No. 2'!AB21+'Other Funds-Revision No. 3'!AB21</f>
        <v>0</v>
      </c>
      <c r="AC21" s="105">
        <f>'Amendment 1-Other Funds'!Y21+'Other Funds-Revision No. 2'!AC21+'Other Funds-Revision No. 3'!AC21</f>
        <v>0</v>
      </c>
      <c r="AD21" s="105">
        <f>'Amendment 1-Other Funds'!Z21+'Other Funds-Revision No. 2'!AD21+'Other Funds-Revision No. 3'!AD21</f>
        <v>0</v>
      </c>
      <c r="AE21" s="105" t="e">
        <f>'Amendment 1-Other Funds'!#REF!+'Other Funds-Revision No. 2'!AE21+'Other Funds-Revision No. 3'!AE21</f>
        <v>#REF!</v>
      </c>
      <c r="AF21" s="111" t="e">
        <f t="shared" si="0"/>
        <v>#REF!</v>
      </c>
    </row>
    <row r="22" spans="1:32" x14ac:dyDescent="0.2">
      <c r="A22" s="24" t="str">
        <f>+'Original ABG Allocation'!A22</f>
        <v>17</v>
      </c>
      <c r="B22" s="24" t="str">
        <f>+'Original ABG Allocation'!B22</f>
        <v>UNION/SNYDER</v>
      </c>
      <c r="C22" s="105">
        <f>'Amendment 1-Other Funds'!C22+'Other Funds-Revision No. 2'!C22+'Other Funds-Revision No. 3'!C22</f>
        <v>0</v>
      </c>
      <c r="D22" s="105">
        <f>'Amendment 1-Other Funds'!D22+'Other Funds-Revision No. 2'!D22+'Other Funds-Revision No. 3'!D22</f>
        <v>5475</v>
      </c>
      <c r="E22" s="105" t="e">
        <f>'Amendment 1-Other Funds'!#REF!+'Other Funds-Revision No. 2'!E22+'Other Funds-Revision No. 3'!E22</f>
        <v>#REF!</v>
      </c>
      <c r="F22" s="105">
        <f>'Amendment 1-Other Funds'!E22+'Other Funds-Revision No. 2'!F22+'Other Funds-Revision No. 3'!F22</f>
        <v>0</v>
      </c>
      <c r="G22" s="105">
        <f>'Amendment 1-Other Funds'!F22+'Other Funds-Revision No. 2'!G22+'Other Funds-Revision No. 3'!G22</f>
        <v>0</v>
      </c>
      <c r="H22" s="105" t="e">
        <f>'Amendment 1-Other Funds'!#REF!+'Other Funds-Revision No. 2'!H22+'Other Funds-Revision No. 3'!H22</f>
        <v>#REF!</v>
      </c>
      <c r="I22" s="105">
        <f>'Amendment 1-Other Funds'!G22+'Other Funds-Revision No. 2'!I22+'Other Funds-Revision No. 3'!I22</f>
        <v>0</v>
      </c>
      <c r="J22" s="105">
        <f>'Amendment 1-Other Funds'!H22+'Other Funds-Revision No. 2'!J22+'Other Funds-Revision No. 3'!J22</f>
        <v>0</v>
      </c>
      <c r="K22" s="105">
        <f>'Amendment 1-Other Funds'!I22+'Other Funds-Revision No. 2'!K22+'Other Funds-Revision No. 3'!K22</f>
        <v>5000</v>
      </c>
      <c r="L22" s="105">
        <f>'Amendment 1-Other Funds'!J22+'Other Funds-Revision No. 2'!L22+'Other Funds-Revision No. 3'!L22</f>
        <v>0</v>
      </c>
      <c r="M22" s="105">
        <f>'Amendment 1-Other Funds'!K22+'Other Funds-Revision No. 2'!M22+'Other Funds-Revision No. 3'!M22</f>
        <v>506055</v>
      </c>
      <c r="N22" s="105">
        <f>'Amendment 1-Other Funds'!L22+'Other Funds-Revision No. 2'!N22+'Other Funds-Revision No. 3'!N22</f>
        <v>56337</v>
      </c>
      <c r="O22" s="105">
        <f>'Amendment 1-Other Funds'!M22+'Other Funds-Revision No. 2'!O22+'Other Funds-Revision No. 3'!O22</f>
        <v>78392</v>
      </c>
      <c r="P22" s="105">
        <f>'Amendment 1-Other Funds'!N22+'Other Funds-Revision No. 2'!P22+'Other Funds-Revision No. 3'!P22</f>
        <v>181864</v>
      </c>
      <c r="Q22" s="105">
        <f>'Amendment 1-Other Funds'!O22+'Other Funds-Revision No. 2'!Q22+'Other Funds-Revision No. 3'!Q22</f>
        <v>73042</v>
      </c>
      <c r="R22" s="105">
        <f>'Amendment 1-Other Funds'!P22+'Other Funds-Revision No. 2'!R22+'Other Funds-Revision No. 3'!R22</f>
        <v>0</v>
      </c>
      <c r="S22" s="105">
        <f>'Amendment 1-Other Funds'!Q22+'Other Funds-Revision No. 2'!S22+'Other Funds-Revision No. 3'!S22</f>
        <v>0</v>
      </c>
      <c r="T22" s="105">
        <f>'Amendment 1-Other Funds'!R22+'Other Funds-Revision No. 2'!T22+'Other Funds-Revision No. 3'!T22</f>
        <v>13710</v>
      </c>
      <c r="U22" s="105">
        <f>'Amendment 1-Other Funds'!S22+'Other Funds-Revision No. 2'!U22+'Other Funds-Revision No. 3'!U22</f>
        <v>0</v>
      </c>
      <c r="V22" s="105" t="e">
        <f>'Amendment 1-Other Funds'!#REF!+'Other Funds-Revision No. 2'!V22+'Other Funds-Revision No. 3'!V22</f>
        <v>#REF!</v>
      </c>
      <c r="W22" s="105">
        <f>'Amendment 1-Other Funds'!T22+'Other Funds-Revision No. 2'!W22+'Other Funds-Revision No. 3'!W22</f>
        <v>0</v>
      </c>
      <c r="X22" s="105">
        <f>'Amendment 1-Other Funds'!U22+'Other Funds-Revision No. 2'!X22+'Other Funds-Revision No. 3'!X22</f>
        <v>0</v>
      </c>
      <c r="Y22" s="105">
        <f>'Amendment 1-Other Funds'!V22+'Other Funds-Revision No. 2'!Y22+'Other Funds-Revision No. 3'!Y22</f>
        <v>0</v>
      </c>
      <c r="Z22" s="105" t="e">
        <f>'Amendment 1-Other Funds'!#REF!+'Other Funds-Revision No. 2'!Z22+'Other Funds-Revision No. 3'!Z22</f>
        <v>#REF!</v>
      </c>
      <c r="AA22" s="105">
        <f>'Amendment 1-Other Funds'!W22+'Other Funds-Revision No. 2'!AA22+'Other Funds-Revision No. 3'!AA22</f>
        <v>3762</v>
      </c>
      <c r="AB22" s="105">
        <f>'Amendment 1-Other Funds'!X22+'Other Funds-Revision No. 2'!AB22+'Other Funds-Revision No. 3'!AB22</f>
        <v>12610</v>
      </c>
      <c r="AC22" s="105">
        <f>'Amendment 1-Other Funds'!Y22+'Other Funds-Revision No. 2'!AC22+'Other Funds-Revision No. 3'!AC22</f>
        <v>0</v>
      </c>
      <c r="AD22" s="105">
        <f>'Amendment 1-Other Funds'!Z22+'Other Funds-Revision No. 2'!AD22+'Other Funds-Revision No. 3'!AD22</f>
        <v>0</v>
      </c>
      <c r="AE22" s="105" t="e">
        <f>'Amendment 1-Other Funds'!#REF!+'Other Funds-Revision No. 2'!AE22+'Other Funds-Revision No. 3'!AE22</f>
        <v>#REF!</v>
      </c>
      <c r="AF22" s="111" t="e">
        <f t="shared" si="0"/>
        <v>#REF!</v>
      </c>
    </row>
    <row r="23" spans="1:32" x14ac:dyDescent="0.2">
      <c r="A23" s="24" t="str">
        <f>+'Original ABG Allocation'!A23</f>
        <v>18</v>
      </c>
      <c r="B23" s="24" t="str">
        <f>+'Original ABG Allocation'!B23</f>
        <v>MIFF/JUNIATA</v>
      </c>
      <c r="C23" s="105">
        <f>'Amendment 1-Other Funds'!C23+'Other Funds-Revision No. 2'!C23+'Other Funds-Revision No. 3'!C23</f>
        <v>0</v>
      </c>
      <c r="D23" s="105">
        <f>'Amendment 1-Other Funds'!D23+'Other Funds-Revision No. 2'!D23+'Other Funds-Revision No. 3'!D23</f>
        <v>3350</v>
      </c>
      <c r="E23" s="105" t="e">
        <f>'Amendment 1-Other Funds'!#REF!+'Other Funds-Revision No. 2'!E23+'Other Funds-Revision No. 3'!E23</f>
        <v>#REF!</v>
      </c>
      <c r="F23" s="105">
        <f>'Amendment 1-Other Funds'!E23+'Other Funds-Revision No. 2'!F23+'Other Funds-Revision No. 3'!F23</f>
        <v>0</v>
      </c>
      <c r="G23" s="105">
        <f>'Amendment 1-Other Funds'!F23+'Other Funds-Revision No. 2'!G23+'Other Funds-Revision No. 3'!G23</f>
        <v>5100</v>
      </c>
      <c r="H23" s="105" t="e">
        <f>'Amendment 1-Other Funds'!#REF!+'Other Funds-Revision No. 2'!H23+'Other Funds-Revision No. 3'!H23</f>
        <v>#REF!</v>
      </c>
      <c r="I23" s="105">
        <f>'Amendment 1-Other Funds'!G23+'Other Funds-Revision No. 2'!I23+'Other Funds-Revision No. 3'!I23</f>
        <v>0</v>
      </c>
      <c r="J23" s="105">
        <f>'Amendment 1-Other Funds'!H23+'Other Funds-Revision No. 2'!J23+'Other Funds-Revision No. 3'!J23</f>
        <v>0</v>
      </c>
      <c r="K23" s="105">
        <f>'Amendment 1-Other Funds'!I23+'Other Funds-Revision No. 2'!K23+'Other Funds-Revision No. 3'!K23</f>
        <v>5000</v>
      </c>
      <c r="L23" s="105">
        <f>'Amendment 1-Other Funds'!J23+'Other Funds-Revision No. 2'!L23+'Other Funds-Revision No. 3'!L23</f>
        <v>0</v>
      </c>
      <c r="M23" s="105">
        <f>'Amendment 1-Other Funds'!K23+'Other Funds-Revision No. 2'!M23+'Other Funds-Revision No. 3'!M23</f>
        <v>522632</v>
      </c>
      <c r="N23" s="105">
        <f>'Amendment 1-Other Funds'!L23+'Other Funds-Revision No. 2'!N23+'Other Funds-Revision No. 3'!N23</f>
        <v>44241</v>
      </c>
      <c r="O23" s="105">
        <f>'Amendment 1-Other Funds'!M23+'Other Funds-Revision No. 2'!O23+'Other Funds-Revision No. 3'!O23</f>
        <v>47116</v>
      </c>
      <c r="P23" s="105">
        <f>'Amendment 1-Other Funds'!N23+'Other Funds-Revision No. 2'!P23+'Other Funds-Revision No. 3'!P23</f>
        <v>167067</v>
      </c>
      <c r="Q23" s="105">
        <f>'Amendment 1-Other Funds'!O23+'Other Funds-Revision No. 2'!Q23+'Other Funds-Revision No. 3'!Q23</f>
        <v>161512</v>
      </c>
      <c r="R23" s="105">
        <f>'Amendment 1-Other Funds'!P23+'Other Funds-Revision No. 2'!R23+'Other Funds-Revision No. 3'!R23</f>
        <v>9900</v>
      </c>
      <c r="S23" s="105">
        <f>'Amendment 1-Other Funds'!Q23+'Other Funds-Revision No. 2'!S23+'Other Funds-Revision No. 3'!S23</f>
        <v>6600</v>
      </c>
      <c r="T23" s="105">
        <f>'Amendment 1-Other Funds'!R23+'Other Funds-Revision No. 2'!T23+'Other Funds-Revision No. 3'!T23</f>
        <v>14660</v>
      </c>
      <c r="U23" s="105">
        <f>'Amendment 1-Other Funds'!S23+'Other Funds-Revision No. 2'!U23+'Other Funds-Revision No. 3'!U23</f>
        <v>48966</v>
      </c>
      <c r="V23" s="105" t="e">
        <f>'Amendment 1-Other Funds'!#REF!+'Other Funds-Revision No. 2'!V23+'Other Funds-Revision No. 3'!V23</f>
        <v>#REF!</v>
      </c>
      <c r="W23" s="105">
        <f>'Amendment 1-Other Funds'!T23+'Other Funds-Revision No. 2'!W23+'Other Funds-Revision No. 3'!W23</f>
        <v>0</v>
      </c>
      <c r="X23" s="105">
        <f>'Amendment 1-Other Funds'!U23+'Other Funds-Revision No. 2'!X23+'Other Funds-Revision No. 3'!X23</f>
        <v>0</v>
      </c>
      <c r="Y23" s="105">
        <f>'Amendment 1-Other Funds'!V23+'Other Funds-Revision No. 2'!Y23+'Other Funds-Revision No. 3'!Y23</f>
        <v>0</v>
      </c>
      <c r="Z23" s="105" t="e">
        <f>'Amendment 1-Other Funds'!#REF!+'Other Funds-Revision No. 2'!Z23+'Other Funds-Revision No. 3'!Z23</f>
        <v>#REF!</v>
      </c>
      <c r="AA23" s="105">
        <f>'Amendment 1-Other Funds'!W23+'Other Funds-Revision No. 2'!AA23+'Other Funds-Revision No. 3'!AA23</f>
        <v>4023</v>
      </c>
      <c r="AB23" s="105">
        <f>'Amendment 1-Other Funds'!X23+'Other Funds-Revision No. 2'!AB23+'Other Funds-Revision No. 3'!AB23</f>
        <v>0</v>
      </c>
      <c r="AC23" s="105">
        <f>'Amendment 1-Other Funds'!Y23+'Other Funds-Revision No. 2'!AC23+'Other Funds-Revision No. 3'!AC23</f>
        <v>0</v>
      </c>
      <c r="AD23" s="105">
        <f>'Amendment 1-Other Funds'!Z23+'Other Funds-Revision No. 2'!AD23+'Other Funds-Revision No. 3'!AD23</f>
        <v>0</v>
      </c>
      <c r="AE23" s="105" t="e">
        <f>'Amendment 1-Other Funds'!#REF!+'Other Funds-Revision No. 2'!AE23+'Other Funds-Revision No. 3'!AE23</f>
        <v>#REF!</v>
      </c>
      <c r="AF23" s="111" t="e">
        <f t="shared" si="0"/>
        <v>#REF!</v>
      </c>
    </row>
    <row r="24" spans="1:32" x14ac:dyDescent="0.2">
      <c r="A24" s="24" t="str">
        <f>+'Original ABG Allocation'!A24</f>
        <v>19</v>
      </c>
      <c r="B24" s="24" t="str">
        <f>+'Original ABG Allocation'!B24</f>
        <v>FRANKLIN</v>
      </c>
      <c r="C24" s="105">
        <f>'Amendment 1-Other Funds'!C24+'Other Funds-Revision No. 2'!C24+'Other Funds-Revision No. 3'!C24</f>
        <v>0</v>
      </c>
      <c r="D24" s="105">
        <f>'Amendment 1-Other Funds'!D24+'Other Funds-Revision No. 2'!D24+'Other Funds-Revision No. 3'!D24</f>
        <v>11425</v>
      </c>
      <c r="E24" s="105" t="e">
        <f>'Amendment 1-Other Funds'!#REF!+'Other Funds-Revision No. 2'!E24+'Other Funds-Revision No. 3'!E24</f>
        <v>#REF!</v>
      </c>
      <c r="F24" s="105">
        <f>'Amendment 1-Other Funds'!E24+'Other Funds-Revision No. 2'!F24+'Other Funds-Revision No. 3'!F24</f>
        <v>0</v>
      </c>
      <c r="G24" s="105">
        <f>'Amendment 1-Other Funds'!F24+'Other Funds-Revision No. 2'!G24+'Other Funds-Revision No. 3'!G24</f>
        <v>0</v>
      </c>
      <c r="H24" s="105" t="e">
        <f>'Amendment 1-Other Funds'!#REF!+'Other Funds-Revision No. 2'!H24+'Other Funds-Revision No. 3'!H24</f>
        <v>#REF!</v>
      </c>
      <c r="I24" s="105">
        <f>'Amendment 1-Other Funds'!G24+'Other Funds-Revision No. 2'!I24+'Other Funds-Revision No. 3'!I24</f>
        <v>0</v>
      </c>
      <c r="J24" s="105">
        <f>'Amendment 1-Other Funds'!H24+'Other Funds-Revision No. 2'!J24+'Other Funds-Revision No. 3'!J24</f>
        <v>0</v>
      </c>
      <c r="K24" s="105">
        <f>'Amendment 1-Other Funds'!I24+'Other Funds-Revision No. 2'!K24+'Other Funds-Revision No. 3'!K24</f>
        <v>5000</v>
      </c>
      <c r="L24" s="105">
        <f>'Amendment 1-Other Funds'!J24+'Other Funds-Revision No. 2'!L24+'Other Funds-Revision No. 3'!L24</f>
        <v>0</v>
      </c>
      <c r="M24" s="105">
        <f>'Amendment 1-Other Funds'!K24+'Other Funds-Revision No. 2'!M24+'Other Funds-Revision No. 3'!M24</f>
        <v>406922</v>
      </c>
      <c r="N24" s="105">
        <f>'Amendment 1-Other Funds'!L24+'Other Funds-Revision No. 2'!N24+'Other Funds-Revision No. 3'!N24</f>
        <v>415149</v>
      </c>
      <c r="O24" s="105">
        <f>'Amendment 1-Other Funds'!M24+'Other Funds-Revision No. 2'!O24+'Other Funds-Revision No. 3'!O24</f>
        <v>54194</v>
      </c>
      <c r="P24" s="105">
        <f>'Amendment 1-Other Funds'!N24+'Other Funds-Revision No. 2'!P24+'Other Funds-Revision No. 3'!P24</f>
        <v>55283</v>
      </c>
      <c r="Q24" s="105">
        <f>'Amendment 1-Other Funds'!O24+'Other Funds-Revision No. 2'!Q24+'Other Funds-Revision No. 3'!Q24</f>
        <v>42021</v>
      </c>
      <c r="R24" s="105">
        <f>'Amendment 1-Other Funds'!P24+'Other Funds-Revision No. 2'!R24+'Other Funds-Revision No. 3'!R24</f>
        <v>41107</v>
      </c>
      <c r="S24" s="105">
        <f>'Amendment 1-Other Funds'!Q24+'Other Funds-Revision No. 2'!S24+'Other Funds-Revision No. 3'!S24</f>
        <v>27404</v>
      </c>
      <c r="T24" s="105">
        <f>'Amendment 1-Other Funds'!R24+'Other Funds-Revision No. 2'!T24+'Other Funds-Revision No. 3'!T24</f>
        <v>15072</v>
      </c>
      <c r="U24" s="105">
        <f>'Amendment 1-Other Funds'!S24+'Other Funds-Revision No. 2'!U24+'Other Funds-Revision No. 3'!U24</f>
        <v>50341</v>
      </c>
      <c r="V24" s="105" t="e">
        <f>'Amendment 1-Other Funds'!#REF!+'Other Funds-Revision No. 2'!V24+'Other Funds-Revision No. 3'!V24</f>
        <v>#REF!</v>
      </c>
      <c r="W24" s="105">
        <f>'Amendment 1-Other Funds'!T24+'Other Funds-Revision No. 2'!W24+'Other Funds-Revision No. 3'!W24</f>
        <v>0</v>
      </c>
      <c r="X24" s="105">
        <f>'Amendment 1-Other Funds'!U24+'Other Funds-Revision No. 2'!X24+'Other Funds-Revision No. 3'!X24</f>
        <v>0</v>
      </c>
      <c r="Y24" s="105">
        <f>'Amendment 1-Other Funds'!V24+'Other Funds-Revision No. 2'!Y24+'Other Funds-Revision No. 3'!Y24</f>
        <v>0</v>
      </c>
      <c r="Z24" s="105" t="e">
        <f>'Amendment 1-Other Funds'!#REF!+'Other Funds-Revision No. 2'!Z24+'Other Funds-Revision No. 3'!Z24</f>
        <v>#REF!</v>
      </c>
      <c r="AA24" s="105">
        <f>'Amendment 1-Other Funds'!W24+'Other Funds-Revision No. 2'!AA24+'Other Funds-Revision No. 3'!AA24</f>
        <v>5515</v>
      </c>
      <c r="AB24" s="105">
        <f>'Amendment 1-Other Funds'!X24+'Other Funds-Revision No. 2'!AB24+'Other Funds-Revision No. 3'!AB24</f>
        <v>0</v>
      </c>
      <c r="AC24" s="105">
        <f>'Amendment 1-Other Funds'!Y24+'Other Funds-Revision No. 2'!AC24+'Other Funds-Revision No. 3'!AC24</f>
        <v>0</v>
      </c>
      <c r="AD24" s="105">
        <f>'Amendment 1-Other Funds'!Z24+'Other Funds-Revision No. 2'!AD24+'Other Funds-Revision No. 3'!AD24</f>
        <v>0</v>
      </c>
      <c r="AE24" s="105" t="e">
        <f>'Amendment 1-Other Funds'!#REF!+'Other Funds-Revision No. 2'!AE24+'Other Funds-Revision No. 3'!AE24</f>
        <v>#REF!</v>
      </c>
      <c r="AF24" s="111" t="e">
        <f t="shared" si="0"/>
        <v>#REF!</v>
      </c>
    </row>
    <row r="25" spans="1:32" x14ac:dyDescent="0.2">
      <c r="A25" s="24" t="str">
        <f>+'Original ABG Allocation'!A25</f>
        <v>20</v>
      </c>
      <c r="B25" s="24" t="str">
        <f>+'Original ABG Allocation'!B25</f>
        <v>ADAMS</v>
      </c>
      <c r="C25" s="105">
        <f>'Amendment 1-Other Funds'!C25+'Other Funds-Revision No. 2'!C25+'Other Funds-Revision No. 3'!C25</f>
        <v>0</v>
      </c>
      <c r="D25" s="105">
        <f>'Amendment 1-Other Funds'!D25+'Other Funds-Revision No. 2'!D25+'Other Funds-Revision No. 3'!D25</f>
        <v>2500</v>
      </c>
      <c r="E25" s="105" t="e">
        <f>'Amendment 1-Other Funds'!#REF!+'Other Funds-Revision No. 2'!E25+'Other Funds-Revision No. 3'!E25</f>
        <v>#REF!</v>
      </c>
      <c r="F25" s="105">
        <f>'Amendment 1-Other Funds'!E25+'Other Funds-Revision No. 2'!F25+'Other Funds-Revision No. 3'!F25</f>
        <v>0</v>
      </c>
      <c r="G25" s="105">
        <f>'Amendment 1-Other Funds'!F25+'Other Funds-Revision No. 2'!G25+'Other Funds-Revision No. 3'!G25</f>
        <v>0</v>
      </c>
      <c r="H25" s="105" t="e">
        <f>'Amendment 1-Other Funds'!#REF!+'Other Funds-Revision No. 2'!H25+'Other Funds-Revision No. 3'!H25</f>
        <v>#REF!</v>
      </c>
      <c r="I25" s="105">
        <f>'Amendment 1-Other Funds'!G25+'Other Funds-Revision No. 2'!I25+'Other Funds-Revision No. 3'!I25</f>
        <v>0</v>
      </c>
      <c r="J25" s="105">
        <f>'Amendment 1-Other Funds'!H25+'Other Funds-Revision No. 2'!J25+'Other Funds-Revision No. 3'!J25</f>
        <v>0</v>
      </c>
      <c r="K25" s="105">
        <f>'Amendment 1-Other Funds'!I25+'Other Funds-Revision No. 2'!K25+'Other Funds-Revision No. 3'!K25</f>
        <v>5000</v>
      </c>
      <c r="L25" s="105">
        <f>'Amendment 1-Other Funds'!J25+'Other Funds-Revision No. 2'!L25+'Other Funds-Revision No. 3'!L25</f>
        <v>0</v>
      </c>
      <c r="M25" s="105">
        <f>'Amendment 1-Other Funds'!K25+'Other Funds-Revision No. 2'!M25+'Other Funds-Revision No. 3'!M25</f>
        <v>479230</v>
      </c>
      <c r="N25" s="105">
        <f>'Amendment 1-Other Funds'!L25+'Other Funds-Revision No. 2'!N25+'Other Funds-Revision No. 3'!N25</f>
        <v>27356</v>
      </c>
      <c r="O25" s="105">
        <f>'Amendment 1-Other Funds'!M25+'Other Funds-Revision No. 2'!O25+'Other Funds-Revision No. 3'!O25</f>
        <v>98210</v>
      </c>
      <c r="P25" s="105">
        <f>'Amendment 1-Other Funds'!N25+'Other Funds-Revision No. 2'!P25+'Other Funds-Revision No. 3'!P25</f>
        <v>56946</v>
      </c>
      <c r="Q25" s="105">
        <f>'Amendment 1-Other Funds'!O25+'Other Funds-Revision No. 2'!Q25+'Other Funds-Revision No. 3'!Q25</f>
        <v>96167</v>
      </c>
      <c r="R25" s="105">
        <f>'Amendment 1-Other Funds'!P25+'Other Funds-Revision No. 2'!R25+'Other Funds-Revision No. 3'!R25</f>
        <v>62503</v>
      </c>
      <c r="S25" s="105">
        <f>'Amendment 1-Other Funds'!Q25+'Other Funds-Revision No. 2'!S25+'Other Funds-Revision No. 3'!S25</f>
        <v>48893</v>
      </c>
      <c r="T25" s="105">
        <f>'Amendment 1-Other Funds'!R25+'Other Funds-Revision No. 2'!T25+'Other Funds-Revision No. 3'!T25</f>
        <v>5567</v>
      </c>
      <c r="U25" s="105">
        <f>'Amendment 1-Other Funds'!S25+'Other Funds-Revision No. 2'!U25+'Other Funds-Revision No. 3'!U25</f>
        <v>18595</v>
      </c>
      <c r="V25" s="105" t="e">
        <f>'Amendment 1-Other Funds'!#REF!+'Other Funds-Revision No. 2'!V25+'Other Funds-Revision No. 3'!V25</f>
        <v>#REF!</v>
      </c>
      <c r="W25" s="105">
        <f>'Amendment 1-Other Funds'!T25+'Other Funds-Revision No. 2'!W25+'Other Funds-Revision No. 3'!W25</f>
        <v>0</v>
      </c>
      <c r="X25" s="105">
        <f>'Amendment 1-Other Funds'!U25+'Other Funds-Revision No. 2'!X25+'Other Funds-Revision No. 3'!X25</f>
        <v>0</v>
      </c>
      <c r="Y25" s="105">
        <f>'Amendment 1-Other Funds'!V25+'Other Funds-Revision No. 2'!Y25+'Other Funds-Revision No. 3'!Y25</f>
        <v>0</v>
      </c>
      <c r="Z25" s="105" t="e">
        <f>'Amendment 1-Other Funds'!#REF!+'Other Funds-Revision No. 2'!Z25+'Other Funds-Revision No. 3'!Z25</f>
        <v>#REF!</v>
      </c>
      <c r="AA25" s="105">
        <f>'Amendment 1-Other Funds'!W25+'Other Funds-Revision No. 2'!AA25+'Other Funds-Revision No. 3'!AA25</f>
        <v>4583</v>
      </c>
      <c r="AB25" s="105">
        <f>'Amendment 1-Other Funds'!X25+'Other Funds-Revision No. 2'!AB25+'Other Funds-Revision No. 3'!AB25</f>
        <v>0</v>
      </c>
      <c r="AC25" s="105">
        <f>'Amendment 1-Other Funds'!Y25+'Other Funds-Revision No. 2'!AC25+'Other Funds-Revision No. 3'!AC25</f>
        <v>0</v>
      </c>
      <c r="AD25" s="105">
        <f>'Amendment 1-Other Funds'!Z25+'Other Funds-Revision No. 2'!AD25+'Other Funds-Revision No. 3'!AD25</f>
        <v>0</v>
      </c>
      <c r="AE25" s="105" t="e">
        <f>'Amendment 1-Other Funds'!#REF!+'Other Funds-Revision No. 2'!AE25+'Other Funds-Revision No. 3'!AE25</f>
        <v>#REF!</v>
      </c>
      <c r="AF25" s="111" t="e">
        <f t="shared" si="0"/>
        <v>#REF!</v>
      </c>
    </row>
    <row r="26" spans="1:32" x14ac:dyDescent="0.2">
      <c r="A26" s="24" t="str">
        <f>+'Original ABG Allocation'!A26</f>
        <v>21</v>
      </c>
      <c r="B26" s="24" t="str">
        <f>+'Original ABG Allocation'!B26</f>
        <v>CUMBERLAND</v>
      </c>
      <c r="C26" s="105">
        <f>'Amendment 1-Other Funds'!C26+'Other Funds-Revision No. 2'!C26+'Other Funds-Revision No. 3'!C26</f>
        <v>0</v>
      </c>
      <c r="D26" s="105">
        <f>'Amendment 1-Other Funds'!D26+'Other Funds-Revision No. 2'!D26+'Other Funds-Revision No. 3'!D26</f>
        <v>8450</v>
      </c>
      <c r="E26" s="105" t="e">
        <f>'Amendment 1-Other Funds'!#REF!+'Other Funds-Revision No. 2'!E26+'Other Funds-Revision No. 3'!E26</f>
        <v>#REF!</v>
      </c>
      <c r="F26" s="105">
        <f>'Amendment 1-Other Funds'!E26+'Other Funds-Revision No. 2'!F26+'Other Funds-Revision No. 3'!F26</f>
        <v>0</v>
      </c>
      <c r="G26" s="105">
        <f>'Amendment 1-Other Funds'!F26+'Other Funds-Revision No. 2'!G26+'Other Funds-Revision No. 3'!G26</f>
        <v>0</v>
      </c>
      <c r="H26" s="105" t="e">
        <f>'Amendment 1-Other Funds'!#REF!+'Other Funds-Revision No. 2'!H26+'Other Funds-Revision No. 3'!H26</f>
        <v>#REF!</v>
      </c>
      <c r="I26" s="105">
        <f>'Amendment 1-Other Funds'!G26+'Other Funds-Revision No. 2'!I26+'Other Funds-Revision No. 3'!I26</f>
        <v>0</v>
      </c>
      <c r="J26" s="105">
        <f>'Amendment 1-Other Funds'!H26+'Other Funds-Revision No. 2'!J26+'Other Funds-Revision No. 3'!J26</f>
        <v>0</v>
      </c>
      <c r="K26" s="105">
        <f>'Amendment 1-Other Funds'!I26+'Other Funds-Revision No. 2'!K26+'Other Funds-Revision No. 3'!K26</f>
        <v>5000</v>
      </c>
      <c r="L26" s="105">
        <f>'Amendment 1-Other Funds'!J26+'Other Funds-Revision No. 2'!L26+'Other Funds-Revision No. 3'!L26</f>
        <v>0</v>
      </c>
      <c r="M26" s="105">
        <f>'Amendment 1-Other Funds'!K26+'Other Funds-Revision No. 2'!M26+'Other Funds-Revision No. 3'!M26</f>
        <v>545706</v>
      </c>
      <c r="N26" s="105">
        <f>'Amendment 1-Other Funds'!L26+'Other Funds-Revision No. 2'!N26+'Other Funds-Revision No. 3'!N26</f>
        <v>47197</v>
      </c>
      <c r="O26" s="105">
        <f>'Amendment 1-Other Funds'!M26+'Other Funds-Revision No. 2'!O26+'Other Funds-Revision No. 3'!O26</f>
        <v>138751</v>
      </c>
      <c r="P26" s="105">
        <f>'Amendment 1-Other Funds'!N26+'Other Funds-Revision No. 2'!P26+'Other Funds-Revision No. 3'!P26</f>
        <v>0</v>
      </c>
      <c r="Q26" s="105">
        <f>'Amendment 1-Other Funds'!O26+'Other Funds-Revision No. 2'!Q26+'Other Funds-Revision No. 3'!Q26</f>
        <v>88853</v>
      </c>
      <c r="R26" s="105">
        <f>'Amendment 1-Other Funds'!P26+'Other Funds-Revision No. 2'!R26+'Other Funds-Revision No. 3'!R26</f>
        <v>101328</v>
      </c>
      <c r="S26" s="105">
        <f>'Amendment 1-Other Funds'!Q26+'Other Funds-Revision No. 2'!S26+'Other Funds-Revision No. 3'!S26</f>
        <v>67552</v>
      </c>
      <c r="T26" s="105">
        <f>'Amendment 1-Other Funds'!R26+'Other Funds-Revision No. 2'!T26+'Other Funds-Revision No. 3'!T26</f>
        <v>0</v>
      </c>
      <c r="U26" s="105">
        <f>'Amendment 1-Other Funds'!S26+'Other Funds-Revision No. 2'!U26+'Other Funds-Revision No. 3'!U26</f>
        <v>0</v>
      </c>
      <c r="V26" s="105" t="e">
        <f>'Amendment 1-Other Funds'!#REF!+'Other Funds-Revision No. 2'!V26+'Other Funds-Revision No. 3'!V26</f>
        <v>#REF!</v>
      </c>
      <c r="W26" s="105">
        <f>'Amendment 1-Other Funds'!T26+'Other Funds-Revision No. 2'!W26+'Other Funds-Revision No. 3'!W26</f>
        <v>0</v>
      </c>
      <c r="X26" s="105">
        <f>'Amendment 1-Other Funds'!U26+'Other Funds-Revision No. 2'!X26+'Other Funds-Revision No. 3'!X26</f>
        <v>0</v>
      </c>
      <c r="Y26" s="105">
        <f>'Amendment 1-Other Funds'!V26+'Other Funds-Revision No. 2'!Y26+'Other Funds-Revision No. 3'!Y26</f>
        <v>0</v>
      </c>
      <c r="Z26" s="105" t="e">
        <f>'Amendment 1-Other Funds'!#REF!+'Other Funds-Revision No. 2'!Z26+'Other Funds-Revision No. 3'!Z26</f>
        <v>#REF!</v>
      </c>
      <c r="AA26" s="105">
        <f>'Amendment 1-Other Funds'!W26+'Other Funds-Revision No. 2'!AA26+'Other Funds-Revision No. 3'!AA26</f>
        <v>6664</v>
      </c>
      <c r="AB26" s="105">
        <f>'Amendment 1-Other Funds'!X26+'Other Funds-Revision No. 2'!AB26+'Other Funds-Revision No. 3'!AB26</f>
        <v>19436</v>
      </c>
      <c r="AC26" s="105">
        <f>'Amendment 1-Other Funds'!Y26+'Other Funds-Revision No. 2'!AC26+'Other Funds-Revision No. 3'!AC26</f>
        <v>0</v>
      </c>
      <c r="AD26" s="105">
        <f>'Amendment 1-Other Funds'!Z26+'Other Funds-Revision No. 2'!AD26+'Other Funds-Revision No. 3'!AD26</f>
        <v>0</v>
      </c>
      <c r="AE26" s="105" t="e">
        <f>'Amendment 1-Other Funds'!#REF!+'Other Funds-Revision No. 2'!AE26+'Other Funds-Revision No. 3'!AE26</f>
        <v>#REF!</v>
      </c>
      <c r="AF26" s="111" t="e">
        <f t="shared" si="0"/>
        <v>#REF!</v>
      </c>
    </row>
    <row r="27" spans="1:32" x14ac:dyDescent="0.2">
      <c r="A27" s="24" t="str">
        <f>+'Original ABG Allocation'!A27</f>
        <v>22</v>
      </c>
      <c r="B27" s="24" t="str">
        <f>+'Original ABG Allocation'!B27</f>
        <v>PERRY</v>
      </c>
      <c r="C27" s="105">
        <f>'Amendment 1-Other Funds'!C27+'Other Funds-Revision No. 2'!C27+'Other Funds-Revision No. 3'!C27</f>
        <v>0</v>
      </c>
      <c r="D27" s="105">
        <f>'Amendment 1-Other Funds'!D27+'Other Funds-Revision No. 2'!D27+'Other Funds-Revision No. 3'!D27</f>
        <v>2925</v>
      </c>
      <c r="E27" s="105" t="e">
        <f>'Amendment 1-Other Funds'!#REF!+'Other Funds-Revision No. 2'!E27+'Other Funds-Revision No. 3'!E27</f>
        <v>#REF!</v>
      </c>
      <c r="F27" s="105">
        <f>'Amendment 1-Other Funds'!E27+'Other Funds-Revision No. 2'!F27+'Other Funds-Revision No. 3'!F27</f>
        <v>0</v>
      </c>
      <c r="G27" s="105">
        <f>'Amendment 1-Other Funds'!F27+'Other Funds-Revision No. 2'!G27+'Other Funds-Revision No. 3'!G27</f>
        <v>0</v>
      </c>
      <c r="H27" s="105" t="e">
        <f>'Amendment 1-Other Funds'!#REF!+'Other Funds-Revision No. 2'!H27+'Other Funds-Revision No. 3'!H27</f>
        <v>#REF!</v>
      </c>
      <c r="I27" s="105">
        <f>'Amendment 1-Other Funds'!G27+'Other Funds-Revision No. 2'!I27+'Other Funds-Revision No. 3'!I27</f>
        <v>0</v>
      </c>
      <c r="J27" s="105">
        <f>'Amendment 1-Other Funds'!H27+'Other Funds-Revision No. 2'!J27+'Other Funds-Revision No. 3'!J27</f>
        <v>0</v>
      </c>
      <c r="K27" s="105">
        <f>'Amendment 1-Other Funds'!I27+'Other Funds-Revision No. 2'!K27+'Other Funds-Revision No. 3'!K27</f>
        <v>5000</v>
      </c>
      <c r="L27" s="105">
        <f>'Amendment 1-Other Funds'!J27+'Other Funds-Revision No. 2'!L27+'Other Funds-Revision No. 3'!L27</f>
        <v>0</v>
      </c>
      <c r="M27" s="105">
        <f>'Amendment 1-Other Funds'!K27+'Other Funds-Revision No. 2'!M27+'Other Funds-Revision No. 3'!M27</f>
        <v>265744</v>
      </c>
      <c r="N27" s="105">
        <f>'Amendment 1-Other Funds'!L27+'Other Funds-Revision No. 2'!N27+'Other Funds-Revision No. 3'!N27</f>
        <v>186126</v>
      </c>
      <c r="O27" s="105">
        <f>'Amendment 1-Other Funds'!M27+'Other Funds-Revision No. 2'!O27+'Other Funds-Revision No. 3'!O27</f>
        <v>140448</v>
      </c>
      <c r="P27" s="105">
        <f>'Amendment 1-Other Funds'!N27+'Other Funds-Revision No. 2'!P27+'Other Funds-Revision No. 3'!P27</f>
        <v>90273</v>
      </c>
      <c r="Q27" s="105">
        <f>'Amendment 1-Other Funds'!O27+'Other Funds-Revision No. 2'!Q27+'Other Funds-Revision No. 3'!Q27</f>
        <v>59182</v>
      </c>
      <c r="R27" s="105">
        <f>'Amendment 1-Other Funds'!P27+'Other Funds-Revision No. 2'!R27+'Other Funds-Revision No. 3'!R27</f>
        <v>8680</v>
      </c>
      <c r="S27" s="105">
        <f>'Amendment 1-Other Funds'!Q27+'Other Funds-Revision No. 2'!S27+'Other Funds-Revision No. 3'!S27</f>
        <v>28990</v>
      </c>
      <c r="T27" s="105">
        <f>'Amendment 1-Other Funds'!R27+'Other Funds-Revision No. 2'!T27+'Other Funds-Revision No. 3'!T27</f>
        <v>0</v>
      </c>
      <c r="U27" s="105">
        <f>'Amendment 1-Other Funds'!S27+'Other Funds-Revision No. 2'!U27+'Other Funds-Revision No. 3'!U27</f>
        <v>0</v>
      </c>
      <c r="V27" s="105" t="e">
        <f>'Amendment 1-Other Funds'!#REF!+'Other Funds-Revision No. 2'!V27+'Other Funds-Revision No. 3'!V27</f>
        <v>#REF!</v>
      </c>
      <c r="W27" s="105">
        <f>'Amendment 1-Other Funds'!T27+'Other Funds-Revision No. 2'!W27+'Other Funds-Revision No. 3'!W27</f>
        <v>0</v>
      </c>
      <c r="X27" s="105">
        <f>'Amendment 1-Other Funds'!U27+'Other Funds-Revision No. 2'!X27+'Other Funds-Revision No. 3'!X27</f>
        <v>0</v>
      </c>
      <c r="Y27" s="105">
        <f>'Amendment 1-Other Funds'!V27+'Other Funds-Revision No. 2'!Y27+'Other Funds-Revision No. 3'!Y27</f>
        <v>0</v>
      </c>
      <c r="Z27" s="105" t="e">
        <f>'Amendment 1-Other Funds'!#REF!+'Other Funds-Revision No. 2'!Z27+'Other Funds-Revision No. 3'!Z27</f>
        <v>#REF!</v>
      </c>
      <c r="AA27" s="105">
        <f>'Amendment 1-Other Funds'!W27+'Other Funds-Revision No. 2'!AA27+'Other Funds-Revision No. 3'!AA27</f>
        <v>2382</v>
      </c>
      <c r="AB27" s="105">
        <f>'Amendment 1-Other Funds'!X27+'Other Funds-Revision No. 2'!AB27+'Other Funds-Revision No. 3'!AB27</f>
        <v>0</v>
      </c>
      <c r="AC27" s="105">
        <f>'Amendment 1-Other Funds'!Y27+'Other Funds-Revision No. 2'!AC27+'Other Funds-Revision No. 3'!AC27</f>
        <v>0</v>
      </c>
      <c r="AD27" s="105">
        <f>'Amendment 1-Other Funds'!Z27+'Other Funds-Revision No. 2'!AD27+'Other Funds-Revision No. 3'!AD27</f>
        <v>0</v>
      </c>
      <c r="AE27" s="105" t="e">
        <f>'Amendment 1-Other Funds'!#REF!+'Other Funds-Revision No. 2'!AE27+'Other Funds-Revision No. 3'!AE27</f>
        <v>#REF!</v>
      </c>
      <c r="AF27" s="111" t="e">
        <f t="shared" si="0"/>
        <v>#REF!</v>
      </c>
    </row>
    <row r="28" spans="1:32" x14ac:dyDescent="0.2">
      <c r="A28" s="24" t="str">
        <f>+'Original ABG Allocation'!A28</f>
        <v>23</v>
      </c>
      <c r="B28" s="24" t="str">
        <f>+'Original ABG Allocation'!B28</f>
        <v>DAUPHIN</v>
      </c>
      <c r="C28" s="105">
        <f>'Amendment 1-Other Funds'!C28+'Other Funds-Revision No. 2'!C28+'Other Funds-Revision No. 3'!C28</f>
        <v>0</v>
      </c>
      <c r="D28" s="105">
        <f>'Amendment 1-Other Funds'!D28+'Other Funds-Revision No. 2'!D28+'Other Funds-Revision No. 3'!D28</f>
        <v>23750</v>
      </c>
      <c r="E28" s="105" t="e">
        <f>'Amendment 1-Other Funds'!#REF!+'Other Funds-Revision No. 2'!E28+'Other Funds-Revision No. 3'!E28</f>
        <v>#REF!</v>
      </c>
      <c r="F28" s="105">
        <f>'Amendment 1-Other Funds'!E28+'Other Funds-Revision No. 2'!F28+'Other Funds-Revision No. 3'!F28</f>
        <v>0</v>
      </c>
      <c r="G28" s="105">
        <f>'Amendment 1-Other Funds'!F28+'Other Funds-Revision No. 2'!G28+'Other Funds-Revision No. 3'!G28</f>
        <v>0</v>
      </c>
      <c r="H28" s="105" t="e">
        <f>'Amendment 1-Other Funds'!#REF!+'Other Funds-Revision No. 2'!H28+'Other Funds-Revision No. 3'!H28</f>
        <v>#REF!</v>
      </c>
      <c r="I28" s="105">
        <f>'Amendment 1-Other Funds'!G28+'Other Funds-Revision No. 2'!I28+'Other Funds-Revision No. 3'!I28</f>
        <v>0</v>
      </c>
      <c r="J28" s="105">
        <f>'Amendment 1-Other Funds'!H28+'Other Funds-Revision No. 2'!J28+'Other Funds-Revision No. 3'!J28</f>
        <v>0</v>
      </c>
      <c r="K28" s="105">
        <f>'Amendment 1-Other Funds'!I28+'Other Funds-Revision No. 2'!K28+'Other Funds-Revision No. 3'!K28</f>
        <v>5000</v>
      </c>
      <c r="L28" s="105">
        <f>'Amendment 1-Other Funds'!J28+'Other Funds-Revision No. 2'!L28+'Other Funds-Revision No. 3'!L28</f>
        <v>0</v>
      </c>
      <c r="M28" s="105">
        <f>'Amendment 1-Other Funds'!K28+'Other Funds-Revision No. 2'!M28+'Other Funds-Revision No. 3'!M28</f>
        <v>129041</v>
      </c>
      <c r="N28" s="105">
        <f>'Amendment 1-Other Funds'!L28+'Other Funds-Revision No. 2'!N28+'Other Funds-Revision No. 3'!N28</f>
        <v>94315</v>
      </c>
      <c r="O28" s="105">
        <f>'Amendment 1-Other Funds'!M28+'Other Funds-Revision No. 2'!O28+'Other Funds-Revision No. 3'!O28</f>
        <v>0</v>
      </c>
      <c r="P28" s="105">
        <f>'Amendment 1-Other Funds'!N28+'Other Funds-Revision No. 2'!P28+'Other Funds-Revision No. 3'!P28</f>
        <v>70000</v>
      </c>
      <c r="Q28" s="105">
        <f>'Amendment 1-Other Funds'!O28+'Other Funds-Revision No. 2'!Q28+'Other Funds-Revision No. 3'!Q28</f>
        <v>60278</v>
      </c>
      <c r="R28" s="105">
        <f>'Amendment 1-Other Funds'!P28+'Other Funds-Revision No. 2'!R28+'Other Funds-Revision No. 3'!R28</f>
        <v>58967</v>
      </c>
      <c r="S28" s="105">
        <f>'Amendment 1-Other Funds'!Q28+'Other Funds-Revision No. 2'!S28+'Other Funds-Revision No. 3'!S28</f>
        <v>39311</v>
      </c>
      <c r="T28" s="105">
        <f>'Amendment 1-Other Funds'!R28+'Other Funds-Revision No. 2'!T28+'Other Funds-Revision No. 3'!T28</f>
        <v>5766</v>
      </c>
      <c r="U28" s="105">
        <f>'Amendment 1-Other Funds'!S28+'Other Funds-Revision No. 2'!U28+'Other Funds-Revision No. 3'!U28</f>
        <v>19257</v>
      </c>
      <c r="V28" s="105" t="e">
        <f>'Amendment 1-Other Funds'!#REF!+'Other Funds-Revision No. 2'!V28+'Other Funds-Revision No. 3'!V28</f>
        <v>#REF!</v>
      </c>
      <c r="W28" s="105">
        <f>'Amendment 1-Other Funds'!T28+'Other Funds-Revision No. 2'!W28+'Other Funds-Revision No. 3'!W28</f>
        <v>0</v>
      </c>
      <c r="X28" s="105">
        <f>'Amendment 1-Other Funds'!U28+'Other Funds-Revision No. 2'!X28+'Other Funds-Revision No. 3'!X28</f>
        <v>0</v>
      </c>
      <c r="Y28" s="105">
        <f>'Amendment 1-Other Funds'!V28+'Other Funds-Revision No. 2'!Y28+'Other Funds-Revision No. 3'!Y28</f>
        <v>0</v>
      </c>
      <c r="Z28" s="105" t="e">
        <f>'Amendment 1-Other Funds'!#REF!+'Other Funds-Revision No. 2'!Z28+'Other Funds-Revision No. 3'!Z28</f>
        <v>#REF!</v>
      </c>
      <c r="AA28" s="105">
        <f>'Amendment 1-Other Funds'!W28+'Other Funds-Revision No. 2'!AA28+'Other Funds-Revision No. 3'!AA28</f>
        <v>9493</v>
      </c>
      <c r="AB28" s="105">
        <f>'Amendment 1-Other Funds'!X28+'Other Funds-Revision No. 2'!AB28+'Other Funds-Revision No. 3'!AB28</f>
        <v>0</v>
      </c>
      <c r="AC28" s="105">
        <f>'Amendment 1-Other Funds'!Y28+'Other Funds-Revision No. 2'!AC28+'Other Funds-Revision No. 3'!AC28</f>
        <v>0</v>
      </c>
      <c r="AD28" s="105">
        <f>'Amendment 1-Other Funds'!Z28+'Other Funds-Revision No. 2'!AD28+'Other Funds-Revision No. 3'!AD28</f>
        <v>0</v>
      </c>
      <c r="AE28" s="105" t="e">
        <f>'Amendment 1-Other Funds'!#REF!+'Other Funds-Revision No. 2'!AE28+'Other Funds-Revision No. 3'!AE28</f>
        <v>#REF!</v>
      </c>
      <c r="AF28" s="111" t="e">
        <f t="shared" si="0"/>
        <v>#REF!</v>
      </c>
    </row>
    <row r="29" spans="1:32" x14ac:dyDescent="0.2">
      <c r="A29" s="24" t="str">
        <f>+'Original ABG Allocation'!A29</f>
        <v>24</v>
      </c>
      <c r="B29" s="24" t="str">
        <f>+'Original ABG Allocation'!B29</f>
        <v>LEBANON</v>
      </c>
      <c r="C29" s="105">
        <f>'Amendment 1-Other Funds'!C29+'Other Funds-Revision No. 2'!C29+'Other Funds-Revision No. 3'!C29</f>
        <v>0</v>
      </c>
      <c r="D29" s="105">
        <f>'Amendment 1-Other Funds'!D29+'Other Funds-Revision No. 2'!D29+'Other Funds-Revision No. 3'!D29</f>
        <v>10575</v>
      </c>
      <c r="E29" s="105" t="e">
        <f>'Amendment 1-Other Funds'!#REF!+'Other Funds-Revision No. 2'!E29+'Other Funds-Revision No. 3'!E29</f>
        <v>#REF!</v>
      </c>
      <c r="F29" s="105">
        <f>'Amendment 1-Other Funds'!E29+'Other Funds-Revision No. 2'!F29+'Other Funds-Revision No. 3'!F29</f>
        <v>0</v>
      </c>
      <c r="G29" s="105">
        <f>'Amendment 1-Other Funds'!F29+'Other Funds-Revision No. 2'!G29+'Other Funds-Revision No. 3'!G29</f>
        <v>0</v>
      </c>
      <c r="H29" s="105" t="e">
        <f>'Amendment 1-Other Funds'!#REF!+'Other Funds-Revision No. 2'!H29+'Other Funds-Revision No. 3'!H29</f>
        <v>#REF!</v>
      </c>
      <c r="I29" s="105">
        <f>'Amendment 1-Other Funds'!G29+'Other Funds-Revision No. 2'!I29+'Other Funds-Revision No. 3'!I29</f>
        <v>0</v>
      </c>
      <c r="J29" s="105">
        <f>'Amendment 1-Other Funds'!H29+'Other Funds-Revision No. 2'!J29+'Other Funds-Revision No. 3'!J29</f>
        <v>0</v>
      </c>
      <c r="K29" s="105">
        <f>'Amendment 1-Other Funds'!I29+'Other Funds-Revision No. 2'!K29+'Other Funds-Revision No. 3'!K29</f>
        <v>5000</v>
      </c>
      <c r="L29" s="105">
        <f>'Amendment 1-Other Funds'!J29+'Other Funds-Revision No. 2'!L29+'Other Funds-Revision No. 3'!L29</f>
        <v>0</v>
      </c>
      <c r="M29" s="105">
        <f>'Amendment 1-Other Funds'!K29+'Other Funds-Revision No. 2'!M29+'Other Funds-Revision No. 3'!M29</f>
        <v>714652</v>
      </c>
      <c r="N29" s="105">
        <f>'Amendment 1-Other Funds'!L29+'Other Funds-Revision No. 2'!N29+'Other Funds-Revision No. 3'!N29</f>
        <v>38885</v>
      </c>
      <c r="O29" s="105">
        <f>'Amendment 1-Other Funds'!M29+'Other Funds-Revision No. 2'!O29+'Other Funds-Revision No. 3'!O29</f>
        <v>48886</v>
      </c>
      <c r="P29" s="105">
        <f>'Amendment 1-Other Funds'!N29+'Other Funds-Revision No. 2'!P29+'Other Funds-Revision No. 3'!P29</f>
        <v>0</v>
      </c>
      <c r="Q29" s="105">
        <f>'Amendment 1-Other Funds'!O29+'Other Funds-Revision No. 2'!Q29+'Other Funds-Revision No. 3'!Q29</f>
        <v>56800</v>
      </c>
      <c r="R29" s="105">
        <f>'Amendment 1-Other Funds'!P29+'Other Funds-Revision No. 2'!R29+'Other Funds-Revision No. 3'!R29</f>
        <v>66454</v>
      </c>
      <c r="S29" s="105">
        <f>'Amendment 1-Other Funds'!Q29+'Other Funds-Revision No. 2'!S29+'Other Funds-Revision No. 3'!S29</f>
        <v>38793</v>
      </c>
      <c r="T29" s="105">
        <f>'Amendment 1-Other Funds'!R29+'Other Funds-Revision No. 2'!T29+'Other Funds-Revision No. 3'!T29</f>
        <v>8264</v>
      </c>
      <c r="U29" s="105">
        <f>'Amendment 1-Other Funds'!S29+'Other Funds-Revision No. 2'!U29+'Other Funds-Revision No. 3'!U29</f>
        <v>18682</v>
      </c>
      <c r="V29" s="105" t="e">
        <f>'Amendment 1-Other Funds'!#REF!+'Other Funds-Revision No. 2'!V29+'Other Funds-Revision No. 3'!V29</f>
        <v>#REF!</v>
      </c>
      <c r="W29" s="105">
        <f>'Amendment 1-Other Funds'!T29+'Other Funds-Revision No. 2'!W29+'Other Funds-Revision No. 3'!W29</f>
        <v>0</v>
      </c>
      <c r="X29" s="105">
        <f>'Amendment 1-Other Funds'!U29+'Other Funds-Revision No. 2'!X29+'Other Funds-Revision No. 3'!X29</f>
        <v>0</v>
      </c>
      <c r="Y29" s="105">
        <f>'Amendment 1-Other Funds'!V29+'Other Funds-Revision No. 2'!Y29+'Other Funds-Revision No. 3'!Y29</f>
        <v>0</v>
      </c>
      <c r="Z29" s="105" t="e">
        <f>'Amendment 1-Other Funds'!#REF!+'Other Funds-Revision No. 2'!Z29+'Other Funds-Revision No. 3'!Z29</f>
        <v>#REF!</v>
      </c>
      <c r="AA29" s="105">
        <f>'Amendment 1-Other Funds'!W29+'Other Funds-Revision No. 2'!AA29+'Other Funds-Revision No. 3'!AA29</f>
        <v>4535</v>
      </c>
      <c r="AB29" s="105">
        <f>'Amendment 1-Other Funds'!X29+'Other Funds-Revision No. 2'!AB29+'Other Funds-Revision No. 3'!AB29</f>
        <v>0</v>
      </c>
      <c r="AC29" s="105">
        <f>'Amendment 1-Other Funds'!Y29+'Other Funds-Revision No. 2'!AC29+'Other Funds-Revision No. 3'!AC29</f>
        <v>0</v>
      </c>
      <c r="AD29" s="105">
        <f>'Amendment 1-Other Funds'!Z29+'Other Funds-Revision No. 2'!AD29+'Other Funds-Revision No. 3'!AD29</f>
        <v>0</v>
      </c>
      <c r="AE29" s="105" t="e">
        <f>'Amendment 1-Other Funds'!#REF!+'Other Funds-Revision No. 2'!AE29+'Other Funds-Revision No. 3'!AE29</f>
        <v>#REF!</v>
      </c>
      <c r="AF29" s="111" t="e">
        <f t="shared" si="0"/>
        <v>#REF!</v>
      </c>
    </row>
    <row r="30" spans="1:32" x14ac:dyDescent="0.2">
      <c r="A30" s="24" t="str">
        <f>+'Original ABG Allocation'!A30</f>
        <v>25</v>
      </c>
      <c r="B30" s="24" t="str">
        <f>+'Original ABG Allocation'!B30</f>
        <v>YORK</v>
      </c>
      <c r="C30" s="105">
        <f>'Amendment 1-Other Funds'!C30+'Other Funds-Revision No. 2'!C30+'Other Funds-Revision No. 3'!C30</f>
        <v>0</v>
      </c>
      <c r="D30" s="105">
        <f>'Amendment 1-Other Funds'!D30+'Other Funds-Revision No. 2'!D30+'Other Funds-Revision No. 3'!D30</f>
        <v>5475</v>
      </c>
      <c r="E30" s="105" t="e">
        <f>'Amendment 1-Other Funds'!#REF!+'Other Funds-Revision No. 2'!E30+'Other Funds-Revision No. 3'!E30</f>
        <v>#REF!</v>
      </c>
      <c r="F30" s="105">
        <f>'Amendment 1-Other Funds'!E30+'Other Funds-Revision No. 2'!F30+'Other Funds-Revision No. 3'!F30</f>
        <v>0</v>
      </c>
      <c r="G30" s="105">
        <f>'Amendment 1-Other Funds'!F30+'Other Funds-Revision No. 2'!G30+'Other Funds-Revision No. 3'!G30</f>
        <v>0</v>
      </c>
      <c r="H30" s="105" t="e">
        <f>'Amendment 1-Other Funds'!#REF!+'Other Funds-Revision No. 2'!H30+'Other Funds-Revision No. 3'!H30</f>
        <v>#REF!</v>
      </c>
      <c r="I30" s="105">
        <f>'Amendment 1-Other Funds'!G30+'Other Funds-Revision No. 2'!I30+'Other Funds-Revision No. 3'!I30</f>
        <v>0</v>
      </c>
      <c r="J30" s="105">
        <f>'Amendment 1-Other Funds'!H30+'Other Funds-Revision No. 2'!J30+'Other Funds-Revision No. 3'!J30</f>
        <v>0</v>
      </c>
      <c r="K30" s="105">
        <f>'Amendment 1-Other Funds'!I30+'Other Funds-Revision No. 2'!K30+'Other Funds-Revision No. 3'!K30</f>
        <v>5000</v>
      </c>
      <c r="L30" s="105">
        <f>'Amendment 1-Other Funds'!J30+'Other Funds-Revision No. 2'!L30+'Other Funds-Revision No. 3'!L30</f>
        <v>0</v>
      </c>
      <c r="M30" s="105">
        <f>'Amendment 1-Other Funds'!K30+'Other Funds-Revision No. 2'!M30+'Other Funds-Revision No. 3'!M30</f>
        <v>1980012</v>
      </c>
      <c r="N30" s="105">
        <f>'Amendment 1-Other Funds'!L30+'Other Funds-Revision No. 2'!N30+'Other Funds-Revision No. 3'!N30</f>
        <v>108682</v>
      </c>
      <c r="O30" s="105">
        <f>'Amendment 1-Other Funds'!M30+'Other Funds-Revision No. 2'!O30+'Other Funds-Revision No. 3'!O30</f>
        <v>47116</v>
      </c>
      <c r="P30" s="105">
        <f>'Amendment 1-Other Funds'!N30+'Other Funds-Revision No. 2'!P30+'Other Funds-Revision No. 3'!P30</f>
        <v>100000</v>
      </c>
      <c r="Q30" s="105">
        <f>'Amendment 1-Other Funds'!O30+'Other Funds-Revision No. 2'!Q30+'Other Funds-Revision No. 3'!Q30</f>
        <v>172154</v>
      </c>
      <c r="R30" s="105">
        <f>'Amendment 1-Other Funds'!P30+'Other Funds-Revision No. 2'!R30+'Other Funds-Revision No. 3'!R30</f>
        <v>168411</v>
      </c>
      <c r="S30" s="105">
        <f>'Amendment 1-Other Funds'!Q30+'Other Funds-Revision No. 2'!S30+'Other Funds-Revision No. 3'!S30</f>
        <v>112274</v>
      </c>
      <c r="T30" s="105">
        <f>'Amendment 1-Other Funds'!R30+'Other Funds-Revision No. 2'!T30+'Other Funds-Revision No. 3'!T30</f>
        <v>16466</v>
      </c>
      <c r="U30" s="105">
        <f>'Amendment 1-Other Funds'!S30+'Other Funds-Revision No. 2'!U30+'Other Funds-Revision No. 3'!U30</f>
        <v>54997</v>
      </c>
      <c r="V30" s="105" t="e">
        <f>'Amendment 1-Other Funds'!#REF!+'Other Funds-Revision No. 2'!V30+'Other Funds-Revision No. 3'!V30</f>
        <v>#REF!</v>
      </c>
      <c r="W30" s="105">
        <f>'Amendment 1-Other Funds'!T30+'Other Funds-Revision No. 2'!W30+'Other Funds-Revision No. 3'!W30</f>
        <v>0</v>
      </c>
      <c r="X30" s="105">
        <f>'Amendment 1-Other Funds'!U30+'Other Funds-Revision No. 2'!X30+'Other Funds-Revision No. 3'!X30</f>
        <v>0</v>
      </c>
      <c r="Y30" s="105">
        <f>'Amendment 1-Other Funds'!V30+'Other Funds-Revision No. 2'!Y30+'Other Funds-Revision No. 3'!Y30</f>
        <v>0</v>
      </c>
      <c r="Z30" s="105" t="e">
        <f>'Amendment 1-Other Funds'!#REF!+'Other Funds-Revision No. 2'!Z30+'Other Funds-Revision No. 3'!Z30</f>
        <v>#REF!</v>
      </c>
      <c r="AA30" s="105">
        <f>'Amendment 1-Other Funds'!W30+'Other Funds-Revision No. 2'!AA30+'Other Funds-Revision No. 3'!AA30</f>
        <v>13556</v>
      </c>
      <c r="AB30" s="105">
        <f>'Amendment 1-Other Funds'!X30+'Other Funds-Revision No. 2'!AB30+'Other Funds-Revision No. 3'!AB30</f>
        <v>0</v>
      </c>
      <c r="AC30" s="105">
        <f>'Amendment 1-Other Funds'!Y30+'Other Funds-Revision No. 2'!AC30+'Other Funds-Revision No. 3'!AC30</f>
        <v>0</v>
      </c>
      <c r="AD30" s="105">
        <f>'Amendment 1-Other Funds'!Z30+'Other Funds-Revision No. 2'!AD30+'Other Funds-Revision No. 3'!AD30</f>
        <v>0</v>
      </c>
      <c r="AE30" s="105" t="e">
        <f>'Amendment 1-Other Funds'!#REF!+'Other Funds-Revision No. 2'!AE30+'Other Funds-Revision No. 3'!AE30</f>
        <v>#REF!</v>
      </c>
      <c r="AF30" s="111" t="e">
        <f t="shared" si="0"/>
        <v>#REF!</v>
      </c>
    </row>
    <row r="31" spans="1:32" x14ac:dyDescent="0.2">
      <c r="A31" s="24" t="str">
        <f>+'Original ABG Allocation'!A31</f>
        <v>26</v>
      </c>
      <c r="B31" s="24" t="str">
        <f>+'Original ABG Allocation'!B31</f>
        <v>LANCASTER</v>
      </c>
      <c r="C31" s="105">
        <f>'Amendment 1-Other Funds'!C31+'Other Funds-Revision No. 2'!C31+'Other Funds-Revision No. 3'!C31</f>
        <v>0</v>
      </c>
      <c r="D31" s="105">
        <f>'Amendment 1-Other Funds'!D31+'Other Funds-Revision No. 2'!D31+'Other Funds-Revision No. 3'!D31</f>
        <v>4200</v>
      </c>
      <c r="E31" s="105" t="e">
        <f>'Amendment 1-Other Funds'!#REF!+'Other Funds-Revision No. 2'!E31+'Other Funds-Revision No. 3'!E31</f>
        <v>#REF!</v>
      </c>
      <c r="F31" s="105">
        <f>'Amendment 1-Other Funds'!E31+'Other Funds-Revision No. 2'!F31+'Other Funds-Revision No. 3'!F31</f>
        <v>0</v>
      </c>
      <c r="G31" s="105">
        <f>'Amendment 1-Other Funds'!F31+'Other Funds-Revision No. 2'!G31+'Other Funds-Revision No. 3'!G31</f>
        <v>0</v>
      </c>
      <c r="H31" s="105" t="e">
        <f>'Amendment 1-Other Funds'!#REF!+'Other Funds-Revision No. 2'!H31+'Other Funds-Revision No. 3'!H31</f>
        <v>#REF!</v>
      </c>
      <c r="I31" s="105">
        <f>'Amendment 1-Other Funds'!G31+'Other Funds-Revision No. 2'!I31+'Other Funds-Revision No. 3'!I31</f>
        <v>0</v>
      </c>
      <c r="J31" s="105">
        <f>'Amendment 1-Other Funds'!H31+'Other Funds-Revision No. 2'!J31+'Other Funds-Revision No. 3'!J31</f>
        <v>0</v>
      </c>
      <c r="K31" s="105">
        <f>'Amendment 1-Other Funds'!I31+'Other Funds-Revision No. 2'!K31+'Other Funds-Revision No. 3'!K31</f>
        <v>5000</v>
      </c>
      <c r="L31" s="105">
        <f>'Amendment 1-Other Funds'!J31+'Other Funds-Revision No. 2'!L31+'Other Funds-Revision No. 3'!L31</f>
        <v>0</v>
      </c>
      <c r="M31" s="105">
        <f>'Amendment 1-Other Funds'!K31+'Other Funds-Revision No. 2'!M31+'Other Funds-Revision No. 3'!M31</f>
        <v>1876617</v>
      </c>
      <c r="N31" s="105">
        <f>'Amendment 1-Other Funds'!L31+'Other Funds-Revision No. 2'!N31+'Other Funds-Revision No. 3'!N31</f>
        <v>270544</v>
      </c>
      <c r="O31" s="105">
        <f>'Amendment 1-Other Funds'!M31+'Other Funds-Revision No. 2'!O31+'Other Funds-Revision No. 3'!O31</f>
        <v>54194</v>
      </c>
      <c r="P31" s="105">
        <f>'Amendment 1-Other Funds'!N31+'Other Funds-Revision No. 2'!P31+'Other Funds-Revision No. 3'!P31</f>
        <v>100000</v>
      </c>
      <c r="Q31" s="105">
        <f>'Amendment 1-Other Funds'!O31+'Other Funds-Revision No. 2'!Q31+'Other Funds-Revision No. 3'!Q31</f>
        <v>287159</v>
      </c>
      <c r="R31" s="105">
        <f>'Amendment 1-Other Funds'!P31+'Other Funds-Revision No. 2'!R31+'Other Funds-Revision No. 3'!R31</f>
        <v>187278</v>
      </c>
      <c r="S31" s="105">
        <f>'Amendment 1-Other Funds'!Q31+'Other Funds-Revision No. 2'!S31+'Other Funds-Revision No. 3'!S31</f>
        <v>124852</v>
      </c>
      <c r="T31" s="105">
        <f>'Amendment 1-Other Funds'!R31+'Other Funds-Revision No. 2'!T31+'Other Funds-Revision No. 3'!T31</f>
        <v>18312</v>
      </c>
      <c r="U31" s="105">
        <f>'Amendment 1-Other Funds'!S31+'Other Funds-Revision No. 2'!U31+'Other Funds-Revision No. 3'!U31</f>
        <v>61159</v>
      </c>
      <c r="V31" s="105" t="e">
        <f>'Amendment 1-Other Funds'!#REF!+'Other Funds-Revision No. 2'!V31+'Other Funds-Revision No. 3'!V31</f>
        <v>#REF!</v>
      </c>
      <c r="W31" s="105">
        <f>'Amendment 1-Other Funds'!T31+'Other Funds-Revision No. 2'!W31+'Other Funds-Revision No. 3'!W31</f>
        <v>0</v>
      </c>
      <c r="X31" s="105">
        <f>'Amendment 1-Other Funds'!U31+'Other Funds-Revision No. 2'!X31+'Other Funds-Revision No. 3'!X31</f>
        <v>0</v>
      </c>
      <c r="Y31" s="105">
        <f>'Amendment 1-Other Funds'!V31+'Other Funds-Revision No. 2'!Y31+'Other Funds-Revision No. 3'!Y31</f>
        <v>0</v>
      </c>
      <c r="Z31" s="105" t="e">
        <f>'Amendment 1-Other Funds'!#REF!+'Other Funds-Revision No. 2'!Z31+'Other Funds-Revision No. 3'!Z31</f>
        <v>#REF!</v>
      </c>
      <c r="AA31" s="105">
        <f>'Amendment 1-Other Funds'!W31+'Other Funds-Revision No. 2'!AA31+'Other Funds-Revision No. 3'!AA31</f>
        <v>15074</v>
      </c>
      <c r="AB31" s="105">
        <f>'Amendment 1-Other Funds'!X31+'Other Funds-Revision No. 2'!AB31+'Other Funds-Revision No. 3'!AB31</f>
        <v>14484</v>
      </c>
      <c r="AC31" s="105">
        <f>'Amendment 1-Other Funds'!Y31+'Other Funds-Revision No. 2'!AC31+'Other Funds-Revision No. 3'!AC31</f>
        <v>0</v>
      </c>
      <c r="AD31" s="105">
        <f>'Amendment 1-Other Funds'!Z31+'Other Funds-Revision No. 2'!AD31+'Other Funds-Revision No. 3'!AD31</f>
        <v>0</v>
      </c>
      <c r="AE31" s="105" t="e">
        <f>'Amendment 1-Other Funds'!#REF!+'Other Funds-Revision No. 2'!AE31+'Other Funds-Revision No. 3'!AE31</f>
        <v>#REF!</v>
      </c>
      <c r="AF31" s="111" t="e">
        <f t="shared" si="0"/>
        <v>#REF!</v>
      </c>
    </row>
    <row r="32" spans="1:32" x14ac:dyDescent="0.2">
      <c r="A32" s="24" t="str">
        <f>+'Original ABG Allocation'!A32</f>
        <v>27</v>
      </c>
      <c r="B32" s="24" t="str">
        <f>+'Original ABG Allocation'!B32</f>
        <v>CHESTER</v>
      </c>
      <c r="C32" s="105">
        <f>'Amendment 1-Other Funds'!C32+'Other Funds-Revision No. 2'!C32+'Other Funds-Revision No. 3'!C32</f>
        <v>0</v>
      </c>
      <c r="D32" s="105">
        <f>'Amendment 1-Other Funds'!D32+'Other Funds-Revision No. 2'!D32+'Other Funds-Revision No. 3'!D32</f>
        <v>9725</v>
      </c>
      <c r="E32" s="105" t="e">
        <f>'Amendment 1-Other Funds'!#REF!+'Other Funds-Revision No. 2'!E32+'Other Funds-Revision No. 3'!E32</f>
        <v>#REF!</v>
      </c>
      <c r="F32" s="105">
        <f>'Amendment 1-Other Funds'!E32+'Other Funds-Revision No. 2'!F32+'Other Funds-Revision No. 3'!F32</f>
        <v>0</v>
      </c>
      <c r="G32" s="105">
        <f>'Amendment 1-Other Funds'!F32+'Other Funds-Revision No. 2'!G32+'Other Funds-Revision No. 3'!G32</f>
        <v>0</v>
      </c>
      <c r="H32" s="105" t="e">
        <f>'Amendment 1-Other Funds'!#REF!+'Other Funds-Revision No. 2'!H32+'Other Funds-Revision No. 3'!H32</f>
        <v>#REF!</v>
      </c>
      <c r="I32" s="105">
        <f>'Amendment 1-Other Funds'!G32+'Other Funds-Revision No. 2'!I32+'Other Funds-Revision No. 3'!I32</f>
        <v>0</v>
      </c>
      <c r="J32" s="105">
        <f>'Amendment 1-Other Funds'!H32+'Other Funds-Revision No. 2'!J32+'Other Funds-Revision No. 3'!J32</f>
        <v>0</v>
      </c>
      <c r="K32" s="105">
        <f>'Amendment 1-Other Funds'!I32+'Other Funds-Revision No. 2'!K32+'Other Funds-Revision No. 3'!K32</f>
        <v>5000</v>
      </c>
      <c r="L32" s="105">
        <f>'Amendment 1-Other Funds'!J32+'Other Funds-Revision No. 2'!L32+'Other Funds-Revision No. 3'!L32</f>
        <v>0</v>
      </c>
      <c r="M32" s="105">
        <f>'Amendment 1-Other Funds'!K32+'Other Funds-Revision No. 2'!M32+'Other Funds-Revision No. 3'!M32</f>
        <v>684864</v>
      </c>
      <c r="N32" s="105">
        <f>'Amendment 1-Other Funds'!L32+'Other Funds-Revision No. 2'!N32+'Other Funds-Revision No. 3'!N32</f>
        <v>70176</v>
      </c>
      <c r="O32" s="105">
        <f>'Amendment 1-Other Funds'!M32+'Other Funds-Revision No. 2'!O32+'Other Funds-Revision No. 3'!O32</f>
        <v>54194</v>
      </c>
      <c r="P32" s="105">
        <f>'Amendment 1-Other Funds'!N32+'Other Funds-Revision No. 2'!P32+'Other Funds-Revision No. 3'!P32</f>
        <v>65000</v>
      </c>
      <c r="Q32" s="105">
        <f>'Amendment 1-Other Funds'!O32+'Other Funds-Revision No. 2'!Q32+'Other Funds-Revision No. 3'!Q32</f>
        <v>224672</v>
      </c>
      <c r="R32" s="105">
        <f>'Amendment 1-Other Funds'!P32+'Other Funds-Revision No. 2'!R32+'Other Funds-Revision No. 3'!R32</f>
        <v>211083</v>
      </c>
      <c r="S32" s="105">
        <f>'Amendment 1-Other Funds'!Q32+'Other Funds-Revision No. 2'!S32+'Other Funds-Revision No. 3'!S32</f>
        <v>140722</v>
      </c>
      <c r="T32" s="105">
        <f>'Amendment 1-Other Funds'!R32+'Other Funds-Revision No. 2'!T32+'Other Funds-Revision No. 3'!T32</f>
        <v>0</v>
      </c>
      <c r="U32" s="105">
        <f>'Amendment 1-Other Funds'!S32+'Other Funds-Revision No. 2'!U32+'Other Funds-Revision No. 3'!U32</f>
        <v>0</v>
      </c>
      <c r="V32" s="105" t="e">
        <f>'Amendment 1-Other Funds'!#REF!+'Other Funds-Revision No. 2'!V32+'Other Funds-Revision No. 3'!V32</f>
        <v>#REF!</v>
      </c>
      <c r="W32" s="105">
        <f>'Amendment 1-Other Funds'!T32+'Other Funds-Revision No. 2'!W32+'Other Funds-Revision No. 3'!W32</f>
        <v>0</v>
      </c>
      <c r="X32" s="105">
        <f>'Amendment 1-Other Funds'!U32+'Other Funds-Revision No. 2'!X32+'Other Funds-Revision No. 3'!X32</f>
        <v>0</v>
      </c>
      <c r="Y32" s="105">
        <f>'Amendment 1-Other Funds'!V32+'Other Funds-Revision No. 2'!Y32+'Other Funds-Revision No. 3'!Y32</f>
        <v>0</v>
      </c>
      <c r="Z32" s="105" t="e">
        <f>'Amendment 1-Other Funds'!#REF!+'Other Funds-Revision No. 2'!Z32+'Other Funds-Revision No. 3'!Z32</f>
        <v>#REF!</v>
      </c>
      <c r="AA32" s="105">
        <f>'Amendment 1-Other Funds'!W32+'Other Funds-Revision No. 2'!AA32+'Other Funds-Revision No. 3'!AA32</f>
        <v>11647</v>
      </c>
      <c r="AB32" s="105">
        <f>'Amendment 1-Other Funds'!X32+'Other Funds-Revision No. 2'!AB32+'Other Funds-Revision No. 3'!AB32</f>
        <v>0</v>
      </c>
      <c r="AC32" s="105">
        <f>'Amendment 1-Other Funds'!Y32+'Other Funds-Revision No. 2'!AC32+'Other Funds-Revision No. 3'!AC32</f>
        <v>0</v>
      </c>
      <c r="AD32" s="105">
        <f>'Amendment 1-Other Funds'!Z32+'Other Funds-Revision No. 2'!AD32+'Other Funds-Revision No. 3'!AD32</f>
        <v>0</v>
      </c>
      <c r="AE32" s="105" t="e">
        <f>'Amendment 1-Other Funds'!#REF!+'Other Funds-Revision No. 2'!AE32+'Other Funds-Revision No. 3'!AE32</f>
        <v>#REF!</v>
      </c>
      <c r="AF32" s="111" t="e">
        <f t="shared" si="0"/>
        <v>#REF!</v>
      </c>
    </row>
    <row r="33" spans="1:32" x14ac:dyDescent="0.2">
      <c r="A33" s="24" t="str">
        <f>+'Original ABG Allocation'!A33</f>
        <v>28</v>
      </c>
      <c r="B33" s="24" t="str">
        <f>+'Original ABG Allocation'!B33</f>
        <v>MONTGOMERY</v>
      </c>
      <c r="C33" s="105">
        <f>'Amendment 1-Other Funds'!C33+'Other Funds-Revision No. 2'!C33+'Other Funds-Revision No. 3'!C33</f>
        <v>0</v>
      </c>
      <c r="D33" s="105">
        <f>'Amendment 1-Other Funds'!D33+'Other Funds-Revision No. 2'!D33+'Other Funds-Revision No. 3'!D33</f>
        <v>8025</v>
      </c>
      <c r="E33" s="105" t="e">
        <f>'Amendment 1-Other Funds'!#REF!+'Other Funds-Revision No. 2'!E33+'Other Funds-Revision No. 3'!E33</f>
        <v>#REF!</v>
      </c>
      <c r="F33" s="105">
        <f>'Amendment 1-Other Funds'!E33+'Other Funds-Revision No. 2'!F33+'Other Funds-Revision No. 3'!F33</f>
        <v>0</v>
      </c>
      <c r="G33" s="105">
        <f>'Amendment 1-Other Funds'!F33+'Other Funds-Revision No. 2'!G33+'Other Funds-Revision No. 3'!G33</f>
        <v>0</v>
      </c>
      <c r="H33" s="105" t="e">
        <f>'Amendment 1-Other Funds'!#REF!+'Other Funds-Revision No. 2'!H33+'Other Funds-Revision No. 3'!H33</f>
        <v>#REF!</v>
      </c>
      <c r="I33" s="105">
        <f>'Amendment 1-Other Funds'!G33+'Other Funds-Revision No. 2'!I33+'Other Funds-Revision No. 3'!I33</f>
        <v>0</v>
      </c>
      <c r="J33" s="105">
        <f>'Amendment 1-Other Funds'!H33+'Other Funds-Revision No. 2'!J33+'Other Funds-Revision No. 3'!J33</f>
        <v>0</v>
      </c>
      <c r="K33" s="105">
        <f>'Amendment 1-Other Funds'!I33+'Other Funds-Revision No. 2'!K33+'Other Funds-Revision No. 3'!K33</f>
        <v>5000</v>
      </c>
      <c r="L33" s="105">
        <f>'Amendment 1-Other Funds'!J33+'Other Funds-Revision No. 2'!L33+'Other Funds-Revision No. 3'!L33</f>
        <v>0</v>
      </c>
      <c r="M33" s="105">
        <f>'Amendment 1-Other Funds'!K33+'Other Funds-Revision No. 2'!M33+'Other Funds-Revision No. 3'!M33</f>
        <v>1974940</v>
      </c>
      <c r="N33" s="105">
        <f>'Amendment 1-Other Funds'!L33+'Other Funds-Revision No. 2'!N33+'Other Funds-Revision No. 3'!N33</f>
        <v>426935</v>
      </c>
      <c r="O33" s="105">
        <f>'Amendment 1-Other Funds'!M33+'Other Funds-Revision No. 2'!O33+'Other Funds-Revision No. 3'!O33</f>
        <v>54036</v>
      </c>
      <c r="P33" s="105">
        <f>'Amendment 1-Other Funds'!N33+'Other Funds-Revision No. 2'!P33+'Other Funds-Revision No. 3'!P33</f>
        <v>73392</v>
      </c>
      <c r="Q33" s="105">
        <f>'Amendment 1-Other Funds'!O33+'Other Funds-Revision No. 2'!Q33+'Other Funds-Revision No. 3'!Q33</f>
        <v>262782</v>
      </c>
      <c r="R33" s="105">
        <f>'Amendment 1-Other Funds'!P33+'Other Funds-Revision No. 2'!R33+'Other Funds-Revision No. 3'!R33</f>
        <v>257069</v>
      </c>
      <c r="S33" s="105">
        <f>'Amendment 1-Other Funds'!Q33+'Other Funds-Revision No. 2'!S33+'Other Funds-Revision No. 3'!S33</f>
        <v>171379</v>
      </c>
      <c r="T33" s="105">
        <f>'Amendment 1-Other Funds'!R33+'Other Funds-Revision No. 2'!T33+'Other Funds-Revision No. 3'!T33</f>
        <v>25136</v>
      </c>
      <c r="U33" s="105">
        <f>'Amendment 1-Other Funds'!S33+'Other Funds-Revision No. 2'!U33+'Other Funds-Revision No. 3'!U33</f>
        <v>83952</v>
      </c>
      <c r="V33" s="105" t="e">
        <f>'Amendment 1-Other Funds'!#REF!+'Other Funds-Revision No. 2'!V33+'Other Funds-Revision No. 3'!V33</f>
        <v>#REF!</v>
      </c>
      <c r="W33" s="105">
        <f>'Amendment 1-Other Funds'!T33+'Other Funds-Revision No. 2'!W33+'Other Funds-Revision No. 3'!W33</f>
        <v>0</v>
      </c>
      <c r="X33" s="105">
        <f>'Amendment 1-Other Funds'!U33+'Other Funds-Revision No. 2'!X33+'Other Funds-Revision No. 3'!X33</f>
        <v>0</v>
      </c>
      <c r="Y33" s="105">
        <f>'Amendment 1-Other Funds'!V33+'Other Funds-Revision No. 2'!Y33+'Other Funds-Revision No. 3'!Y33</f>
        <v>0</v>
      </c>
      <c r="Z33" s="105" t="e">
        <f>'Amendment 1-Other Funds'!#REF!+'Other Funds-Revision No. 2'!Z33+'Other Funds-Revision No. 3'!Z33</f>
        <v>#REF!</v>
      </c>
      <c r="AA33" s="105">
        <f>'Amendment 1-Other Funds'!W33+'Other Funds-Revision No. 2'!AA33+'Other Funds-Revision No. 3'!AA33</f>
        <v>20692</v>
      </c>
      <c r="AB33" s="105">
        <f>'Amendment 1-Other Funds'!X33+'Other Funds-Revision No. 2'!AB33+'Other Funds-Revision No. 3'!AB33</f>
        <v>26905</v>
      </c>
      <c r="AC33" s="105">
        <f>'Amendment 1-Other Funds'!Y33+'Other Funds-Revision No. 2'!AC33+'Other Funds-Revision No. 3'!AC33</f>
        <v>0</v>
      </c>
      <c r="AD33" s="105">
        <f>'Amendment 1-Other Funds'!Z33+'Other Funds-Revision No. 2'!AD33+'Other Funds-Revision No. 3'!AD33</f>
        <v>0</v>
      </c>
      <c r="AE33" s="105" t="e">
        <f>'Amendment 1-Other Funds'!#REF!+'Other Funds-Revision No. 2'!AE33+'Other Funds-Revision No. 3'!AE33</f>
        <v>#REF!</v>
      </c>
      <c r="AF33" s="111" t="e">
        <f t="shared" si="0"/>
        <v>#REF!</v>
      </c>
    </row>
    <row r="34" spans="1:32" x14ac:dyDescent="0.2">
      <c r="A34" s="24" t="str">
        <f>+'Original ABG Allocation'!A34</f>
        <v>29</v>
      </c>
      <c r="B34" s="24" t="str">
        <f>+'Original ABG Allocation'!B34</f>
        <v>BUCKS</v>
      </c>
      <c r="C34" s="105">
        <f>'Amendment 1-Other Funds'!C34+'Other Funds-Revision No. 2'!C34+'Other Funds-Revision No. 3'!C34</f>
        <v>0</v>
      </c>
      <c r="D34" s="105">
        <f>'Amendment 1-Other Funds'!D34+'Other Funds-Revision No. 2'!D34+'Other Funds-Revision No. 3'!D34</f>
        <v>8450</v>
      </c>
      <c r="E34" s="105" t="e">
        <f>'Amendment 1-Other Funds'!#REF!+'Other Funds-Revision No. 2'!E34+'Other Funds-Revision No. 3'!E34</f>
        <v>#REF!</v>
      </c>
      <c r="F34" s="105">
        <f>'Amendment 1-Other Funds'!E34+'Other Funds-Revision No. 2'!F34+'Other Funds-Revision No. 3'!F34</f>
        <v>0</v>
      </c>
      <c r="G34" s="105">
        <f>'Amendment 1-Other Funds'!F34+'Other Funds-Revision No. 2'!G34+'Other Funds-Revision No. 3'!G34</f>
        <v>0</v>
      </c>
      <c r="H34" s="105" t="e">
        <f>'Amendment 1-Other Funds'!#REF!+'Other Funds-Revision No. 2'!H34+'Other Funds-Revision No. 3'!H34</f>
        <v>#REF!</v>
      </c>
      <c r="I34" s="105">
        <f>'Amendment 1-Other Funds'!G34+'Other Funds-Revision No. 2'!I34+'Other Funds-Revision No. 3'!I34</f>
        <v>0</v>
      </c>
      <c r="J34" s="105">
        <f>'Amendment 1-Other Funds'!H34+'Other Funds-Revision No. 2'!J34+'Other Funds-Revision No. 3'!J34</f>
        <v>0</v>
      </c>
      <c r="K34" s="105">
        <f>'Amendment 1-Other Funds'!I34+'Other Funds-Revision No. 2'!K34+'Other Funds-Revision No. 3'!K34</f>
        <v>5000</v>
      </c>
      <c r="L34" s="105">
        <f>'Amendment 1-Other Funds'!J34+'Other Funds-Revision No. 2'!L34+'Other Funds-Revision No. 3'!L34</f>
        <v>0</v>
      </c>
      <c r="M34" s="105">
        <f>'Amendment 1-Other Funds'!K34+'Other Funds-Revision No. 2'!M34+'Other Funds-Revision No. 3'!M34</f>
        <v>982342</v>
      </c>
      <c r="N34" s="105">
        <f>'Amendment 1-Other Funds'!L34+'Other Funds-Revision No. 2'!N34+'Other Funds-Revision No. 3'!N34</f>
        <v>106902</v>
      </c>
      <c r="O34" s="105">
        <f>'Amendment 1-Other Funds'!M34+'Other Funds-Revision No. 2'!O34+'Other Funds-Revision No. 3'!O34</f>
        <v>163095</v>
      </c>
      <c r="P34" s="105">
        <f>'Amendment 1-Other Funds'!N34+'Other Funds-Revision No. 2'!P34+'Other Funds-Revision No. 3'!P34</f>
        <v>79107</v>
      </c>
      <c r="Q34" s="105">
        <f>'Amendment 1-Other Funds'!O34+'Other Funds-Revision No. 2'!Q34+'Other Funds-Revision No. 3'!Q34</f>
        <v>345984</v>
      </c>
      <c r="R34" s="105">
        <f>'Amendment 1-Other Funds'!P34+'Other Funds-Revision No. 2'!R34+'Other Funds-Revision No. 3'!R34</f>
        <v>309840</v>
      </c>
      <c r="S34" s="105">
        <f>'Amendment 1-Other Funds'!Q34+'Other Funds-Revision No. 2'!S34+'Other Funds-Revision No. 3'!S34</f>
        <v>291560</v>
      </c>
      <c r="T34" s="105">
        <f>'Amendment 1-Other Funds'!R34+'Other Funds-Revision No. 2'!T34+'Other Funds-Revision No. 3'!T34</f>
        <v>26695</v>
      </c>
      <c r="U34" s="105">
        <f>'Amendment 1-Other Funds'!S34+'Other Funds-Revision No. 2'!U34+'Other Funds-Revision No. 3'!U34</f>
        <v>84358</v>
      </c>
      <c r="V34" s="105" t="e">
        <f>'Amendment 1-Other Funds'!#REF!+'Other Funds-Revision No. 2'!V34+'Other Funds-Revision No. 3'!V34</f>
        <v>#REF!</v>
      </c>
      <c r="W34" s="105">
        <f>'Amendment 1-Other Funds'!T34+'Other Funds-Revision No. 2'!W34+'Other Funds-Revision No. 3'!W34</f>
        <v>0</v>
      </c>
      <c r="X34" s="105">
        <f>'Amendment 1-Other Funds'!U34+'Other Funds-Revision No. 2'!X34+'Other Funds-Revision No. 3'!X34</f>
        <v>0</v>
      </c>
      <c r="Y34" s="105">
        <f>'Amendment 1-Other Funds'!V34+'Other Funds-Revision No. 2'!Y34+'Other Funds-Revision No. 3'!Y34</f>
        <v>0</v>
      </c>
      <c r="Z34" s="105" t="e">
        <f>'Amendment 1-Other Funds'!#REF!+'Other Funds-Revision No. 2'!Z34+'Other Funds-Revision No. 3'!Z34</f>
        <v>#REF!</v>
      </c>
      <c r="AA34" s="105">
        <f>'Amendment 1-Other Funds'!W34+'Other Funds-Revision No. 2'!AA34+'Other Funds-Revision No. 3'!AA34</f>
        <v>15557</v>
      </c>
      <c r="AB34" s="105">
        <f>'Amendment 1-Other Funds'!X34+'Other Funds-Revision No. 2'!AB34+'Other Funds-Revision No. 3'!AB34</f>
        <v>0</v>
      </c>
      <c r="AC34" s="105">
        <f>'Amendment 1-Other Funds'!Y34+'Other Funds-Revision No. 2'!AC34+'Other Funds-Revision No. 3'!AC34</f>
        <v>0</v>
      </c>
      <c r="AD34" s="105">
        <f>'Amendment 1-Other Funds'!Z34+'Other Funds-Revision No. 2'!AD34+'Other Funds-Revision No. 3'!AD34</f>
        <v>0</v>
      </c>
      <c r="AE34" s="105" t="e">
        <f>'Amendment 1-Other Funds'!#REF!+'Other Funds-Revision No. 2'!AE34+'Other Funds-Revision No. 3'!AE34</f>
        <v>#REF!</v>
      </c>
      <c r="AF34" s="111" t="e">
        <f t="shared" si="0"/>
        <v>#REF!</v>
      </c>
    </row>
    <row r="35" spans="1:32" x14ac:dyDescent="0.2">
      <c r="A35" s="24" t="str">
        <f>+'Original ABG Allocation'!A35</f>
        <v>30</v>
      </c>
      <c r="B35" s="24" t="str">
        <f>+'Original ABG Allocation'!B35</f>
        <v>DELAWARE</v>
      </c>
      <c r="C35" s="105">
        <f>'Amendment 1-Other Funds'!C35+'Other Funds-Revision No. 2'!C35+'Other Funds-Revision No. 3'!C35</f>
        <v>0</v>
      </c>
      <c r="D35" s="105">
        <f>'Amendment 1-Other Funds'!D35+'Other Funds-Revision No. 2'!D35+'Other Funds-Revision No. 3'!D35</f>
        <v>9300</v>
      </c>
      <c r="E35" s="105" t="e">
        <f>'Amendment 1-Other Funds'!#REF!+'Other Funds-Revision No. 2'!E35+'Other Funds-Revision No. 3'!E35</f>
        <v>#REF!</v>
      </c>
      <c r="F35" s="105">
        <f>'Amendment 1-Other Funds'!E35+'Other Funds-Revision No. 2'!F35+'Other Funds-Revision No. 3'!F35</f>
        <v>0</v>
      </c>
      <c r="G35" s="105">
        <f>'Amendment 1-Other Funds'!F35+'Other Funds-Revision No. 2'!G35+'Other Funds-Revision No. 3'!G35</f>
        <v>0</v>
      </c>
      <c r="H35" s="105" t="e">
        <f>'Amendment 1-Other Funds'!#REF!+'Other Funds-Revision No. 2'!H35+'Other Funds-Revision No. 3'!H35</f>
        <v>#REF!</v>
      </c>
      <c r="I35" s="105">
        <f>'Amendment 1-Other Funds'!G35+'Other Funds-Revision No. 2'!I35+'Other Funds-Revision No. 3'!I35</f>
        <v>0</v>
      </c>
      <c r="J35" s="105">
        <f>'Amendment 1-Other Funds'!H35+'Other Funds-Revision No. 2'!J35+'Other Funds-Revision No. 3'!J35</f>
        <v>0</v>
      </c>
      <c r="K35" s="105">
        <f>'Amendment 1-Other Funds'!I35+'Other Funds-Revision No. 2'!K35+'Other Funds-Revision No. 3'!K35</f>
        <v>5000</v>
      </c>
      <c r="L35" s="105">
        <f>'Amendment 1-Other Funds'!J35+'Other Funds-Revision No. 2'!L35+'Other Funds-Revision No. 3'!L35</f>
        <v>0</v>
      </c>
      <c r="M35" s="105">
        <f>'Amendment 1-Other Funds'!K35+'Other Funds-Revision No. 2'!M35+'Other Funds-Revision No. 3'!M35</f>
        <v>1162566</v>
      </c>
      <c r="N35" s="105">
        <f>'Amendment 1-Other Funds'!L35+'Other Funds-Revision No. 2'!N35+'Other Funds-Revision No. 3'!N35</f>
        <v>172328</v>
      </c>
      <c r="O35" s="105">
        <f>'Amendment 1-Other Funds'!M35+'Other Funds-Revision No. 2'!O35+'Other Funds-Revision No. 3'!O35</f>
        <v>50655</v>
      </c>
      <c r="P35" s="105">
        <f>'Amendment 1-Other Funds'!N35+'Other Funds-Revision No. 2'!P35+'Other Funds-Revision No. 3'!P35</f>
        <v>295455</v>
      </c>
      <c r="Q35" s="105">
        <f>'Amendment 1-Other Funds'!O35+'Other Funds-Revision No. 2'!Q35+'Other Funds-Revision No. 3'!Q35</f>
        <v>306266</v>
      </c>
      <c r="R35" s="105">
        <f>'Amendment 1-Other Funds'!P35+'Other Funds-Revision No. 2'!R35+'Other Funds-Revision No. 3'!R35</f>
        <v>299608</v>
      </c>
      <c r="S35" s="105">
        <f>'Amendment 1-Other Funds'!Q35+'Other Funds-Revision No. 2'!S35+'Other Funds-Revision No. 3'!S35</f>
        <v>199738</v>
      </c>
      <c r="T35" s="105">
        <f>'Amendment 1-Other Funds'!R35+'Other Funds-Revision No. 2'!T35+'Other Funds-Revision No. 3'!T35</f>
        <v>29295</v>
      </c>
      <c r="U35" s="105">
        <f>'Amendment 1-Other Funds'!S35+'Other Funds-Revision No. 2'!U35+'Other Funds-Revision No. 3'!U35</f>
        <v>97843</v>
      </c>
      <c r="V35" s="105" t="e">
        <f>'Amendment 1-Other Funds'!#REF!+'Other Funds-Revision No. 2'!V35+'Other Funds-Revision No. 3'!V35</f>
        <v>#REF!</v>
      </c>
      <c r="W35" s="105">
        <f>'Amendment 1-Other Funds'!T35+'Other Funds-Revision No. 2'!W35+'Other Funds-Revision No. 3'!W35</f>
        <v>0</v>
      </c>
      <c r="X35" s="105">
        <f>'Amendment 1-Other Funds'!U35+'Other Funds-Revision No. 2'!X35+'Other Funds-Revision No. 3'!X35</f>
        <v>0</v>
      </c>
      <c r="Y35" s="105">
        <f>'Amendment 1-Other Funds'!V35+'Other Funds-Revision No. 2'!Y35+'Other Funds-Revision No. 3'!Y35</f>
        <v>0</v>
      </c>
      <c r="Z35" s="105" t="e">
        <f>'Amendment 1-Other Funds'!#REF!+'Other Funds-Revision No. 2'!Z35+'Other Funds-Revision No. 3'!Z35</f>
        <v>#REF!</v>
      </c>
      <c r="AA35" s="105">
        <f>'Amendment 1-Other Funds'!W35+'Other Funds-Revision No. 2'!AA35+'Other Funds-Revision No. 3'!AA35</f>
        <v>16077</v>
      </c>
      <c r="AB35" s="105">
        <f>'Amendment 1-Other Funds'!X35+'Other Funds-Revision No. 2'!AB35+'Other Funds-Revision No. 3'!AB35</f>
        <v>0</v>
      </c>
      <c r="AC35" s="105">
        <f>'Amendment 1-Other Funds'!Y35+'Other Funds-Revision No. 2'!AC35+'Other Funds-Revision No. 3'!AC35</f>
        <v>0</v>
      </c>
      <c r="AD35" s="105">
        <f>'Amendment 1-Other Funds'!Z35+'Other Funds-Revision No. 2'!AD35+'Other Funds-Revision No. 3'!AD35</f>
        <v>0</v>
      </c>
      <c r="AE35" s="105" t="e">
        <f>'Amendment 1-Other Funds'!#REF!+'Other Funds-Revision No. 2'!AE35+'Other Funds-Revision No. 3'!AE35</f>
        <v>#REF!</v>
      </c>
      <c r="AF35" s="111" t="e">
        <f t="shared" si="0"/>
        <v>#REF!</v>
      </c>
    </row>
    <row r="36" spans="1:32" x14ac:dyDescent="0.2">
      <c r="A36" s="24" t="str">
        <f>+'Original ABG Allocation'!A36</f>
        <v>31</v>
      </c>
      <c r="B36" s="24" t="str">
        <f>+'Original ABG Allocation'!B36</f>
        <v>PHILADELPHIA</v>
      </c>
      <c r="C36" s="105">
        <f>'Amendment 1-Other Funds'!C36+'Other Funds-Revision No. 2'!C36+'Other Funds-Revision No. 3'!C36</f>
        <v>0</v>
      </c>
      <c r="D36" s="105">
        <f>'Amendment 1-Other Funds'!D36+'Other Funds-Revision No. 2'!D36+'Other Funds-Revision No. 3'!D36</f>
        <v>17800</v>
      </c>
      <c r="E36" s="105" t="e">
        <f>'Amendment 1-Other Funds'!#REF!+'Other Funds-Revision No. 2'!E36+'Other Funds-Revision No. 3'!E36</f>
        <v>#REF!</v>
      </c>
      <c r="F36" s="105">
        <f>'Amendment 1-Other Funds'!E36+'Other Funds-Revision No. 2'!F36+'Other Funds-Revision No. 3'!F36</f>
        <v>0</v>
      </c>
      <c r="G36" s="105">
        <f>'Amendment 1-Other Funds'!F36+'Other Funds-Revision No. 2'!G36+'Other Funds-Revision No. 3'!G36</f>
        <v>0</v>
      </c>
      <c r="H36" s="105" t="e">
        <f>'Amendment 1-Other Funds'!#REF!+'Other Funds-Revision No. 2'!H36+'Other Funds-Revision No. 3'!H36</f>
        <v>#REF!</v>
      </c>
      <c r="I36" s="105">
        <f>'Amendment 1-Other Funds'!G36+'Other Funds-Revision No. 2'!I36+'Other Funds-Revision No. 3'!I36</f>
        <v>0</v>
      </c>
      <c r="J36" s="105">
        <f>'Amendment 1-Other Funds'!H36+'Other Funds-Revision No. 2'!J36+'Other Funds-Revision No. 3'!J36</f>
        <v>0</v>
      </c>
      <c r="K36" s="105">
        <f>'Amendment 1-Other Funds'!I36+'Other Funds-Revision No. 2'!K36+'Other Funds-Revision No. 3'!K36</f>
        <v>5000</v>
      </c>
      <c r="L36" s="105">
        <f>'Amendment 1-Other Funds'!J36+'Other Funds-Revision No. 2'!L36+'Other Funds-Revision No. 3'!L36</f>
        <v>0</v>
      </c>
      <c r="M36" s="105">
        <f>'Amendment 1-Other Funds'!K36+'Other Funds-Revision No. 2'!M36+'Other Funds-Revision No. 3'!M36</f>
        <v>1946696</v>
      </c>
      <c r="N36" s="105">
        <f>'Amendment 1-Other Funds'!L36+'Other Funds-Revision No. 2'!N36+'Other Funds-Revision No. 3'!N36</f>
        <v>1594614</v>
      </c>
      <c r="O36" s="105">
        <f>'Amendment 1-Other Funds'!M36+'Other Funds-Revision No. 2'!O36+'Other Funds-Revision No. 3'!O36</f>
        <v>54194</v>
      </c>
      <c r="P36" s="105">
        <f>'Amendment 1-Other Funds'!N36+'Other Funds-Revision No. 2'!P36+'Other Funds-Revision No. 3'!P36</f>
        <v>492294</v>
      </c>
      <c r="Q36" s="105">
        <f>'Amendment 1-Other Funds'!O36+'Other Funds-Revision No. 2'!Q36+'Other Funds-Revision No. 3'!Q36</f>
        <v>1260540</v>
      </c>
      <c r="R36" s="105">
        <f>'Amendment 1-Other Funds'!P36+'Other Funds-Revision No. 2'!R36+'Other Funds-Revision No. 3'!R36</f>
        <v>1233136</v>
      </c>
      <c r="S36" s="105">
        <f>'Amendment 1-Other Funds'!Q36+'Other Funds-Revision No. 2'!S36+'Other Funds-Revision No. 3'!S36</f>
        <v>822091</v>
      </c>
      <c r="T36" s="105">
        <f>'Amendment 1-Other Funds'!R36+'Other Funds-Revision No. 2'!T36+'Other Funds-Revision No. 3'!T36</f>
        <v>120573</v>
      </c>
      <c r="U36" s="105">
        <f>'Amendment 1-Other Funds'!S36+'Other Funds-Revision No. 2'!U36+'Other Funds-Revision No. 3'!U36</f>
        <v>402704</v>
      </c>
      <c r="V36" s="105" t="e">
        <f>'Amendment 1-Other Funds'!#REF!+'Other Funds-Revision No. 2'!V36+'Other Funds-Revision No. 3'!V36</f>
        <v>#REF!</v>
      </c>
      <c r="W36" s="105">
        <f>'Amendment 1-Other Funds'!T36+'Other Funds-Revision No. 2'!W36+'Other Funds-Revision No. 3'!W36</f>
        <v>0</v>
      </c>
      <c r="X36" s="105">
        <f>'Amendment 1-Other Funds'!U36+'Other Funds-Revision No. 2'!X36+'Other Funds-Revision No. 3'!X36</f>
        <v>0</v>
      </c>
      <c r="Y36" s="105">
        <f>'Amendment 1-Other Funds'!V36+'Other Funds-Revision No. 2'!Y36+'Other Funds-Revision No. 3'!Y36</f>
        <v>10000</v>
      </c>
      <c r="Z36" s="105" t="e">
        <f>'Amendment 1-Other Funds'!#REF!+'Other Funds-Revision No. 2'!Z36+'Other Funds-Revision No. 3'!Z36</f>
        <v>#REF!</v>
      </c>
      <c r="AA36" s="105">
        <f>'Amendment 1-Other Funds'!W36+'Other Funds-Revision No. 2'!AA36+'Other Funds-Revision No. 3'!AA36</f>
        <v>82714</v>
      </c>
      <c r="AB36" s="105">
        <f>'Amendment 1-Other Funds'!X36+'Other Funds-Revision No. 2'!AB36+'Other Funds-Revision No. 3'!AB36</f>
        <v>34786</v>
      </c>
      <c r="AC36" s="105">
        <f>'Amendment 1-Other Funds'!Y36+'Other Funds-Revision No. 2'!AC36+'Other Funds-Revision No. 3'!AC36</f>
        <v>0</v>
      </c>
      <c r="AD36" s="105">
        <f>'Amendment 1-Other Funds'!Z36+'Other Funds-Revision No. 2'!AD36+'Other Funds-Revision No. 3'!AD36</f>
        <v>0</v>
      </c>
      <c r="AE36" s="105" t="e">
        <f>'Amendment 1-Other Funds'!#REF!+'Other Funds-Revision No. 2'!AE36+'Other Funds-Revision No. 3'!AE36</f>
        <v>#REF!</v>
      </c>
      <c r="AF36" s="111" t="e">
        <f t="shared" si="0"/>
        <v>#REF!</v>
      </c>
    </row>
    <row r="37" spans="1:32" x14ac:dyDescent="0.2">
      <c r="A37" s="24" t="str">
        <f>+'Original ABG Allocation'!A37</f>
        <v>32</v>
      </c>
      <c r="B37" s="24" t="str">
        <f>+'Original ABG Allocation'!B37</f>
        <v>BERKS</v>
      </c>
      <c r="C37" s="105">
        <f>'Amendment 1-Other Funds'!C37+'Other Funds-Revision No. 2'!C37+'Other Funds-Revision No. 3'!C37</f>
        <v>0</v>
      </c>
      <c r="D37" s="105">
        <f>'Amendment 1-Other Funds'!D37+'Other Funds-Revision No. 2'!D37+'Other Funds-Revision No. 3'!D37</f>
        <v>5050</v>
      </c>
      <c r="E37" s="105" t="e">
        <f>'Amendment 1-Other Funds'!#REF!+'Other Funds-Revision No. 2'!E37+'Other Funds-Revision No. 3'!E37</f>
        <v>#REF!</v>
      </c>
      <c r="F37" s="105">
        <f>'Amendment 1-Other Funds'!E37+'Other Funds-Revision No. 2'!F37+'Other Funds-Revision No. 3'!F37</f>
        <v>0</v>
      </c>
      <c r="G37" s="105">
        <f>'Amendment 1-Other Funds'!F37+'Other Funds-Revision No. 2'!G37+'Other Funds-Revision No. 3'!G37</f>
        <v>0</v>
      </c>
      <c r="H37" s="105" t="e">
        <f>'Amendment 1-Other Funds'!#REF!+'Other Funds-Revision No. 2'!H37+'Other Funds-Revision No. 3'!H37</f>
        <v>#REF!</v>
      </c>
      <c r="I37" s="105">
        <f>'Amendment 1-Other Funds'!G37+'Other Funds-Revision No. 2'!I37+'Other Funds-Revision No. 3'!I37</f>
        <v>0</v>
      </c>
      <c r="J37" s="105">
        <f>'Amendment 1-Other Funds'!H37+'Other Funds-Revision No. 2'!J37+'Other Funds-Revision No. 3'!J37</f>
        <v>0</v>
      </c>
      <c r="K37" s="105">
        <f>'Amendment 1-Other Funds'!I37+'Other Funds-Revision No. 2'!K37+'Other Funds-Revision No. 3'!K37</f>
        <v>5000</v>
      </c>
      <c r="L37" s="105">
        <f>'Amendment 1-Other Funds'!J37+'Other Funds-Revision No. 2'!L37+'Other Funds-Revision No. 3'!L37</f>
        <v>0</v>
      </c>
      <c r="M37" s="105">
        <f>'Amendment 1-Other Funds'!K37+'Other Funds-Revision No. 2'!M37+'Other Funds-Revision No. 3'!M37</f>
        <v>805815</v>
      </c>
      <c r="N37" s="105">
        <f>'Amendment 1-Other Funds'!L37+'Other Funds-Revision No. 2'!N37+'Other Funds-Revision No. 3'!N37</f>
        <v>122665</v>
      </c>
      <c r="O37" s="105">
        <f>'Amendment 1-Other Funds'!M37+'Other Funds-Revision No. 2'!O37+'Other Funds-Revision No. 3'!O37</f>
        <v>54194</v>
      </c>
      <c r="P37" s="105">
        <f>'Amendment 1-Other Funds'!N37+'Other Funds-Revision No. 2'!P37+'Other Funds-Revision No. 3'!P37</f>
        <v>89993</v>
      </c>
      <c r="Q37" s="105">
        <f>'Amendment 1-Other Funds'!O37+'Other Funds-Revision No. 2'!Q37+'Other Funds-Revision No. 3'!Q37</f>
        <v>245257</v>
      </c>
      <c r="R37" s="105">
        <f>'Amendment 1-Other Funds'!P37+'Other Funds-Revision No. 2'!R37+'Other Funds-Revision No. 3'!R37</f>
        <v>238240</v>
      </c>
      <c r="S37" s="105">
        <f>'Amendment 1-Other Funds'!Q37+'Other Funds-Revision No. 2'!S37+'Other Funds-Revision No. 3'!S37</f>
        <v>158827</v>
      </c>
      <c r="T37" s="105">
        <f>'Amendment 1-Other Funds'!R37+'Other Funds-Revision No. 2'!T37+'Other Funds-Revision No. 3'!T37</f>
        <v>18014</v>
      </c>
      <c r="U37" s="105">
        <f>'Amendment 1-Other Funds'!S37+'Other Funds-Revision No. 2'!U37+'Other Funds-Revision No. 3'!U37</f>
        <v>0</v>
      </c>
      <c r="V37" s="105" t="e">
        <f>'Amendment 1-Other Funds'!#REF!+'Other Funds-Revision No. 2'!V37+'Other Funds-Revision No. 3'!V37</f>
        <v>#REF!</v>
      </c>
      <c r="W37" s="105">
        <f>'Amendment 1-Other Funds'!T37+'Other Funds-Revision No. 2'!W37+'Other Funds-Revision No. 3'!W37</f>
        <v>0</v>
      </c>
      <c r="X37" s="105">
        <f>'Amendment 1-Other Funds'!U37+'Other Funds-Revision No. 2'!X37+'Other Funds-Revision No. 3'!X37</f>
        <v>0</v>
      </c>
      <c r="Y37" s="105">
        <f>'Amendment 1-Other Funds'!V37+'Other Funds-Revision No. 2'!Y37+'Other Funds-Revision No. 3'!Y37</f>
        <v>0</v>
      </c>
      <c r="Z37" s="105" t="e">
        <f>'Amendment 1-Other Funds'!#REF!+'Other Funds-Revision No. 2'!Z37+'Other Funds-Revision No. 3'!Z37</f>
        <v>#REF!</v>
      </c>
      <c r="AA37" s="105">
        <f>'Amendment 1-Other Funds'!W37+'Other Funds-Revision No. 2'!AA37+'Other Funds-Revision No. 3'!AA37</f>
        <v>14830</v>
      </c>
      <c r="AB37" s="105">
        <f>'Amendment 1-Other Funds'!X37+'Other Funds-Revision No. 2'!AB37+'Other Funds-Revision No. 3'!AB37</f>
        <v>0</v>
      </c>
      <c r="AC37" s="105">
        <f>'Amendment 1-Other Funds'!Y37+'Other Funds-Revision No. 2'!AC37+'Other Funds-Revision No. 3'!AC37</f>
        <v>0</v>
      </c>
      <c r="AD37" s="105">
        <f>'Amendment 1-Other Funds'!Z37+'Other Funds-Revision No. 2'!AD37+'Other Funds-Revision No. 3'!AD37</f>
        <v>0</v>
      </c>
      <c r="AE37" s="105" t="e">
        <f>'Amendment 1-Other Funds'!#REF!+'Other Funds-Revision No. 2'!AE37+'Other Funds-Revision No. 3'!AE37</f>
        <v>#REF!</v>
      </c>
      <c r="AF37" s="111" t="e">
        <f t="shared" si="0"/>
        <v>#REF!</v>
      </c>
    </row>
    <row r="38" spans="1:32" x14ac:dyDescent="0.2">
      <c r="A38" s="24" t="str">
        <f>+'Original ABG Allocation'!A38</f>
        <v>33</v>
      </c>
      <c r="B38" s="24" t="str">
        <f>+'Original ABG Allocation'!B38</f>
        <v>LEHIGH</v>
      </c>
      <c r="C38" s="105">
        <f>'Amendment 1-Other Funds'!C38+'Other Funds-Revision No. 2'!C38+'Other Funds-Revision No. 3'!C38</f>
        <v>0</v>
      </c>
      <c r="D38" s="105">
        <f>'Amendment 1-Other Funds'!D38+'Other Funds-Revision No. 2'!D38+'Other Funds-Revision No. 3'!D38</f>
        <v>10150</v>
      </c>
      <c r="E38" s="105" t="e">
        <f>'Amendment 1-Other Funds'!#REF!+'Other Funds-Revision No. 2'!E38+'Other Funds-Revision No. 3'!E38</f>
        <v>#REF!</v>
      </c>
      <c r="F38" s="105">
        <f>'Amendment 1-Other Funds'!E38+'Other Funds-Revision No. 2'!F38+'Other Funds-Revision No. 3'!F38</f>
        <v>0</v>
      </c>
      <c r="G38" s="105">
        <f>'Amendment 1-Other Funds'!F38+'Other Funds-Revision No. 2'!G38+'Other Funds-Revision No. 3'!G38</f>
        <v>0</v>
      </c>
      <c r="H38" s="105" t="e">
        <f>'Amendment 1-Other Funds'!#REF!+'Other Funds-Revision No. 2'!H38+'Other Funds-Revision No. 3'!H38</f>
        <v>#REF!</v>
      </c>
      <c r="I38" s="105">
        <f>'Amendment 1-Other Funds'!G38+'Other Funds-Revision No. 2'!I38+'Other Funds-Revision No. 3'!I38</f>
        <v>0</v>
      </c>
      <c r="J38" s="105">
        <f>'Amendment 1-Other Funds'!H38+'Other Funds-Revision No. 2'!J38+'Other Funds-Revision No. 3'!J38</f>
        <v>0</v>
      </c>
      <c r="K38" s="105">
        <f>'Amendment 1-Other Funds'!I38+'Other Funds-Revision No. 2'!K38+'Other Funds-Revision No. 3'!K38</f>
        <v>5000</v>
      </c>
      <c r="L38" s="105">
        <f>'Amendment 1-Other Funds'!J38+'Other Funds-Revision No. 2'!L38+'Other Funds-Revision No. 3'!L38</f>
        <v>0</v>
      </c>
      <c r="M38" s="105">
        <f>'Amendment 1-Other Funds'!K38+'Other Funds-Revision No. 2'!M38+'Other Funds-Revision No. 3'!M38</f>
        <v>631748</v>
      </c>
      <c r="N38" s="105">
        <f>'Amendment 1-Other Funds'!L38+'Other Funds-Revision No. 2'!N38+'Other Funds-Revision No. 3'!N38</f>
        <v>86694</v>
      </c>
      <c r="O38" s="105">
        <f>'Amendment 1-Other Funds'!M38+'Other Funds-Revision No. 2'!O38+'Other Funds-Revision No. 3'!O38</f>
        <v>54194</v>
      </c>
      <c r="P38" s="105">
        <f>'Amendment 1-Other Funds'!N38+'Other Funds-Revision No. 2'!P38+'Other Funds-Revision No. 3'!P38</f>
        <v>96256</v>
      </c>
      <c r="Q38" s="105">
        <f>'Amendment 1-Other Funds'!O38+'Other Funds-Revision No. 2'!Q38+'Other Funds-Revision No. 3'!Q38</f>
        <v>138329</v>
      </c>
      <c r="R38" s="105">
        <f>'Amendment 1-Other Funds'!P38+'Other Funds-Revision No. 2'!R38+'Other Funds-Revision No. 3'!R38</f>
        <v>135321</v>
      </c>
      <c r="S38" s="105">
        <f>'Amendment 1-Other Funds'!Q38+'Other Funds-Revision No. 2'!S38+'Other Funds-Revision No. 3'!S38</f>
        <v>90214</v>
      </c>
      <c r="T38" s="105">
        <f>'Amendment 1-Other Funds'!R38+'Other Funds-Revision No. 2'!T38+'Other Funds-Revision No. 3'!T38</f>
        <v>13232</v>
      </c>
      <c r="U38" s="105">
        <f>'Amendment 1-Other Funds'!S38+'Other Funds-Revision No. 2'!U38+'Other Funds-Revision No. 3'!U38</f>
        <v>44191</v>
      </c>
      <c r="V38" s="105" t="e">
        <f>'Amendment 1-Other Funds'!#REF!+'Other Funds-Revision No. 2'!V38+'Other Funds-Revision No. 3'!V38</f>
        <v>#REF!</v>
      </c>
      <c r="W38" s="105">
        <f>'Amendment 1-Other Funds'!T38+'Other Funds-Revision No. 2'!W38+'Other Funds-Revision No. 3'!W38</f>
        <v>0</v>
      </c>
      <c r="X38" s="105">
        <f>'Amendment 1-Other Funds'!U38+'Other Funds-Revision No. 2'!X38+'Other Funds-Revision No. 3'!X38</f>
        <v>0</v>
      </c>
      <c r="Y38" s="105">
        <f>'Amendment 1-Other Funds'!V38+'Other Funds-Revision No. 2'!Y38+'Other Funds-Revision No. 3'!Y38</f>
        <v>0</v>
      </c>
      <c r="Z38" s="105" t="e">
        <f>'Amendment 1-Other Funds'!#REF!+'Other Funds-Revision No. 2'!Z38+'Other Funds-Revision No. 3'!Z38</f>
        <v>#REF!</v>
      </c>
      <c r="AA38" s="105">
        <f>'Amendment 1-Other Funds'!W38+'Other Funds-Revision No. 2'!AA38+'Other Funds-Revision No. 3'!AA38</f>
        <v>10892</v>
      </c>
      <c r="AB38" s="105">
        <f>'Amendment 1-Other Funds'!X38+'Other Funds-Revision No. 2'!AB38+'Other Funds-Revision No. 3'!AB38</f>
        <v>8242</v>
      </c>
      <c r="AC38" s="105">
        <f>'Amendment 1-Other Funds'!Y38+'Other Funds-Revision No. 2'!AC38+'Other Funds-Revision No. 3'!AC38</f>
        <v>0</v>
      </c>
      <c r="AD38" s="105">
        <f>'Amendment 1-Other Funds'!Z38+'Other Funds-Revision No. 2'!AD38+'Other Funds-Revision No. 3'!AD38</f>
        <v>0</v>
      </c>
      <c r="AE38" s="105" t="e">
        <f>'Amendment 1-Other Funds'!#REF!+'Other Funds-Revision No. 2'!AE38+'Other Funds-Revision No. 3'!AE38</f>
        <v>#REF!</v>
      </c>
      <c r="AF38" s="111" t="e">
        <f t="shared" si="0"/>
        <v>#REF!</v>
      </c>
    </row>
    <row r="39" spans="1:32" x14ac:dyDescent="0.2">
      <c r="A39" s="24" t="str">
        <f>+'Original ABG Allocation'!A39</f>
        <v>34</v>
      </c>
      <c r="B39" s="24" t="str">
        <f>+'Original ABG Allocation'!B39</f>
        <v>NORTHAMPTON</v>
      </c>
      <c r="C39" s="105">
        <f>'Amendment 1-Other Funds'!C39+'Other Funds-Revision No. 2'!C39+'Other Funds-Revision No. 3'!C39</f>
        <v>0</v>
      </c>
      <c r="D39" s="105">
        <f>'Amendment 1-Other Funds'!D39+'Other Funds-Revision No. 2'!D39+'Other Funds-Revision No. 3'!D39</f>
        <v>7600</v>
      </c>
      <c r="E39" s="105" t="e">
        <f>'Amendment 1-Other Funds'!#REF!+'Other Funds-Revision No. 2'!E39+'Other Funds-Revision No. 3'!E39</f>
        <v>#REF!</v>
      </c>
      <c r="F39" s="105">
        <f>'Amendment 1-Other Funds'!E39+'Other Funds-Revision No. 2'!F39+'Other Funds-Revision No. 3'!F39</f>
        <v>0</v>
      </c>
      <c r="G39" s="105">
        <f>'Amendment 1-Other Funds'!F39+'Other Funds-Revision No. 2'!G39+'Other Funds-Revision No. 3'!G39</f>
        <v>0</v>
      </c>
      <c r="H39" s="105" t="e">
        <f>'Amendment 1-Other Funds'!#REF!+'Other Funds-Revision No. 2'!H39+'Other Funds-Revision No. 3'!H39</f>
        <v>#REF!</v>
      </c>
      <c r="I39" s="105">
        <f>'Amendment 1-Other Funds'!G39+'Other Funds-Revision No. 2'!I39+'Other Funds-Revision No. 3'!I39</f>
        <v>0</v>
      </c>
      <c r="J39" s="105">
        <f>'Amendment 1-Other Funds'!H39+'Other Funds-Revision No. 2'!J39+'Other Funds-Revision No. 3'!J39</f>
        <v>0</v>
      </c>
      <c r="K39" s="105">
        <f>'Amendment 1-Other Funds'!I39+'Other Funds-Revision No. 2'!K39+'Other Funds-Revision No. 3'!K39</f>
        <v>5000</v>
      </c>
      <c r="L39" s="105">
        <f>'Amendment 1-Other Funds'!J39+'Other Funds-Revision No. 2'!L39+'Other Funds-Revision No. 3'!L39</f>
        <v>0</v>
      </c>
      <c r="M39" s="105">
        <f>'Amendment 1-Other Funds'!K39+'Other Funds-Revision No. 2'!M39+'Other Funds-Revision No. 3'!M39</f>
        <v>745346</v>
      </c>
      <c r="N39" s="105">
        <f>'Amendment 1-Other Funds'!L39+'Other Funds-Revision No. 2'!N39+'Other Funds-Revision No. 3'!N39</f>
        <v>381074</v>
      </c>
      <c r="O39" s="105">
        <f>'Amendment 1-Other Funds'!M39+'Other Funds-Revision No. 2'!O39+'Other Funds-Revision No. 3'!O39</f>
        <v>91141</v>
      </c>
      <c r="P39" s="105">
        <f>'Amendment 1-Other Funds'!N39+'Other Funds-Revision No. 2'!P39+'Other Funds-Revision No. 3'!P39</f>
        <v>237604</v>
      </c>
      <c r="Q39" s="105">
        <f>'Amendment 1-Other Funds'!O39+'Other Funds-Revision No. 2'!Q39+'Other Funds-Revision No. 3'!Q39</f>
        <v>182671</v>
      </c>
      <c r="R39" s="105">
        <f>'Amendment 1-Other Funds'!P39+'Other Funds-Revision No. 2'!R39+'Other Funds-Revision No. 3'!R39</f>
        <v>129293</v>
      </c>
      <c r="S39" s="105">
        <f>'Amendment 1-Other Funds'!Q39+'Other Funds-Revision No. 2'!S39+'Other Funds-Revision No. 3'!S39</f>
        <v>72097</v>
      </c>
      <c r="T39" s="105">
        <f>'Amendment 1-Other Funds'!R39+'Other Funds-Revision No. 2'!T39+'Other Funds-Revision No. 3'!T39</f>
        <v>10574</v>
      </c>
      <c r="U39" s="105">
        <f>'Amendment 1-Other Funds'!S39+'Other Funds-Revision No. 2'!U39+'Other Funds-Revision No. 3'!U39</f>
        <v>35317</v>
      </c>
      <c r="V39" s="105" t="e">
        <f>'Amendment 1-Other Funds'!#REF!+'Other Funds-Revision No. 2'!V39+'Other Funds-Revision No. 3'!V39</f>
        <v>#REF!</v>
      </c>
      <c r="W39" s="105">
        <f>'Amendment 1-Other Funds'!T39+'Other Funds-Revision No. 2'!W39+'Other Funds-Revision No. 3'!W39</f>
        <v>0</v>
      </c>
      <c r="X39" s="105">
        <f>'Amendment 1-Other Funds'!U39+'Other Funds-Revision No. 2'!X39+'Other Funds-Revision No. 3'!X39</f>
        <v>0</v>
      </c>
      <c r="Y39" s="105">
        <f>'Amendment 1-Other Funds'!V39+'Other Funds-Revision No. 2'!Y39+'Other Funds-Revision No. 3'!Y39</f>
        <v>0</v>
      </c>
      <c r="Z39" s="105" t="e">
        <f>'Amendment 1-Other Funds'!#REF!+'Other Funds-Revision No. 2'!Z39+'Other Funds-Revision No. 3'!Z39</f>
        <v>#REF!</v>
      </c>
      <c r="AA39" s="105">
        <f>'Amendment 1-Other Funds'!W39+'Other Funds-Revision No. 2'!AA39+'Other Funds-Revision No. 3'!AA39</f>
        <v>8705</v>
      </c>
      <c r="AB39" s="105">
        <f>'Amendment 1-Other Funds'!X39+'Other Funds-Revision No. 2'!AB39+'Other Funds-Revision No. 3'!AB39</f>
        <v>0</v>
      </c>
      <c r="AC39" s="105">
        <f>'Amendment 1-Other Funds'!Y39+'Other Funds-Revision No. 2'!AC39+'Other Funds-Revision No. 3'!AC39</f>
        <v>0</v>
      </c>
      <c r="AD39" s="105">
        <f>'Amendment 1-Other Funds'!Z39+'Other Funds-Revision No. 2'!AD39+'Other Funds-Revision No. 3'!AD39</f>
        <v>0</v>
      </c>
      <c r="AE39" s="105" t="e">
        <f>'Amendment 1-Other Funds'!#REF!+'Other Funds-Revision No. 2'!AE39+'Other Funds-Revision No. 3'!AE39</f>
        <v>#REF!</v>
      </c>
      <c r="AF39" s="111" t="e">
        <f t="shared" ref="AF39:AF57" si="1">SUM(C39:AE39)</f>
        <v>#REF!</v>
      </c>
    </row>
    <row r="40" spans="1:32" x14ac:dyDescent="0.2">
      <c r="A40" s="24" t="str">
        <f>+'Original ABG Allocation'!A40</f>
        <v>35</v>
      </c>
      <c r="B40" s="24" t="str">
        <f>+'Original ABG Allocation'!B40</f>
        <v>PIKE</v>
      </c>
      <c r="C40" s="105">
        <f>'Amendment 1-Other Funds'!C40+'Other Funds-Revision No. 2'!C40+'Other Funds-Revision No. 3'!C40</f>
        <v>0</v>
      </c>
      <c r="D40" s="105">
        <f>'Amendment 1-Other Funds'!D40+'Other Funds-Revision No. 2'!D40+'Other Funds-Revision No. 3'!D40</f>
        <v>5475</v>
      </c>
      <c r="E40" s="105" t="e">
        <f>'Amendment 1-Other Funds'!#REF!+'Other Funds-Revision No. 2'!E40+'Other Funds-Revision No. 3'!E40</f>
        <v>#REF!</v>
      </c>
      <c r="F40" s="105">
        <f>'Amendment 1-Other Funds'!E40+'Other Funds-Revision No. 2'!F40+'Other Funds-Revision No. 3'!F40</f>
        <v>0</v>
      </c>
      <c r="G40" s="105">
        <f>'Amendment 1-Other Funds'!F40+'Other Funds-Revision No. 2'!G40+'Other Funds-Revision No. 3'!G40</f>
        <v>0</v>
      </c>
      <c r="H40" s="105" t="e">
        <f>'Amendment 1-Other Funds'!#REF!+'Other Funds-Revision No. 2'!H40+'Other Funds-Revision No. 3'!H40</f>
        <v>#REF!</v>
      </c>
      <c r="I40" s="105">
        <f>'Amendment 1-Other Funds'!G40+'Other Funds-Revision No. 2'!I40+'Other Funds-Revision No. 3'!I40</f>
        <v>0</v>
      </c>
      <c r="J40" s="105">
        <f>'Amendment 1-Other Funds'!H40+'Other Funds-Revision No. 2'!J40+'Other Funds-Revision No. 3'!J40</f>
        <v>0</v>
      </c>
      <c r="K40" s="105">
        <f>'Amendment 1-Other Funds'!I40+'Other Funds-Revision No. 2'!K40+'Other Funds-Revision No. 3'!K40</f>
        <v>5000</v>
      </c>
      <c r="L40" s="105">
        <f>'Amendment 1-Other Funds'!J40+'Other Funds-Revision No. 2'!L40+'Other Funds-Revision No. 3'!L40</f>
        <v>0</v>
      </c>
      <c r="M40" s="105">
        <f>'Amendment 1-Other Funds'!K40+'Other Funds-Revision No. 2'!M40+'Other Funds-Revision No. 3'!M40</f>
        <v>234730</v>
      </c>
      <c r="N40" s="105">
        <f>'Amendment 1-Other Funds'!L40+'Other Funds-Revision No. 2'!N40+'Other Funds-Revision No. 3'!N40</f>
        <v>55038</v>
      </c>
      <c r="O40" s="105">
        <f>'Amendment 1-Other Funds'!M40+'Other Funds-Revision No. 2'!O40+'Other Funds-Revision No. 3'!O40</f>
        <v>27606</v>
      </c>
      <c r="P40" s="105">
        <f>'Amendment 1-Other Funds'!N40+'Other Funds-Revision No. 2'!P40+'Other Funds-Revision No. 3'!P40</f>
        <v>6300</v>
      </c>
      <c r="Q40" s="105">
        <f>'Amendment 1-Other Funds'!O40+'Other Funds-Revision No. 2'!Q40+'Other Funds-Revision No. 3'!Q40</f>
        <v>26567</v>
      </c>
      <c r="R40" s="105">
        <f>'Amendment 1-Other Funds'!P40+'Other Funds-Revision No. 2'!R40+'Other Funds-Revision No. 3'!R40</f>
        <v>42883</v>
      </c>
      <c r="S40" s="105">
        <f>'Amendment 1-Other Funds'!Q40+'Other Funds-Revision No. 2'!S40+'Other Funds-Revision No. 3'!S40</f>
        <v>28588</v>
      </c>
      <c r="T40" s="105">
        <f>'Amendment 1-Other Funds'!R40+'Other Funds-Revision No. 2'!T40+'Other Funds-Revision No. 3'!T40</f>
        <v>4192</v>
      </c>
      <c r="U40" s="105">
        <f>'Amendment 1-Other Funds'!S40+'Other Funds-Revision No. 2'!U40+'Other Funds-Revision No. 3'!U40</f>
        <v>8487</v>
      </c>
      <c r="V40" s="105" t="e">
        <f>'Amendment 1-Other Funds'!#REF!+'Other Funds-Revision No. 2'!V40+'Other Funds-Revision No. 3'!V40</f>
        <v>#REF!</v>
      </c>
      <c r="W40" s="105">
        <f>'Amendment 1-Other Funds'!T40+'Other Funds-Revision No. 2'!W40+'Other Funds-Revision No. 3'!W40</f>
        <v>0</v>
      </c>
      <c r="X40" s="105">
        <f>'Amendment 1-Other Funds'!U40+'Other Funds-Revision No. 2'!X40+'Other Funds-Revision No. 3'!X40</f>
        <v>0</v>
      </c>
      <c r="Y40" s="105">
        <f>'Amendment 1-Other Funds'!V40+'Other Funds-Revision No. 2'!Y40+'Other Funds-Revision No. 3'!Y40</f>
        <v>0</v>
      </c>
      <c r="Z40" s="105" t="e">
        <f>'Amendment 1-Other Funds'!#REF!+'Other Funds-Revision No. 2'!Z40+'Other Funds-Revision No. 3'!Z40</f>
        <v>#REF!</v>
      </c>
      <c r="AA40" s="105">
        <f>'Amendment 1-Other Funds'!W40+'Other Funds-Revision No. 2'!AA40+'Other Funds-Revision No. 3'!AA40</f>
        <v>3487</v>
      </c>
      <c r="AB40" s="105">
        <f>'Amendment 1-Other Funds'!X40+'Other Funds-Revision No. 2'!AB40+'Other Funds-Revision No. 3'!AB40</f>
        <v>0</v>
      </c>
      <c r="AC40" s="105">
        <f>'Amendment 1-Other Funds'!Y40+'Other Funds-Revision No. 2'!AC40+'Other Funds-Revision No. 3'!AC40</f>
        <v>0</v>
      </c>
      <c r="AD40" s="105">
        <f>'Amendment 1-Other Funds'!Z40+'Other Funds-Revision No. 2'!AD40+'Other Funds-Revision No. 3'!AD40</f>
        <v>0</v>
      </c>
      <c r="AE40" s="105" t="e">
        <f>'Amendment 1-Other Funds'!#REF!+'Other Funds-Revision No. 2'!AE40+'Other Funds-Revision No. 3'!AE40</f>
        <v>#REF!</v>
      </c>
      <c r="AF40" s="111" t="e">
        <f t="shared" si="1"/>
        <v>#REF!</v>
      </c>
    </row>
    <row r="41" spans="1:32" x14ac:dyDescent="0.2">
      <c r="A41" s="24" t="str">
        <f>+'Original ABG Allocation'!A41</f>
        <v>36</v>
      </c>
      <c r="B41" s="24" t="str">
        <f>+'Original ABG Allocation'!B41</f>
        <v>B/S/S/T</v>
      </c>
      <c r="C41" s="105">
        <f>'Amendment 1-Other Funds'!C41+'Other Funds-Revision No. 2'!C41+'Other Funds-Revision No. 3'!C41</f>
        <v>0</v>
      </c>
      <c r="D41" s="105">
        <f>'Amendment 1-Other Funds'!D41+'Other Funds-Revision No. 2'!D41+'Other Funds-Revision No. 3'!D41</f>
        <v>15675</v>
      </c>
      <c r="E41" s="105" t="e">
        <f>'Amendment 1-Other Funds'!#REF!+'Other Funds-Revision No. 2'!E41+'Other Funds-Revision No. 3'!E41</f>
        <v>#REF!</v>
      </c>
      <c r="F41" s="105">
        <f>'Amendment 1-Other Funds'!E41+'Other Funds-Revision No. 2'!F41+'Other Funds-Revision No. 3'!F41</f>
        <v>0</v>
      </c>
      <c r="G41" s="105">
        <f>'Amendment 1-Other Funds'!F41+'Other Funds-Revision No. 2'!G41+'Other Funds-Revision No. 3'!G41</f>
        <v>0</v>
      </c>
      <c r="H41" s="105" t="e">
        <f>'Amendment 1-Other Funds'!#REF!+'Other Funds-Revision No. 2'!H41+'Other Funds-Revision No. 3'!H41</f>
        <v>#REF!</v>
      </c>
      <c r="I41" s="105">
        <f>'Amendment 1-Other Funds'!G41+'Other Funds-Revision No. 2'!I41+'Other Funds-Revision No. 3'!I41</f>
        <v>0</v>
      </c>
      <c r="J41" s="105">
        <f>'Amendment 1-Other Funds'!H41+'Other Funds-Revision No. 2'!J41+'Other Funds-Revision No. 3'!J41</f>
        <v>0</v>
      </c>
      <c r="K41" s="105">
        <f>'Amendment 1-Other Funds'!I41+'Other Funds-Revision No. 2'!K41+'Other Funds-Revision No. 3'!K41</f>
        <v>5000</v>
      </c>
      <c r="L41" s="105">
        <f>'Amendment 1-Other Funds'!J41+'Other Funds-Revision No. 2'!L41+'Other Funds-Revision No. 3'!L41</f>
        <v>0</v>
      </c>
      <c r="M41" s="105">
        <f>'Amendment 1-Other Funds'!K41+'Other Funds-Revision No. 2'!M41+'Other Funds-Revision No. 3'!M41</f>
        <v>790021</v>
      </c>
      <c r="N41" s="105">
        <f>'Amendment 1-Other Funds'!L41+'Other Funds-Revision No. 2'!N41+'Other Funds-Revision No. 3'!N41</f>
        <v>82094</v>
      </c>
      <c r="O41" s="105">
        <f>'Amendment 1-Other Funds'!M41+'Other Funds-Revision No. 2'!O41+'Other Funds-Revision No. 3'!O41</f>
        <v>43263</v>
      </c>
      <c r="P41" s="105">
        <f>'Amendment 1-Other Funds'!N41+'Other Funds-Revision No. 2'!P41+'Other Funds-Revision No. 3'!P41</f>
        <v>51500</v>
      </c>
      <c r="Q41" s="105">
        <f>'Amendment 1-Other Funds'!O41+'Other Funds-Revision No. 2'!Q41+'Other Funds-Revision No. 3'!Q41</f>
        <v>130321</v>
      </c>
      <c r="R41" s="105">
        <f>'Amendment 1-Other Funds'!P41+'Other Funds-Revision No. 2'!R41+'Other Funds-Revision No. 3'!R41</f>
        <v>127488</v>
      </c>
      <c r="S41" s="105">
        <f>'Amendment 1-Other Funds'!Q41+'Other Funds-Revision No. 2'!S41+'Other Funds-Revision No. 3'!S41</f>
        <v>154381</v>
      </c>
      <c r="T41" s="105">
        <f>'Amendment 1-Other Funds'!R41+'Other Funds-Revision No. 2'!T41+'Other Funds-Revision No. 3'!T41</f>
        <v>12465</v>
      </c>
      <c r="U41" s="105">
        <f>'Amendment 1-Other Funds'!S41+'Other Funds-Revision No. 2'!U41+'Other Funds-Revision No. 3'!U41</f>
        <v>41634</v>
      </c>
      <c r="V41" s="105" t="e">
        <f>'Amendment 1-Other Funds'!#REF!+'Other Funds-Revision No. 2'!V41+'Other Funds-Revision No. 3'!V41</f>
        <v>#REF!</v>
      </c>
      <c r="W41" s="105">
        <f>'Amendment 1-Other Funds'!T41+'Other Funds-Revision No. 2'!W41+'Other Funds-Revision No. 3'!W41</f>
        <v>0</v>
      </c>
      <c r="X41" s="105">
        <f>'Amendment 1-Other Funds'!U41+'Other Funds-Revision No. 2'!X41+'Other Funds-Revision No. 3'!X41</f>
        <v>0</v>
      </c>
      <c r="Y41" s="105">
        <f>'Amendment 1-Other Funds'!V41+'Other Funds-Revision No. 2'!Y41+'Other Funds-Revision No. 3'!Y41</f>
        <v>0</v>
      </c>
      <c r="Z41" s="105" t="e">
        <f>'Amendment 1-Other Funds'!#REF!+'Other Funds-Revision No. 2'!Z41+'Other Funds-Revision No. 3'!Z41</f>
        <v>#REF!</v>
      </c>
      <c r="AA41" s="105">
        <f>'Amendment 1-Other Funds'!W41+'Other Funds-Revision No. 2'!AA41+'Other Funds-Revision No. 3'!AA41</f>
        <v>9122</v>
      </c>
      <c r="AB41" s="105">
        <f>'Amendment 1-Other Funds'!X41+'Other Funds-Revision No. 2'!AB41+'Other Funds-Revision No. 3'!AB41</f>
        <v>3836</v>
      </c>
      <c r="AC41" s="105">
        <f>'Amendment 1-Other Funds'!Y41+'Other Funds-Revision No. 2'!AC41+'Other Funds-Revision No. 3'!AC41</f>
        <v>0</v>
      </c>
      <c r="AD41" s="105">
        <f>'Amendment 1-Other Funds'!Z41+'Other Funds-Revision No. 2'!AD41+'Other Funds-Revision No. 3'!AD41</f>
        <v>0</v>
      </c>
      <c r="AE41" s="105" t="e">
        <f>'Amendment 1-Other Funds'!#REF!+'Other Funds-Revision No. 2'!AE41+'Other Funds-Revision No. 3'!AE41</f>
        <v>#REF!</v>
      </c>
      <c r="AF41" s="111" t="e">
        <f t="shared" si="1"/>
        <v>#REF!</v>
      </c>
    </row>
    <row r="42" spans="1:32" x14ac:dyDescent="0.2">
      <c r="A42" s="24" t="str">
        <f>+'Original ABG Allocation'!A42</f>
        <v>37</v>
      </c>
      <c r="B42" s="24" t="str">
        <f>+'Original ABG Allocation'!B42</f>
        <v>LUZERNE/WYOMING</v>
      </c>
      <c r="C42" s="105">
        <f>'Amendment 1-Other Funds'!C42+'Other Funds-Revision No. 2'!C42+'Other Funds-Revision No. 3'!C42</f>
        <v>0</v>
      </c>
      <c r="D42" s="105">
        <f>'Amendment 1-Other Funds'!D42+'Other Funds-Revision No. 2'!D42+'Other Funds-Revision No. 3'!D42</f>
        <v>66250</v>
      </c>
      <c r="E42" s="105" t="e">
        <f>'Amendment 1-Other Funds'!#REF!+'Other Funds-Revision No. 2'!E42+'Other Funds-Revision No. 3'!E42</f>
        <v>#REF!</v>
      </c>
      <c r="F42" s="105">
        <f>'Amendment 1-Other Funds'!E42+'Other Funds-Revision No. 2'!F42+'Other Funds-Revision No. 3'!F42</f>
        <v>91666</v>
      </c>
      <c r="G42" s="105">
        <f>'Amendment 1-Other Funds'!F42+'Other Funds-Revision No. 2'!G42+'Other Funds-Revision No. 3'!G42</f>
        <v>0</v>
      </c>
      <c r="H42" s="105" t="e">
        <f>'Amendment 1-Other Funds'!#REF!+'Other Funds-Revision No. 2'!H42+'Other Funds-Revision No. 3'!H42</f>
        <v>#REF!</v>
      </c>
      <c r="I42" s="105">
        <f>'Amendment 1-Other Funds'!G42+'Other Funds-Revision No. 2'!I42+'Other Funds-Revision No. 3'!I42</f>
        <v>0</v>
      </c>
      <c r="J42" s="105">
        <f>'Amendment 1-Other Funds'!H42+'Other Funds-Revision No. 2'!J42+'Other Funds-Revision No. 3'!J42</f>
        <v>0</v>
      </c>
      <c r="K42" s="105">
        <f>'Amendment 1-Other Funds'!I42+'Other Funds-Revision No. 2'!K42+'Other Funds-Revision No. 3'!K42</f>
        <v>5000</v>
      </c>
      <c r="L42" s="105">
        <f>'Amendment 1-Other Funds'!J42+'Other Funds-Revision No. 2'!L42+'Other Funds-Revision No. 3'!L42</f>
        <v>0</v>
      </c>
      <c r="M42" s="105">
        <f>'Amendment 1-Other Funds'!K42+'Other Funds-Revision No. 2'!M42+'Other Funds-Revision No. 3'!M42</f>
        <v>191216</v>
      </c>
      <c r="N42" s="105">
        <f>'Amendment 1-Other Funds'!L42+'Other Funds-Revision No. 2'!N42+'Other Funds-Revision No. 3'!N42</f>
        <v>183179</v>
      </c>
      <c r="O42" s="105">
        <f>'Amendment 1-Other Funds'!M42+'Other Funds-Revision No. 2'!O42+'Other Funds-Revision No. 3'!O42</f>
        <v>292872</v>
      </c>
      <c r="P42" s="105">
        <f>'Amendment 1-Other Funds'!N42+'Other Funds-Revision No. 2'!P42+'Other Funds-Revision No. 3'!P42</f>
        <v>129955</v>
      </c>
      <c r="Q42" s="105">
        <f>'Amendment 1-Other Funds'!O42+'Other Funds-Revision No. 2'!Q42+'Other Funds-Revision No. 3'!Q42</f>
        <v>288564</v>
      </c>
      <c r="R42" s="105">
        <f>'Amendment 1-Other Funds'!P42+'Other Funds-Revision No. 2'!R42+'Other Funds-Revision No. 3'!R42</f>
        <v>233489</v>
      </c>
      <c r="S42" s="105">
        <f>'Amendment 1-Other Funds'!Q42+'Other Funds-Revision No. 2'!S42+'Other Funds-Revision No. 3'!S42</f>
        <v>231910</v>
      </c>
      <c r="T42" s="105">
        <f>'Amendment 1-Other Funds'!R42+'Other Funds-Revision No. 2'!T42+'Other Funds-Revision No. 3'!T42</f>
        <v>22830</v>
      </c>
      <c r="U42" s="105">
        <f>'Amendment 1-Other Funds'!S42+'Other Funds-Revision No. 2'!U42+'Other Funds-Revision No. 3'!U42</f>
        <v>76250</v>
      </c>
      <c r="V42" s="105" t="e">
        <f>'Amendment 1-Other Funds'!#REF!+'Other Funds-Revision No. 2'!V42+'Other Funds-Revision No. 3'!V42</f>
        <v>#REF!</v>
      </c>
      <c r="W42" s="105">
        <f>'Amendment 1-Other Funds'!T42+'Other Funds-Revision No. 2'!W42+'Other Funds-Revision No. 3'!W42</f>
        <v>0</v>
      </c>
      <c r="X42" s="105">
        <f>'Amendment 1-Other Funds'!U42+'Other Funds-Revision No. 2'!X42+'Other Funds-Revision No. 3'!X42</f>
        <v>0</v>
      </c>
      <c r="Y42" s="105">
        <f>'Amendment 1-Other Funds'!V42+'Other Funds-Revision No. 2'!Y42+'Other Funds-Revision No. 3'!Y42</f>
        <v>0</v>
      </c>
      <c r="Z42" s="105" t="e">
        <f>'Amendment 1-Other Funds'!#REF!+'Other Funds-Revision No. 2'!Z42+'Other Funds-Revision No. 3'!Z42</f>
        <v>#REF!</v>
      </c>
      <c r="AA42" s="105">
        <f>'Amendment 1-Other Funds'!W42+'Other Funds-Revision No. 2'!AA42+'Other Funds-Revision No. 3'!AA42</f>
        <v>12529</v>
      </c>
      <c r="AB42" s="105">
        <f>'Amendment 1-Other Funds'!X42+'Other Funds-Revision No. 2'!AB42+'Other Funds-Revision No. 3'!AB42</f>
        <v>0</v>
      </c>
      <c r="AC42" s="105">
        <f>'Amendment 1-Other Funds'!Y42+'Other Funds-Revision No. 2'!AC42+'Other Funds-Revision No. 3'!AC42</f>
        <v>0</v>
      </c>
      <c r="AD42" s="105">
        <f>'Amendment 1-Other Funds'!Z42+'Other Funds-Revision No. 2'!AD42+'Other Funds-Revision No. 3'!AD42</f>
        <v>0</v>
      </c>
      <c r="AE42" s="105" t="e">
        <f>'Amendment 1-Other Funds'!#REF!+'Other Funds-Revision No. 2'!AE42+'Other Funds-Revision No. 3'!AE42</f>
        <v>#REF!</v>
      </c>
      <c r="AF42" s="111" t="e">
        <f t="shared" si="1"/>
        <v>#REF!</v>
      </c>
    </row>
    <row r="43" spans="1:32" x14ac:dyDescent="0.2">
      <c r="A43" s="24" t="str">
        <f>+'Original ABG Allocation'!A43</f>
        <v>38</v>
      </c>
      <c r="B43" s="24" t="str">
        <f>+'Original ABG Allocation'!B43</f>
        <v>LACKAWANNA</v>
      </c>
      <c r="C43" s="105">
        <f>'Amendment 1-Other Funds'!C43+'Other Funds-Revision No. 2'!C43+'Other Funds-Revision No. 3'!C43</f>
        <v>0</v>
      </c>
      <c r="D43" s="105">
        <f>'Amendment 1-Other Funds'!D43+'Other Funds-Revision No. 2'!D43+'Other Funds-Revision No. 3'!D43</f>
        <v>16100</v>
      </c>
      <c r="E43" s="105" t="e">
        <f>'Amendment 1-Other Funds'!#REF!+'Other Funds-Revision No. 2'!E43+'Other Funds-Revision No. 3'!E43</f>
        <v>#REF!</v>
      </c>
      <c r="F43" s="105">
        <f>'Amendment 1-Other Funds'!E43+'Other Funds-Revision No. 2'!F43+'Other Funds-Revision No. 3'!F43</f>
        <v>0</v>
      </c>
      <c r="G43" s="105">
        <f>'Amendment 1-Other Funds'!F43+'Other Funds-Revision No. 2'!G43+'Other Funds-Revision No. 3'!G43</f>
        <v>0</v>
      </c>
      <c r="H43" s="105" t="e">
        <f>'Amendment 1-Other Funds'!#REF!+'Other Funds-Revision No. 2'!H43+'Other Funds-Revision No. 3'!H43</f>
        <v>#REF!</v>
      </c>
      <c r="I43" s="105">
        <f>'Amendment 1-Other Funds'!G43+'Other Funds-Revision No. 2'!I43+'Other Funds-Revision No. 3'!I43</f>
        <v>0</v>
      </c>
      <c r="J43" s="105">
        <f>'Amendment 1-Other Funds'!H43+'Other Funds-Revision No. 2'!J43+'Other Funds-Revision No. 3'!J43</f>
        <v>0</v>
      </c>
      <c r="K43" s="105">
        <f>'Amendment 1-Other Funds'!I43+'Other Funds-Revision No. 2'!K43+'Other Funds-Revision No. 3'!K43</f>
        <v>5000</v>
      </c>
      <c r="L43" s="105">
        <f>'Amendment 1-Other Funds'!J43+'Other Funds-Revision No. 2'!L43+'Other Funds-Revision No. 3'!L43</f>
        <v>0</v>
      </c>
      <c r="M43" s="105">
        <f>'Amendment 1-Other Funds'!K43+'Other Funds-Revision No. 2'!M43+'Other Funds-Revision No. 3'!M43</f>
        <v>491125</v>
      </c>
      <c r="N43" s="105">
        <f>'Amendment 1-Other Funds'!L43+'Other Funds-Revision No. 2'!N43+'Other Funds-Revision No. 3'!N43</f>
        <v>728282</v>
      </c>
      <c r="O43" s="105">
        <f>'Amendment 1-Other Funds'!M43+'Other Funds-Revision No. 2'!O43+'Other Funds-Revision No. 3'!O43</f>
        <v>199184</v>
      </c>
      <c r="P43" s="105">
        <f>'Amendment 1-Other Funds'!N43+'Other Funds-Revision No. 2'!P43+'Other Funds-Revision No. 3'!P43</f>
        <v>199621</v>
      </c>
      <c r="Q43" s="105">
        <f>'Amendment 1-Other Funds'!O43+'Other Funds-Revision No. 2'!Q43+'Other Funds-Revision No. 3'!Q43</f>
        <v>239549</v>
      </c>
      <c r="R43" s="105">
        <f>'Amendment 1-Other Funds'!P43+'Other Funds-Revision No. 2'!R43+'Other Funds-Revision No. 3'!R43</f>
        <v>155706</v>
      </c>
      <c r="S43" s="105">
        <f>'Amendment 1-Other Funds'!Q43+'Other Funds-Revision No. 2'!S43+'Other Funds-Revision No. 3'!S43</f>
        <v>140879</v>
      </c>
      <c r="T43" s="105">
        <f>'Amendment 1-Other Funds'!R43+'Other Funds-Revision No. 2'!T43+'Other Funds-Revision No. 3'!T43</f>
        <v>13869</v>
      </c>
      <c r="U43" s="105">
        <f>'Amendment 1-Other Funds'!S43+'Other Funds-Revision No. 2'!U43+'Other Funds-Revision No. 3'!U43</f>
        <v>46320</v>
      </c>
      <c r="V43" s="105" t="e">
        <f>'Amendment 1-Other Funds'!#REF!+'Other Funds-Revision No. 2'!V43+'Other Funds-Revision No. 3'!V43</f>
        <v>#REF!</v>
      </c>
      <c r="W43" s="105">
        <f>'Amendment 1-Other Funds'!T43+'Other Funds-Revision No. 2'!W43+'Other Funds-Revision No. 3'!W43</f>
        <v>0</v>
      </c>
      <c r="X43" s="105">
        <f>'Amendment 1-Other Funds'!U43+'Other Funds-Revision No. 2'!X43+'Other Funds-Revision No. 3'!X43</f>
        <v>0</v>
      </c>
      <c r="Y43" s="105">
        <f>'Amendment 1-Other Funds'!V43+'Other Funds-Revision No. 2'!Y43+'Other Funds-Revision No. 3'!Y43</f>
        <v>0</v>
      </c>
      <c r="Z43" s="105" t="e">
        <f>'Amendment 1-Other Funds'!#REF!+'Other Funds-Revision No. 2'!Z43+'Other Funds-Revision No. 3'!Z43</f>
        <v>#REF!</v>
      </c>
      <c r="AA43" s="105">
        <f>'Amendment 1-Other Funds'!W43+'Other Funds-Revision No. 2'!AA43+'Other Funds-Revision No. 3'!AA43</f>
        <v>7611</v>
      </c>
      <c r="AB43" s="105">
        <f>'Amendment 1-Other Funds'!X43+'Other Funds-Revision No. 2'!AB43+'Other Funds-Revision No. 3'!AB43</f>
        <v>0</v>
      </c>
      <c r="AC43" s="105">
        <f>'Amendment 1-Other Funds'!Y43+'Other Funds-Revision No. 2'!AC43+'Other Funds-Revision No. 3'!AC43</f>
        <v>0</v>
      </c>
      <c r="AD43" s="105">
        <f>'Amendment 1-Other Funds'!Z43+'Other Funds-Revision No. 2'!AD43+'Other Funds-Revision No. 3'!AD43</f>
        <v>0</v>
      </c>
      <c r="AE43" s="105" t="e">
        <f>'Amendment 1-Other Funds'!#REF!+'Other Funds-Revision No. 2'!AE43+'Other Funds-Revision No. 3'!AE43</f>
        <v>#REF!</v>
      </c>
      <c r="AF43" s="111" t="e">
        <f t="shared" si="1"/>
        <v>#REF!</v>
      </c>
    </row>
    <row r="44" spans="1:32" x14ac:dyDescent="0.2">
      <c r="A44" s="24" t="str">
        <f>+'Original ABG Allocation'!A44</f>
        <v>39</v>
      </c>
      <c r="B44" s="24" t="str">
        <f>+'Original ABG Allocation'!B44</f>
        <v>CARBON</v>
      </c>
      <c r="C44" s="105">
        <f>'Amendment 1-Other Funds'!C44+'Other Funds-Revision No. 2'!C44+'Other Funds-Revision No. 3'!C44</f>
        <v>0</v>
      </c>
      <c r="D44" s="105">
        <f>'Amendment 1-Other Funds'!D44+'Other Funds-Revision No. 2'!D44+'Other Funds-Revision No. 3'!D44</f>
        <v>4200</v>
      </c>
      <c r="E44" s="105" t="e">
        <f>'Amendment 1-Other Funds'!#REF!+'Other Funds-Revision No. 2'!E44+'Other Funds-Revision No. 3'!E44</f>
        <v>#REF!</v>
      </c>
      <c r="F44" s="105">
        <f>'Amendment 1-Other Funds'!E44+'Other Funds-Revision No. 2'!F44+'Other Funds-Revision No. 3'!F44</f>
        <v>0</v>
      </c>
      <c r="G44" s="105">
        <f>'Amendment 1-Other Funds'!F44+'Other Funds-Revision No. 2'!G44+'Other Funds-Revision No. 3'!G44</f>
        <v>0</v>
      </c>
      <c r="H44" s="105" t="e">
        <f>'Amendment 1-Other Funds'!#REF!+'Other Funds-Revision No. 2'!H44+'Other Funds-Revision No. 3'!H44</f>
        <v>#REF!</v>
      </c>
      <c r="I44" s="105">
        <f>'Amendment 1-Other Funds'!G44+'Other Funds-Revision No. 2'!I44+'Other Funds-Revision No. 3'!I44</f>
        <v>0</v>
      </c>
      <c r="J44" s="105">
        <f>'Amendment 1-Other Funds'!H44+'Other Funds-Revision No. 2'!J44+'Other Funds-Revision No. 3'!J44</f>
        <v>0</v>
      </c>
      <c r="K44" s="105">
        <f>'Amendment 1-Other Funds'!I44+'Other Funds-Revision No. 2'!K44+'Other Funds-Revision No. 3'!K44</f>
        <v>5000</v>
      </c>
      <c r="L44" s="105">
        <f>'Amendment 1-Other Funds'!J44+'Other Funds-Revision No. 2'!L44+'Other Funds-Revision No. 3'!L44</f>
        <v>0</v>
      </c>
      <c r="M44" s="105">
        <f>'Amendment 1-Other Funds'!K44+'Other Funds-Revision No. 2'!M44+'Other Funds-Revision No. 3'!M44</f>
        <v>301607</v>
      </c>
      <c r="N44" s="105">
        <f>'Amendment 1-Other Funds'!L44+'Other Funds-Revision No. 2'!N44+'Other Funds-Revision No. 3'!N44</f>
        <v>91576</v>
      </c>
      <c r="O44" s="105">
        <f>'Amendment 1-Other Funds'!M44+'Other Funds-Revision No. 2'!O44+'Other Funds-Revision No. 3'!O44</f>
        <v>43853</v>
      </c>
      <c r="P44" s="105">
        <f>'Amendment 1-Other Funds'!N44+'Other Funds-Revision No. 2'!P44+'Other Funds-Revision No. 3'!P44</f>
        <v>32194</v>
      </c>
      <c r="Q44" s="105">
        <f>'Amendment 1-Other Funds'!O44+'Other Funds-Revision No. 2'!Q44+'Other Funds-Revision No. 3'!Q44</f>
        <v>40405</v>
      </c>
      <c r="R44" s="105">
        <f>'Amendment 1-Other Funds'!P44+'Other Funds-Revision No. 2'!R44+'Other Funds-Revision No. 3'!R44</f>
        <v>39526</v>
      </c>
      <c r="S44" s="105">
        <f>'Amendment 1-Other Funds'!Q44+'Other Funds-Revision No. 2'!S44+'Other Funds-Revision No. 3'!S44</f>
        <v>37481</v>
      </c>
      <c r="T44" s="105">
        <f>'Amendment 1-Other Funds'!R44+'Other Funds-Revision No. 2'!T44+'Other Funds-Revision No. 3'!T44</f>
        <v>3865</v>
      </c>
      <c r="U44" s="105">
        <f>'Amendment 1-Other Funds'!S44+'Other Funds-Revision No. 2'!U44+'Other Funds-Revision No. 3'!U44</f>
        <v>12908</v>
      </c>
      <c r="V44" s="105" t="e">
        <f>'Amendment 1-Other Funds'!#REF!+'Other Funds-Revision No. 2'!V44+'Other Funds-Revision No. 3'!V44</f>
        <v>#REF!</v>
      </c>
      <c r="W44" s="105">
        <f>'Amendment 1-Other Funds'!T44+'Other Funds-Revision No. 2'!W44+'Other Funds-Revision No. 3'!W44</f>
        <v>0</v>
      </c>
      <c r="X44" s="105">
        <f>'Amendment 1-Other Funds'!U44+'Other Funds-Revision No. 2'!X44+'Other Funds-Revision No. 3'!X44</f>
        <v>0</v>
      </c>
      <c r="Y44" s="105">
        <f>'Amendment 1-Other Funds'!V44+'Other Funds-Revision No. 2'!Y44+'Other Funds-Revision No. 3'!Y44</f>
        <v>0</v>
      </c>
      <c r="Z44" s="105" t="e">
        <f>'Amendment 1-Other Funds'!#REF!+'Other Funds-Revision No. 2'!Z44+'Other Funds-Revision No. 3'!Z44</f>
        <v>#REF!</v>
      </c>
      <c r="AA44" s="105">
        <f>'Amendment 1-Other Funds'!W44+'Other Funds-Revision No. 2'!AA44+'Other Funds-Revision No. 3'!AA44</f>
        <v>3182</v>
      </c>
      <c r="AB44" s="105">
        <f>'Amendment 1-Other Funds'!X44+'Other Funds-Revision No. 2'!AB44+'Other Funds-Revision No. 3'!AB44</f>
        <v>9808</v>
      </c>
      <c r="AC44" s="105">
        <f>'Amendment 1-Other Funds'!Y44+'Other Funds-Revision No. 2'!AC44+'Other Funds-Revision No. 3'!AC44</f>
        <v>0</v>
      </c>
      <c r="AD44" s="105">
        <f>'Amendment 1-Other Funds'!Z44+'Other Funds-Revision No. 2'!AD44+'Other Funds-Revision No. 3'!AD44</f>
        <v>0</v>
      </c>
      <c r="AE44" s="105" t="e">
        <f>'Amendment 1-Other Funds'!#REF!+'Other Funds-Revision No. 2'!AE44+'Other Funds-Revision No. 3'!AE44</f>
        <v>#REF!</v>
      </c>
      <c r="AF44" s="111" t="e">
        <f t="shared" si="1"/>
        <v>#REF!</v>
      </c>
    </row>
    <row r="45" spans="1:32" x14ac:dyDescent="0.2">
      <c r="A45" s="24" t="str">
        <f>+'Original ABG Allocation'!A45</f>
        <v>40</v>
      </c>
      <c r="B45" s="24" t="str">
        <f>+'Original ABG Allocation'!B45</f>
        <v>SCHUYLKILL</v>
      </c>
      <c r="C45" s="105">
        <f>'Amendment 1-Other Funds'!C45+'Other Funds-Revision No. 2'!C45+'Other Funds-Revision No. 3'!C45</f>
        <v>0</v>
      </c>
      <c r="D45" s="105">
        <f>'Amendment 1-Other Funds'!D45+'Other Funds-Revision No. 2'!D45+'Other Funds-Revision No. 3'!D45</f>
        <v>15250</v>
      </c>
      <c r="E45" s="105" t="e">
        <f>'Amendment 1-Other Funds'!#REF!+'Other Funds-Revision No. 2'!E45+'Other Funds-Revision No. 3'!E45</f>
        <v>#REF!</v>
      </c>
      <c r="F45" s="105">
        <f>'Amendment 1-Other Funds'!E45+'Other Funds-Revision No. 2'!F45+'Other Funds-Revision No. 3'!F45</f>
        <v>0</v>
      </c>
      <c r="G45" s="105">
        <f>'Amendment 1-Other Funds'!F45+'Other Funds-Revision No. 2'!G45+'Other Funds-Revision No. 3'!G45</f>
        <v>0</v>
      </c>
      <c r="H45" s="105" t="e">
        <f>'Amendment 1-Other Funds'!#REF!+'Other Funds-Revision No. 2'!H45+'Other Funds-Revision No. 3'!H45</f>
        <v>#REF!</v>
      </c>
      <c r="I45" s="105">
        <f>'Amendment 1-Other Funds'!G45+'Other Funds-Revision No. 2'!I45+'Other Funds-Revision No. 3'!I45</f>
        <v>197392</v>
      </c>
      <c r="J45" s="105">
        <f>'Amendment 1-Other Funds'!H45+'Other Funds-Revision No. 2'!J45+'Other Funds-Revision No. 3'!J45</f>
        <v>0</v>
      </c>
      <c r="K45" s="105">
        <f>'Amendment 1-Other Funds'!I45+'Other Funds-Revision No. 2'!K45+'Other Funds-Revision No. 3'!K45</f>
        <v>5000</v>
      </c>
      <c r="L45" s="105">
        <f>'Amendment 1-Other Funds'!J45+'Other Funds-Revision No. 2'!L45+'Other Funds-Revision No. 3'!L45</f>
        <v>0</v>
      </c>
      <c r="M45" s="105">
        <f>'Amendment 1-Other Funds'!K45+'Other Funds-Revision No. 2'!M45+'Other Funds-Revision No. 3'!M45</f>
        <v>103461</v>
      </c>
      <c r="N45" s="105">
        <f>'Amendment 1-Other Funds'!L45+'Other Funds-Revision No. 2'!N45+'Other Funds-Revision No. 3'!N45</f>
        <v>99112</v>
      </c>
      <c r="O45" s="105">
        <f>'Amendment 1-Other Funds'!M45+'Other Funds-Revision No. 2'!O45+'Other Funds-Revision No. 3'!O45</f>
        <v>103345</v>
      </c>
      <c r="P45" s="105">
        <f>'Amendment 1-Other Funds'!N45+'Other Funds-Revision No. 2'!P45+'Other Funds-Revision No. 3'!P45</f>
        <v>131929</v>
      </c>
      <c r="Q45" s="105">
        <f>'Amendment 1-Other Funds'!O45+'Other Funds-Revision No. 2'!Q45+'Other Funds-Revision No. 3'!Q45</f>
        <v>112721</v>
      </c>
      <c r="R45" s="105">
        <f>'Amendment 1-Other Funds'!P45+'Other Funds-Revision No. 2'!R45+'Other Funds-Revision No. 3'!R45</f>
        <v>121863</v>
      </c>
      <c r="S45" s="105">
        <f>'Amendment 1-Other Funds'!Q45+'Other Funds-Revision No. 2'!S45+'Other Funds-Revision No. 3'!S45</f>
        <v>81242</v>
      </c>
      <c r="T45" s="105">
        <f>'Amendment 1-Other Funds'!R45+'Other Funds-Revision No. 2'!T45+'Other Funds-Revision No. 3'!T45</f>
        <v>8727</v>
      </c>
      <c r="U45" s="105">
        <f>'Amendment 1-Other Funds'!S45+'Other Funds-Revision No. 2'!U45+'Other Funds-Revision No. 3'!U45</f>
        <v>43716</v>
      </c>
      <c r="V45" s="105" t="e">
        <f>'Amendment 1-Other Funds'!#REF!+'Other Funds-Revision No. 2'!V45+'Other Funds-Revision No. 3'!V45</f>
        <v>#REF!</v>
      </c>
      <c r="W45" s="105">
        <f>'Amendment 1-Other Funds'!T45+'Other Funds-Revision No. 2'!W45+'Other Funds-Revision No. 3'!W45</f>
        <v>0</v>
      </c>
      <c r="X45" s="105">
        <f>'Amendment 1-Other Funds'!U45+'Other Funds-Revision No. 2'!X45+'Other Funds-Revision No. 3'!X45</f>
        <v>0</v>
      </c>
      <c r="Y45" s="105">
        <f>'Amendment 1-Other Funds'!V45+'Other Funds-Revision No. 2'!Y45+'Other Funds-Revision No. 3'!Y45</f>
        <v>947</v>
      </c>
      <c r="Z45" s="105" t="e">
        <f>'Amendment 1-Other Funds'!#REF!+'Other Funds-Revision No. 2'!Z45+'Other Funds-Revision No. 3'!Z45</f>
        <v>#REF!</v>
      </c>
      <c r="AA45" s="105">
        <f>'Amendment 1-Other Funds'!W45+'Other Funds-Revision No. 2'!AA45+'Other Funds-Revision No. 3'!AA45</f>
        <v>7183</v>
      </c>
      <c r="AB45" s="105">
        <f>'Amendment 1-Other Funds'!X45+'Other Funds-Revision No. 2'!AB45+'Other Funds-Revision No. 3'!AB45</f>
        <v>0</v>
      </c>
      <c r="AC45" s="105">
        <f>'Amendment 1-Other Funds'!Y45+'Other Funds-Revision No. 2'!AC45+'Other Funds-Revision No. 3'!AC45</f>
        <v>47324</v>
      </c>
      <c r="AD45" s="105">
        <f>'Amendment 1-Other Funds'!Z45+'Other Funds-Revision No. 2'!AD45+'Other Funds-Revision No. 3'!AD45</f>
        <v>0</v>
      </c>
      <c r="AE45" s="105" t="e">
        <f>'Amendment 1-Other Funds'!#REF!+'Other Funds-Revision No. 2'!AE45+'Other Funds-Revision No. 3'!AE45</f>
        <v>#REF!</v>
      </c>
      <c r="AF45" s="111" t="e">
        <f t="shared" si="1"/>
        <v>#REF!</v>
      </c>
    </row>
    <row r="46" spans="1:32" x14ac:dyDescent="0.2">
      <c r="A46" s="24" t="str">
        <f>+'Original ABG Allocation'!A46</f>
        <v>41</v>
      </c>
      <c r="B46" s="24" t="str">
        <f>+'Original ABG Allocation'!B46</f>
        <v>CLEARFIELD</v>
      </c>
      <c r="C46" s="105">
        <f>'Amendment 1-Other Funds'!C46+'Other Funds-Revision No. 2'!C46+'Other Funds-Revision No. 3'!C46</f>
        <v>0</v>
      </c>
      <c r="D46" s="105">
        <f>'Amendment 1-Other Funds'!D46+'Other Funds-Revision No. 2'!D46+'Other Funds-Revision No. 3'!D46</f>
        <v>13550</v>
      </c>
      <c r="E46" s="105" t="e">
        <f>'Amendment 1-Other Funds'!#REF!+'Other Funds-Revision No. 2'!E46+'Other Funds-Revision No. 3'!E46</f>
        <v>#REF!</v>
      </c>
      <c r="F46" s="105">
        <f>'Amendment 1-Other Funds'!E46+'Other Funds-Revision No. 2'!F46+'Other Funds-Revision No. 3'!F46</f>
        <v>0</v>
      </c>
      <c r="G46" s="105">
        <f>'Amendment 1-Other Funds'!F46+'Other Funds-Revision No. 2'!G46+'Other Funds-Revision No. 3'!G46</f>
        <v>0</v>
      </c>
      <c r="H46" s="105" t="e">
        <f>'Amendment 1-Other Funds'!#REF!+'Other Funds-Revision No. 2'!H46+'Other Funds-Revision No. 3'!H46</f>
        <v>#REF!</v>
      </c>
      <c r="I46" s="105">
        <f>'Amendment 1-Other Funds'!G46+'Other Funds-Revision No. 2'!I46+'Other Funds-Revision No. 3'!I46</f>
        <v>0</v>
      </c>
      <c r="J46" s="105">
        <f>'Amendment 1-Other Funds'!H46+'Other Funds-Revision No. 2'!J46+'Other Funds-Revision No. 3'!J46</f>
        <v>0</v>
      </c>
      <c r="K46" s="105">
        <f>'Amendment 1-Other Funds'!I46+'Other Funds-Revision No. 2'!K46+'Other Funds-Revision No. 3'!K46</f>
        <v>5000</v>
      </c>
      <c r="L46" s="105">
        <f>'Amendment 1-Other Funds'!J46+'Other Funds-Revision No. 2'!L46+'Other Funds-Revision No. 3'!L46</f>
        <v>0</v>
      </c>
      <c r="M46" s="105">
        <f>'Amendment 1-Other Funds'!K46+'Other Funds-Revision No. 2'!M46+'Other Funds-Revision No. 3'!M46</f>
        <v>948982</v>
      </c>
      <c r="N46" s="105">
        <f>'Amendment 1-Other Funds'!L46+'Other Funds-Revision No. 2'!N46+'Other Funds-Revision No. 3'!N46</f>
        <v>45918</v>
      </c>
      <c r="O46" s="105">
        <f>'Amendment 1-Other Funds'!M46+'Other Funds-Revision No. 2'!O46+'Other Funds-Revision No. 3'!O46</f>
        <v>49043</v>
      </c>
      <c r="P46" s="105">
        <f>'Amendment 1-Other Funds'!N46+'Other Funds-Revision No. 2'!P46+'Other Funds-Revision No. 3'!P46</f>
        <v>45000</v>
      </c>
      <c r="Q46" s="105">
        <f>'Amendment 1-Other Funds'!O46+'Other Funds-Revision No. 2'!Q46+'Other Funds-Revision No. 3'!Q46</f>
        <v>0</v>
      </c>
      <c r="R46" s="105">
        <f>'Amendment 1-Other Funds'!P46+'Other Funds-Revision No. 2'!R46+'Other Funds-Revision No. 3'!R46</f>
        <v>57438</v>
      </c>
      <c r="S46" s="105">
        <f>'Amendment 1-Other Funds'!Q46+'Other Funds-Revision No. 2'!S46+'Other Funds-Revision No. 3'!S46</f>
        <v>38292</v>
      </c>
      <c r="T46" s="105">
        <f>'Amendment 1-Other Funds'!R46+'Other Funds-Revision No. 2'!T46+'Other Funds-Revision No. 3'!T46</f>
        <v>0</v>
      </c>
      <c r="U46" s="105">
        <f>'Amendment 1-Other Funds'!S46+'Other Funds-Revision No. 2'!U46+'Other Funds-Revision No. 3'!U46</f>
        <v>18757</v>
      </c>
      <c r="V46" s="105" t="e">
        <f>'Amendment 1-Other Funds'!#REF!+'Other Funds-Revision No. 2'!V46+'Other Funds-Revision No. 3'!V46</f>
        <v>#REF!</v>
      </c>
      <c r="W46" s="105">
        <f>'Amendment 1-Other Funds'!T46+'Other Funds-Revision No. 2'!W46+'Other Funds-Revision No. 3'!W46</f>
        <v>0</v>
      </c>
      <c r="X46" s="105">
        <f>'Amendment 1-Other Funds'!U46+'Other Funds-Revision No. 2'!X46+'Other Funds-Revision No. 3'!X46</f>
        <v>0</v>
      </c>
      <c r="Y46" s="105">
        <f>'Amendment 1-Other Funds'!V46+'Other Funds-Revision No. 2'!Y46+'Other Funds-Revision No. 3'!Y46</f>
        <v>0</v>
      </c>
      <c r="Z46" s="105" t="e">
        <f>'Amendment 1-Other Funds'!#REF!+'Other Funds-Revision No. 2'!Z46+'Other Funds-Revision No. 3'!Z46</f>
        <v>#REF!</v>
      </c>
      <c r="AA46" s="105">
        <f>'Amendment 1-Other Funds'!W46+'Other Funds-Revision No. 2'!AA46+'Other Funds-Revision No. 3'!AA46</f>
        <v>4623</v>
      </c>
      <c r="AB46" s="105">
        <f>'Amendment 1-Other Funds'!X46+'Other Funds-Revision No. 2'!AB46+'Other Funds-Revision No. 3'!AB46</f>
        <v>5124</v>
      </c>
      <c r="AC46" s="105">
        <f>'Amendment 1-Other Funds'!Y46+'Other Funds-Revision No. 2'!AC46+'Other Funds-Revision No. 3'!AC46</f>
        <v>0</v>
      </c>
      <c r="AD46" s="105">
        <f>'Amendment 1-Other Funds'!Z46+'Other Funds-Revision No. 2'!AD46+'Other Funds-Revision No. 3'!AD46</f>
        <v>0</v>
      </c>
      <c r="AE46" s="105" t="e">
        <f>'Amendment 1-Other Funds'!#REF!+'Other Funds-Revision No. 2'!AE46+'Other Funds-Revision No. 3'!AE46</f>
        <v>#REF!</v>
      </c>
      <c r="AF46" s="111" t="e">
        <f t="shared" si="1"/>
        <v>#REF!</v>
      </c>
    </row>
    <row r="47" spans="1:32" x14ac:dyDescent="0.2">
      <c r="A47" s="24" t="str">
        <f>+'Original ABG Allocation'!A47</f>
        <v>42</v>
      </c>
      <c r="B47" s="24" t="str">
        <f>+'Original ABG Allocation'!B47</f>
        <v>JEFFERSON</v>
      </c>
      <c r="C47" s="105">
        <f>'Amendment 1-Other Funds'!C47+'Other Funds-Revision No. 2'!C47+'Other Funds-Revision No. 3'!C47</f>
        <v>0</v>
      </c>
      <c r="D47" s="105">
        <f>'Amendment 1-Other Funds'!D47+'Other Funds-Revision No. 2'!D47+'Other Funds-Revision No. 3'!D47</f>
        <v>5050</v>
      </c>
      <c r="E47" s="105" t="e">
        <f>'Amendment 1-Other Funds'!#REF!+'Other Funds-Revision No. 2'!E47+'Other Funds-Revision No. 3'!E47</f>
        <v>#REF!</v>
      </c>
      <c r="F47" s="105">
        <f>'Amendment 1-Other Funds'!E47+'Other Funds-Revision No. 2'!F47+'Other Funds-Revision No. 3'!F47</f>
        <v>0</v>
      </c>
      <c r="G47" s="105">
        <f>'Amendment 1-Other Funds'!F47+'Other Funds-Revision No. 2'!G47+'Other Funds-Revision No. 3'!G47</f>
        <v>32745</v>
      </c>
      <c r="H47" s="105" t="e">
        <f>'Amendment 1-Other Funds'!#REF!+'Other Funds-Revision No. 2'!H47+'Other Funds-Revision No. 3'!H47</f>
        <v>#REF!</v>
      </c>
      <c r="I47" s="105">
        <f>'Amendment 1-Other Funds'!G47+'Other Funds-Revision No. 2'!I47+'Other Funds-Revision No. 3'!I47</f>
        <v>0</v>
      </c>
      <c r="J47" s="105">
        <f>'Amendment 1-Other Funds'!H47+'Other Funds-Revision No. 2'!J47+'Other Funds-Revision No. 3'!J47</f>
        <v>0</v>
      </c>
      <c r="K47" s="105">
        <f>'Amendment 1-Other Funds'!I47+'Other Funds-Revision No. 2'!K47+'Other Funds-Revision No. 3'!K47</f>
        <v>5000</v>
      </c>
      <c r="L47" s="105">
        <f>'Amendment 1-Other Funds'!J47+'Other Funds-Revision No. 2'!L47+'Other Funds-Revision No. 3'!L47</f>
        <v>0</v>
      </c>
      <c r="M47" s="105">
        <f>'Amendment 1-Other Funds'!K47+'Other Funds-Revision No. 2'!M47+'Other Funds-Revision No. 3'!M47</f>
        <v>177812</v>
      </c>
      <c r="N47" s="105">
        <f>'Amendment 1-Other Funds'!L47+'Other Funds-Revision No. 2'!N47+'Other Funds-Revision No. 3'!N47</f>
        <v>73872</v>
      </c>
      <c r="O47" s="105">
        <f>'Amendment 1-Other Funds'!M47+'Other Funds-Revision No. 2'!O47+'Other Funds-Revision No. 3'!O47</f>
        <v>35000</v>
      </c>
      <c r="P47" s="105">
        <f>'Amendment 1-Other Funds'!N47+'Other Funds-Revision No. 2'!P47+'Other Funds-Revision No. 3'!P47</f>
        <v>0</v>
      </c>
      <c r="Q47" s="105">
        <f>'Amendment 1-Other Funds'!O47+'Other Funds-Revision No. 2'!Q47+'Other Funds-Revision No. 3'!Q47</f>
        <v>30472</v>
      </c>
      <c r="R47" s="105">
        <f>'Amendment 1-Other Funds'!P47+'Other Funds-Revision No. 2'!R47+'Other Funds-Revision No. 3'!R47</f>
        <v>29808</v>
      </c>
      <c r="S47" s="105">
        <f>'Amendment 1-Other Funds'!Q47+'Other Funds-Revision No. 2'!S47+'Other Funds-Revision No. 3'!S47</f>
        <v>19872</v>
      </c>
      <c r="T47" s="105">
        <f>'Amendment 1-Other Funds'!R47+'Other Funds-Revision No. 2'!T47+'Other Funds-Revision No. 3'!T47</f>
        <v>2914</v>
      </c>
      <c r="U47" s="105">
        <f>'Amendment 1-Other Funds'!S47+'Other Funds-Revision No. 2'!U47+'Other Funds-Revision No. 3'!U47</f>
        <v>9734</v>
      </c>
      <c r="V47" s="105" t="e">
        <f>'Amendment 1-Other Funds'!#REF!+'Other Funds-Revision No. 2'!V47+'Other Funds-Revision No. 3'!V47</f>
        <v>#REF!</v>
      </c>
      <c r="W47" s="105">
        <f>'Amendment 1-Other Funds'!T47+'Other Funds-Revision No. 2'!W47+'Other Funds-Revision No. 3'!W47</f>
        <v>0</v>
      </c>
      <c r="X47" s="105">
        <f>'Amendment 1-Other Funds'!U47+'Other Funds-Revision No. 2'!X47+'Other Funds-Revision No. 3'!X47</f>
        <v>0</v>
      </c>
      <c r="Y47" s="105">
        <f>'Amendment 1-Other Funds'!V47+'Other Funds-Revision No. 2'!Y47+'Other Funds-Revision No. 3'!Y47</f>
        <v>0</v>
      </c>
      <c r="Z47" s="105" t="e">
        <f>'Amendment 1-Other Funds'!#REF!+'Other Funds-Revision No. 2'!Z47+'Other Funds-Revision No. 3'!Z47</f>
        <v>#REF!</v>
      </c>
      <c r="AA47" s="105">
        <f>'Amendment 1-Other Funds'!W47+'Other Funds-Revision No. 2'!AA47+'Other Funds-Revision No. 3'!AA47</f>
        <v>2399</v>
      </c>
      <c r="AB47" s="105">
        <f>'Amendment 1-Other Funds'!X47+'Other Funds-Revision No. 2'!AB47+'Other Funds-Revision No. 3'!AB47</f>
        <v>0</v>
      </c>
      <c r="AC47" s="105">
        <f>'Amendment 1-Other Funds'!Y47+'Other Funds-Revision No. 2'!AC47+'Other Funds-Revision No. 3'!AC47</f>
        <v>0</v>
      </c>
      <c r="AD47" s="105">
        <f>'Amendment 1-Other Funds'!Z47+'Other Funds-Revision No. 2'!AD47+'Other Funds-Revision No. 3'!AD47</f>
        <v>0</v>
      </c>
      <c r="AE47" s="105" t="e">
        <f>'Amendment 1-Other Funds'!#REF!+'Other Funds-Revision No. 2'!AE47+'Other Funds-Revision No. 3'!AE47</f>
        <v>#REF!</v>
      </c>
      <c r="AF47" s="111" t="e">
        <f t="shared" si="1"/>
        <v>#REF!</v>
      </c>
    </row>
    <row r="48" spans="1:32" x14ac:dyDescent="0.2">
      <c r="A48" s="24" t="str">
        <f>+'Original ABG Allocation'!A48</f>
        <v>43</v>
      </c>
      <c r="B48" s="24" t="str">
        <f>+'Original ABG Allocation'!B48</f>
        <v>FOREST/WARREN</v>
      </c>
      <c r="C48" s="105">
        <f>'Amendment 1-Other Funds'!C48+'Other Funds-Revision No. 2'!C48+'Other Funds-Revision No. 3'!C48</f>
        <v>0</v>
      </c>
      <c r="D48" s="105">
        <f>'Amendment 1-Other Funds'!D48+'Other Funds-Revision No. 2'!D48+'Other Funds-Revision No. 3'!D48</f>
        <v>4200</v>
      </c>
      <c r="E48" s="105" t="e">
        <f>'Amendment 1-Other Funds'!#REF!+'Other Funds-Revision No. 2'!E48+'Other Funds-Revision No. 3'!E48</f>
        <v>#REF!</v>
      </c>
      <c r="F48" s="105">
        <f>'Amendment 1-Other Funds'!E48+'Other Funds-Revision No. 2'!F48+'Other Funds-Revision No. 3'!F48</f>
        <v>0</v>
      </c>
      <c r="G48" s="105">
        <f>'Amendment 1-Other Funds'!F48+'Other Funds-Revision No. 2'!G48+'Other Funds-Revision No. 3'!G48</f>
        <v>32600</v>
      </c>
      <c r="H48" s="105" t="e">
        <f>'Amendment 1-Other Funds'!#REF!+'Other Funds-Revision No. 2'!H48+'Other Funds-Revision No. 3'!H48</f>
        <v>#REF!</v>
      </c>
      <c r="I48" s="105">
        <f>'Amendment 1-Other Funds'!G48+'Other Funds-Revision No. 2'!I48+'Other Funds-Revision No. 3'!I48</f>
        <v>0</v>
      </c>
      <c r="J48" s="105">
        <f>'Amendment 1-Other Funds'!H48+'Other Funds-Revision No. 2'!J48+'Other Funds-Revision No. 3'!J48</f>
        <v>0</v>
      </c>
      <c r="K48" s="105">
        <f>'Amendment 1-Other Funds'!I48+'Other Funds-Revision No. 2'!K48+'Other Funds-Revision No. 3'!K48</f>
        <v>5000</v>
      </c>
      <c r="L48" s="105">
        <f>'Amendment 1-Other Funds'!J48+'Other Funds-Revision No. 2'!L48+'Other Funds-Revision No. 3'!L48</f>
        <v>0</v>
      </c>
      <c r="M48" s="105">
        <f>'Amendment 1-Other Funds'!K48+'Other Funds-Revision No. 2'!M48+'Other Funds-Revision No. 3'!M48</f>
        <v>226721</v>
      </c>
      <c r="N48" s="105">
        <f>'Amendment 1-Other Funds'!L48+'Other Funds-Revision No. 2'!N48+'Other Funds-Revision No. 3'!N48</f>
        <v>126618</v>
      </c>
      <c r="O48" s="105">
        <f>'Amendment 1-Other Funds'!M48+'Other Funds-Revision No. 2'!O48+'Other Funds-Revision No. 3'!O48</f>
        <v>41769</v>
      </c>
      <c r="P48" s="105">
        <f>'Amendment 1-Other Funds'!N48+'Other Funds-Revision No. 2'!P48+'Other Funds-Revision No. 3'!P48</f>
        <v>12809</v>
      </c>
      <c r="Q48" s="105">
        <f>'Amendment 1-Other Funds'!O48+'Other Funds-Revision No. 2'!Q48+'Other Funds-Revision No. 3'!Q48</f>
        <v>36053</v>
      </c>
      <c r="R48" s="105">
        <f>'Amendment 1-Other Funds'!P48+'Other Funds-Revision No. 2'!R48+'Other Funds-Revision No. 3'!R48</f>
        <v>35269</v>
      </c>
      <c r="S48" s="105">
        <f>'Amendment 1-Other Funds'!Q48+'Other Funds-Revision No. 2'!S48+'Other Funds-Revision No. 3'!S48</f>
        <v>23512</v>
      </c>
      <c r="T48" s="105">
        <f>'Amendment 1-Other Funds'!R48+'Other Funds-Revision No. 2'!T48+'Other Funds-Revision No. 3'!T48</f>
        <v>3447</v>
      </c>
      <c r="U48" s="105">
        <f>'Amendment 1-Other Funds'!S48+'Other Funds-Revision No. 2'!U48+'Other Funds-Revision No. 3'!U48</f>
        <v>0</v>
      </c>
      <c r="V48" s="105" t="e">
        <f>'Amendment 1-Other Funds'!#REF!+'Other Funds-Revision No. 2'!V48+'Other Funds-Revision No. 3'!V48</f>
        <v>#REF!</v>
      </c>
      <c r="W48" s="105">
        <f>'Amendment 1-Other Funds'!T48+'Other Funds-Revision No. 2'!W48+'Other Funds-Revision No. 3'!W48</f>
        <v>0</v>
      </c>
      <c r="X48" s="105">
        <f>'Amendment 1-Other Funds'!U48+'Other Funds-Revision No. 2'!X48+'Other Funds-Revision No. 3'!X48</f>
        <v>0</v>
      </c>
      <c r="Y48" s="105">
        <f>'Amendment 1-Other Funds'!V48+'Other Funds-Revision No. 2'!Y48+'Other Funds-Revision No. 3'!Y48</f>
        <v>0</v>
      </c>
      <c r="Z48" s="105" t="e">
        <f>'Amendment 1-Other Funds'!#REF!+'Other Funds-Revision No. 2'!Z48+'Other Funds-Revision No. 3'!Z48</f>
        <v>#REF!</v>
      </c>
      <c r="AA48" s="105">
        <f>'Amendment 1-Other Funds'!W48+'Other Funds-Revision No. 2'!AA48+'Other Funds-Revision No. 3'!AA48</f>
        <v>2839</v>
      </c>
      <c r="AB48" s="105">
        <f>'Amendment 1-Other Funds'!X48+'Other Funds-Revision No. 2'!AB48+'Other Funds-Revision No. 3'!AB48</f>
        <v>0</v>
      </c>
      <c r="AC48" s="105">
        <f>'Amendment 1-Other Funds'!Y48+'Other Funds-Revision No. 2'!AC48+'Other Funds-Revision No. 3'!AC48</f>
        <v>0</v>
      </c>
      <c r="AD48" s="105">
        <f>'Amendment 1-Other Funds'!Z48+'Other Funds-Revision No. 2'!AD48+'Other Funds-Revision No. 3'!AD48</f>
        <v>0</v>
      </c>
      <c r="AE48" s="105" t="e">
        <f>'Amendment 1-Other Funds'!#REF!+'Other Funds-Revision No. 2'!AE48+'Other Funds-Revision No. 3'!AE48</f>
        <v>#REF!</v>
      </c>
      <c r="AF48" s="111" t="e">
        <f t="shared" si="1"/>
        <v>#REF!</v>
      </c>
    </row>
    <row r="49" spans="1:34" x14ac:dyDescent="0.2">
      <c r="A49" s="24" t="str">
        <f>+'Original ABG Allocation'!A49</f>
        <v>44</v>
      </c>
      <c r="B49" s="24" t="str">
        <f>+'Original ABG Allocation'!B49</f>
        <v>VENANGO</v>
      </c>
      <c r="C49" s="105">
        <f>'Amendment 1-Other Funds'!C49+'Other Funds-Revision No. 2'!C49+'Other Funds-Revision No. 3'!C49</f>
        <v>0</v>
      </c>
      <c r="D49" s="105">
        <f>'Amendment 1-Other Funds'!D49+'Other Funds-Revision No. 2'!D49+'Other Funds-Revision No. 3'!D49</f>
        <v>14825</v>
      </c>
      <c r="E49" s="105" t="e">
        <f>'Amendment 1-Other Funds'!#REF!+'Other Funds-Revision No. 2'!E49+'Other Funds-Revision No. 3'!E49</f>
        <v>#REF!</v>
      </c>
      <c r="F49" s="105">
        <f>'Amendment 1-Other Funds'!E49+'Other Funds-Revision No. 2'!F49+'Other Funds-Revision No. 3'!F49</f>
        <v>0</v>
      </c>
      <c r="G49" s="105">
        <f>'Amendment 1-Other Funds'!F49+'Other Funds-Revision No. 2'!G49+'Other Funds-Revision No. 3'!G49</f>
        <v>0</v>
      </c>
      <c r="H49" s="105" t="e">
        <f>'Amendment 1-Other Funds'!#REF!+'Other Funds-Revision No. 2'!H49+'Other Funds-Revision No. 3'!H49</f>
        <v>#REF!</v>
      </c>
      <c r="I49" s="105">
        <f>'Amendment 1-Other Funds'!G49+'Other Funds-Revision No. 2'!I49+'Other Funds-Revision No. 3'!I49</f>
        <v>0</v>
      </c>
      <c r="J49" s="105">
        <f>'Amendment 1-Other Funds'!H49+'Other Funds-Revision No. 2'!J49+'Other Funds-Revision No. 3'!J49</f>
        <v>0</v>
      </c>
      <c r="K49" s="105">
        <f>'Amendment 1-Other Funds'!I49+'Other Funds-Revision No. 2'!K49+'Other Funds-Revision No. 3'!K49</f>
        <v>5000</v>
      </c>
      <c r="L49" s="105">
        <f>'Amendment 1-Other Funds'!J49+'Other Funds-Revision No. 2'!L49+'Other Funds-Revision No. 3'!L49</f>
        <v>0</v>
      </c>
      <c r="M49" s="105">
        <f>'Amendment 1-Other Funds'!K49+'Other Funds-Revision No. 2'!M49+'Other Funds-Revision No. 3'!M49</f>
        <v>293954</v>
      </c>
      <c r="N49" s="105">
        <f>'Amendment 1-Other Funds'!L49+'Other Funds-Revision No. 2'!N49+'Other Funds-Revision No. 3'!N49</f>
        <v>116505</v>
      </c>
      <c r="O49" s="105">
        <f>'Amendment 1-Other Funds'!M49+'Other Funds-Revision No. 2'!O49+'Other Funds-Revision No. 3'!O49</f>
        <v>0</v>
      </c>
      <c r="P49" s="105">
        <f>'Amendment 1-Other Funds'!N49+'Other Funds-Revision No. 2'!P49+'Other Funds-Revision No. 3'!P49</f>
        <v>52000</v>
      </c>
      <c r="Q49" s="105">
        <f>'Amendment 1-Other Funds'!O49+'Other Funds-Revision No. 2'!Q49+'Other Funds-Revision No. 3'!Q49</f>
        <v>37627</v>
      </c>
      <c r="R49" s="105">
        <f>'Amendment 1-Other Funds'!P49+'Other Funds-Revision No. 2'!R49+'Other Funds-Revision No. 3'!R49</f>
        <v>36809</v>
      </c>
      <c r="S49" s="105">
        <f>'Amendment 1-Other Funds'!Q49+'Other Funds-Revision No. 2'!S49+'Other Funds-Revision No. 3'!S49</f>
        <v>24539</v>
      </c>
      <c r="T49" s="105">
        <f>'Amendment 1-Other Funds'!R49+'Other Funds-Revision No. 2'!T49+'Other Funds-Revision No. 3'!T49</f>
        <v>3599</v>
      </c>
      <c r="U49" s="105">
        <f>'Amendment 1-Other Funds'!S49+'Other Funds-Revision No. 2'!U49+'Other Funds-Revision No. 3'!U49</f>
        <v>12020</v>
      </c>
      <c r="V49" s="105" t="e">
        <f>'Amendment 1-Other Funds'!#REF!+'Other Funds-Revision No. 2'!V49+'Other Funds-Revision No. 3'!V49</f>
        <v>#REF!</v>
      </c>
      <c r="W49" s="105">
        <f>'Amendment 1-Other Funds'!T49+'Other Funds-Revision No. 2'!W49+'Other Funds-Revision No. 3'!W49</f>
        <v>0</v>
      </c>
      <c r="X49" s="105">
        <f>'Amendment 1-Other Funds'!U49+'Other Funds-Revision No. 2'!X49+'Other Funds-Revision No. 3'!X49</f>
        <v>0</v>
      </c>
      <c r="Y49" s="105">
        <f>'Amendment 1-Other Funds'!V49+'Other Funds-Revision No. 2'!Y49+'Other Funds-Revision No. 3'!Y49</f>
        <v>0</v>
      </c>
      <c r="Z49" s="105" t="e">
        <f>'Amendment 1-Other Funds'!#REF!+'Other Funds-Revision No. 2'!Z49+'Other Funds-Revision No. 3'!Z49</f>
        <v>#REF!</v>
      </c>
      <c r="AA49" s="105">
        <f>'Amendment 1-Other Funds'!W49+'Other Funds-Revision No. 2'!AA49+'Other Funds-Revision No. 3'!AA49</f>
        <v>2963</v>
      </c>
      <c r="AB49" s="105">
        <f>'Amendment 1-Other Funds'!X49+'Other Funds-Revision No. 2'!AB49+'Other Funds-Revision No. 3'!AB49</f>
        <v>0</v>
      </c>
      <c r="AC49" s="105">
        <f>'Amendment 1-Other Funds'!Y49+'Other Funds-Revision No. 2'!AC49+'Other Funds-Revision No. 3'!AC49</f>
        <v>0</v>
      </c>
      <c r="AD49" s="105">
        <f>'Amendment 1-Other Funds'!Z49+'Other Funds-Revision No. 2'!AD49+'Other Funds-Revision No. 3'!AD49</f>
        <v>0</v>
      </c>
      <c r="AE49" s="105" t="e">
        <f>'Amendment 1-Other Funds'!#REF!+'Other Funds-Revision No. 2'!AE49+'Other Funds-Revision No. 3'!AE49</f>
        <v>#REF!</v>
      </c>
      <c r="AF49" s="111" t="e">
        <f t="shared" si="1"/>
        <v>#REF!</v>
      </c>
    </row>
    <row r="50" spans="1:34" x14ac:dyDescent="0.2">
      <c r="A50" s="24" t="str">
        <f>+'Original ABG Allocation'!A50</f>
        <v>45</v>
      </c>
      <c r="B50" s="24" t="str">
        <f>+'Original ABG Allocation'!B50</f>
        <v>ARMSTRONG</v>
      </c>
      <c r="C50" s="105">
        <f>'Amendment 1-Other Funds'!C50+'Other Funds-Revision No. 2'!C50+'Other Funds-Revision No. 3'!C50</f>
        <v>0</v>
      </c>
      <c r="D50" s="105">
        <f>'Amendment 1-Other Funds'!D50+'Other Funds-Revision No. 2'!D50+'Other Funds-Revision No. 3'!D50</f>
        <v>2925</v>
      </c>
      <c r="E50" s="105" t="e">
        <f>'Amendment 1-Other Funds'!#REF!+'Other Funds-Revision No. 2'!E50+'Other Funds-Revision No. 3'!E50</f>
        <v>#REF!</v>
      </c>
      <c r="F50" s="105">
        <f>'Amendment 1-Other Funds'!E50+'Other Funds-Revision No. 2'!F50+'Other Funds-Revision No. 3'!F50</f>
        <v>0</v>
      </c>
      <c r="G50" s="105">
        <f>'Amendment 1-Other Funds'!F50+'Other Funds-Revision No. 2'!G50+'Other Funds-Revision No. 3'!G50</f>
        <v>29850</v>
      </c>
      <c r="H50" s="105" t="e">
        <f>'Amendment 1-Other Funds'!#REF!+'Other Funds-Revision No. 2'!H50+'Other Funds-Revision No. 3'!H50</f>
        <v>#REF!</v>
      </c>
      <c r="I50" s="105">
        <f>'Amendment 1-Other Funds'!G50+'Other Funds-Revision No. 2'!I50+'Other Funds-Revision No. 3'!I50</f>
        <v>0</v>
      </c>
      <c r="J50" s="105">
        <f>'Amendment 1-Other Funds'!H50+'Other Funds-Revision No. 2'!J50+'Other Funds-Revision No. 3'!J50</f>
        <v>0</v>
      </c>
      <c r="K50" s="105">
        <f>'Amendment 1-Other Funds'!I50+'Other Funds-Revision No. 2'!K50+'Other Funds-Revision No. 3'!K50</f>
        <v>5000</v>
      </c>
      <c r="L50" s="105">
        <f>'Amendment 1-Other Funds'!J50+'Other Funds-Revision No. 2'!L50+'Other Funds-Revision No. 3'!L50</f>
        <v>0</v>
      </c>
      <c r="M50" s="105">
        <f>'Amendment 1-Other Funds'!K50+'Other Funds-Revision No. 2'!M50+'Other Funds-Revision No. 3'!M50</f>
        <v>323584</v>
      </c>
      <c r="N50" s="105">
        <f>'Amendment 1-Other Funds'!L50+'Other Funds-Revision No. 2'!N50+'Other Funds-Revision No. 3'!N50</f>
        <v>38732</v>
      </c>
      <c r="O50" s="105">
        <f>'Amendment 1-Other Funds'!M50+'Other Funds-Revision No. 2'!O50+'Other Funds-Revision No. 3'!O50</f>
        <v>118824</v>
      </c>
      <c r="P50" s="105">
        <f>'Amendment 1-Other Funds'!N50+'Other Funds-Revision No. 2'!P50+'Other Funds-Revision No. 3'!P50</f>
        <v>6522</v>
      </c>
      <c r="Q50" s="105">
        <f>'Amendment 1-Other Funds'!O50+'Other Funds-Revision No. 2'!Q50+'Other Funds-Revision No. 3'!Q50</f>
        <v>67068</v>
      </c>
      <c r="R50" s="105">
        <f>'Amendment 1-Other Funds'!P50+'Other Funds-Revision No. 2'!R50+'Other Funds-Revision No. 3'!R50</f>
        <v>50266</v>
      </c>
      <c r="S50" s="105">
        <f>'Amendment 1-Other Funds'!Q50+'Other Funds-Revision No. 2'!S50+'Other Funds-Revision No. 3'!S50</f>
        <v>57553</v>
      </c>
      <c r="T50" s="105">
        <f>'Amendment 1-Other Funds'!R50+'Other Funds-Revision No. 2'!T50+'Other Funds-Revision No. 3'!T50</f>
        <v>4915</v>
      </c>
      <c r="U50" s="105">
        <f>'Amendment 1-Other Funds'!S50+'Other Funds-Revision No. 2'!U50+'Other Funds-Revision No. 3'!U50</f>
        <v>16416</v>
      </c>
      <c r="V50" s="105" t="e">
        <f>'Amendment 1-Other Funds'!#REF!+'Other Funds-Revision No. 2'!V50+'Other Funds-Revision No. 3'!V50</f>
        <v>#REF!</v>
      </c>
      <c r="W50" s="105">
        <f>'Amendment 1-Other Funds'!T50+'Other Funds-Revision No. 2'!W50+'Other Funds-Revision No. 3'!W50</f>
        <v>0</v>
      </c>
      <c r="X50" s="105">
        <f>'Amendment 1-Other Funds'!U50+'Other Funds-Revision No. 2'!X50+'Other Funds-Revision No. 3'!X50</f>
        <v>0</v>
      </c>
      <c r="Y50" s="105">
        <f>'Amendment 1-Other Funds'!V50+'Other Funds-Revision No. 2'!Y50+'Other Funds-Revision No. 3'!Y50</f>
        <v>0</v>
      </c>
      <c r="Z50" s="105" t="e">
        <f>'Amendment 1-Other Funds'!#REF!+'Other Funds-Revision No. 2'!Z50+'Other Funds-Revision No. 3'!Z50</f>
        <v>#REF!</v>
      </c>
      <c r="AA50" s="105">
        <f>'Amendment 1-Other Funds'!W50+'Other Funds-Revision No. 2'!AA50+'Other Funds-Revision No. 3'!AA50</f>
        <v>4046</v>
      </c>
      <c r="AB50" s="105">
        <f>'Amendment 1-Other Funds'!X50+'Other Funds-Revision No. 2'!AB50+'Other Funds-Revision No. 3'!AB50</f>
        <v>0</v>
      </c>
      <c r="AC50" s="105">
        <f>'Amendment 1-Other Funds'!Y50+'Other Funds-Revision No. 2'!AC50+'Other Funds-Revision No. 3'!AC50</f>
        <v>0</v>
      </c>
      <c r="AD50" s="105">
        <f>'Amendment 1-Other Funds'!Z50+'Other Funds-Revision No. 2'!AD50+'Other Funds-Revision No. 3'!AD50</f>
        <v>0</v>
      </c>
      <c r="AE50" s="105" t="e">
        <f>'Amendment 1-Other Funds'!#REF!+'Other Funds-Revision No. 2'!AE50+'Other Funds-Revision No. 3'!AE50</f>
        <v>#REF!</v>
      </c>
      <c r="AF50" s="111" t="e">
        <f t="shared" si="1"/>
        <v>#REF!</v>
      </c>
    </row>
    <row r="51" spans="1:34" x14ac:dyDescent="0.2">
      <c r="A51" s="24" t="str">
        <f>+'Original ABG Allocation'!A51</f>
        <v>46</v>
      </c>
      <c r="B51" s="24" t="str">
        <f>+'Original ABG Allocation'!B51</f>
        <v>LAWRENCE</v>
      </c>
      <c r="C51" s="105">
        <f>'Amendment 1-Other Funds'!C51+'Other Funds-Revision No. 2'!C51+'Other Funds-Revision No. 3'!C51</f>
        <v>0</v>
      </c>
      <c r="D51" s="105">
        <f>'Amendment 1-Other Funds'!D51+'Other Funds-Revision No. 2'!D51+'Other Funds-Revision No. 3'!D51</f>
        <v>4200</v>
      </c>
      <c r="E51" s="105" t="e">
        <f>'Amendment 1-Other Funds'!#REF!+'Other Funds-Revision No. 2'!E51+'Other Funds-Revision No. 3'!E51</f>
        <v>#REF!</v>
      </c>
      <c r="F51" s="105">
        <f>'Amendment 1-Other Funds'!E51+'Other Funds-Revision No. 2'!F51+'Other Funds-Revision No. 3'!F51</f>
        <v>0</v>
      </c>
      <c r="G51" s="105">
        <f>'Amendment 1-Other Funds'!F51+'Other Funds-Revision No. 2'!G51+'Other Funds-Revision No. 3'!G51</f>
        <v>0</v>
      </c>
      <c r="H51" s="105" t="e">
        <f>'Amendment 1-Other Funds'!#REF!+'Other Funds-Revision No. 2'!H51+'Other Funds-Revision No. 3'!H51</f>
        <v>#REF!</v>
      </c>
      <c r="I51" s="105">
        <f>'Amendment 1-Other Funds'!G51+'Other Funds-Revision No. 2'!I51+'Other Funds-Revision No. 3'!I51</f>
        <v>0</v>
      </c>
      <c r="J51" s="105">
        <f>'Amendment 1-Other Funds'!H51+'Other Funds-Revision No. 2'!J51+'Other Funds-Revision No. 3'!J51</f>
        <v>0</v>
      </c>
      <c r="K51" s="105">
        <f>'Amendment 1-Other Funds'!I51+'Other Funds-Revision No. 2'!K51+'Other Funds-Revision No. 3'!K51</f>
        <v>5000</v>
      </c>
      <c r="L51" s="105">
        <f>'Amendment 1-Other Funds'!J51+'Other Funds-Revision No. 2'!L51+'Other Funds-Revision No. 3'!L51</f>
        <v>0</v>
      </c>
      <c r="M51" s="105">
        <f>'Amendment 1-Other Funds'!K51+'Other Funds-Revision No. 2'!M51+'Other Funds-Revision No. 3'!M51</f>
        <v>299612</v>
      </c>
      <c r="N51" s="105">
        <f>'Amendment 1-Other Funds'!L51+'Other Funds-Revision No. 2'!N51+'Other Funds-Revision No. 3'!N51</f>
        <v>40053</v>
      </c>
      <c r="O51" s="105">
        <f>'Amendment 1-Other Funds'!M51+'Other Funds-Revision No. 2'!O51+'Other Funds-Revision No. 3'!O51</f>
        <v>54194</v>
      </c>
      <c r="P51" s="105">
        <f>'Amendment 1-Other Funds'!N51+'Other Funds-Revision No. 2'!P51+'Other Funds-Revision No. 3'!P51</f>
        <v>51930</v>
      </c>
      <c r="Q51" s="105">
        <f>'Amendment 1-Other Funds'!O51+'Other Funds-Revision No. 2'!Q51+'Other Funds-Revision No. 3'!Q51</f>
        <v>39744</v>
      </c>
      <c r="R51" s="105">
        <f>'Amendment 1-Other Funds'!P51+'Other Funds-Revision No. 2'!R51+'Other Funds-Revision No. 3'!R51</f>
        <v>31109</v>
      </c>
      <c r="S51" s="105">
        <f>'Amendment 1-Other Funds'!Q51+'Other Funds-Revision No. 2'!S51+'Other Funds-Revision No. 3'!S51</f>
        <v>55677</v>
      </c>
      <c r="T51" s="105">
        <f>'Amendment 1-Other Funds'!R51+'Other Funds-Revision No. 2'!T51+'Other Funds-Revision No. 3'!T51</f>
        <v>3042</v>
      </c>
      <c r="U51" s="105">
        <f>'Amendment 1-Other Funds'!S51+'Other Funds-Revision No. 2'!U51+'Other Funds-Revision No. 3'!U51</f>
        <v>10159</v>
      </c>
      <c r="V51" s="105" t="e">
        <f>'Amendment 1-Other Funds'!#REF!+'Other Funds-Revision No. 2'!V51+'Other Funds-Revision No. 3'!V51</f>
        <v>#REF!</v>
      </c>
      <c r="W51" s="105">
        <f>'Amendment 1-Other Funds'!T51+'Other Funds-Revision No. 2'!W51+'Other Funds-Revision No. 3'!W51</f>
        <v>0</v>
      </c>
      <c r="X51" s="105">
        <f>'Amendment 1-Other Funds'!U51+'Other Funds-Revision No. 2'!X51+'Other Funds-Revision No. 3'!X51</f>
        <v>0</v>
      </c>
      <c r="Y51" s="105">
        <f>'Amendment 1-Other Funds'!V51+'Other Funds-Revision No. 2'!Y51+'Other Funds-Revision No. 3'!Y51</f>
        <v>0</v>
      </c>
      <c r="Z51" s="105" t="e">
        <f>'Amendment 1-Other Funds'!#REF!+'Other Funds-Revision No. 2'!Z51+'Other Funds-Revision No. 3'!Z51</f>
        <v>#REF!</v>
      </c>
      <c r="AA51" s="105">
        <f>'Amendment 1-Other Funds'!W51+'Other Funds-Revision No. 2'!AA51+'Other Funds-Revision No. 3'!AA51</f>
        <v>4173</v>
      </c>
      <c r="AB51" s="105">
        <f>'Amendment 1-Other Funds'!X51+'Other Funds-Revision No. 2'!AB51+'Other Funds-Revision No. 3'!AB51</f>
        <v>0</v>
      </c>
      <c r="AC51" s="105">
        <f>'Amendment 1-Other Funds'!Y51+'Other Funds-Revision No. 2'!AC51+'Other Funds-Revision No. 3'!AC51</f>
        <v>0</v>
      </c>
      <c r="AD51" s="105">
        <f>'Amendment 1-Other Funds'!Z51+'Other Funds-Revision No. 2'!AD51+'Other Funds-Revision No. 3'!AD51</f>
        <v>0</v>
      </c>
      <c r="AE51" s="105" t="e">
        <f>'Amendment 1-Other Funds'!#REF!+'Other Funds-Revision No. 2'!AE51+'Other Funds-Revision No. 3'!AE51</f>
        <v>#REF!</v>
      </c>
      <c r="AF51" s="111" t="e">
        <f t="shared" si="1"/>
        <v>#REF!</v>
      </c>
      <c r="AH51" s="13"/>
    </row>
    <row r="52" spans="1:34" x14ac:dyDescent="0.2">
      <c r="A52" s="24" t="str">
        <f>+'Original ABG Allocation'!A52</f>
        <v>47</v>
      </c>
      <c r="B52" s="24" t="str">
        <f>+'Original ABG Allocation'!B52</f>
        <v>MERCER</v>
      </c>
      <c r="C52" s="105">
        <f>'Amendment 1-Other Funds'!C52+'Other Funds-Revision No. 2'!C52+'Other Funds-Revision No. 3'!C52</f>
        <v>0</v>
      </c>
      <c r="D52" s="105">
        <f>'Amendment 1-Other Funds'!D52+'Other Funds-Revision No. 2'!D52+'Other Funds-Revision No. 3'!D52</f>
        <v>2925</v>
      </c>
      <c r="E52" s="105" t="e">
        <f>'Amendment 1-Other Funds'!#REF!+'Other Funds-Revision No. 2'!E52+'Other Funds-Revision No. 3'!E52</f>
        <v>#REF!</v>
      </c>
      <c r="F52" s="105">
        <f>'Amendment 1-Other Funds'!E52+'Other Funds-Revision No. 2'!F52+'Other Funds-Revision No. 3'!F52</f>
        <v>0</v>
      </c>
      <c r="G52" s="105">
        <f>'Amendment 1-Other Funds'!F52+'Other Funds-Revision No. 2'!G52+'Other Funds-Revision No. 3'!G52</f>
        <v>0</v>
      </c>
      <c r="H52" s="105" t="e">
        <f>'Amendment 1-Other Funds'!#REF!+'Other Funds-Revision No. 2'!H52+'Other Funds-Revision No. 3'!H52</f>
        <v>#REF!</v>
      </c>
      <c r="I52" s="105">
        <f>'Amendment 1-Other Funds'!G52+'Other Funds-Revision No. 2'!I52+'Other Funds-Revision No. 3'!I52</f>
        <v>0</v>
      </c>
      <c r="J52" s="105">
        <f>'Amendment 1-Other Funds'!H52+'Other Funds-Revision No. 2'!J52+'Other Funds-Revision No. 3'!J52</f>
        <v>0</v>
      </c>
      <c r="K52" s="105">
        <f>'Amendment 1-Other Funds'!I52+'Other Funds-Revision No. 2'!K52+'Other Funds-Revision No. 3'!K52</f>
        <v>5000</v>
      </c>
      <c r="L52" s="105">
        <f>'Amendment 1-Other Funds'!J52+'Other Funds-Revision No. 2'!L52+'Other Funds-Revision No. 3'!L52</f>
        <v>0</v>
      </c>
      <c r="M52" s="105">
        <f>'Amendment 1-Other Funds'!K52+'Other Funds-Revision No. 2'!M52+'Other Funds-Revision No. 3'!M52</f>
        <v>415856</v>
      </c>
      <c r="N52" s="105">
        <f>'Amendment 1-Other Funds'!L52+'Other Funds-Revision No. 2'!N52+'Other Funds-Revision No. 3'!N52</f>
        <v>45255</v>
      </c>
      <c r="O52" s="105">
        <f>'Amendment 1-Other Funds'!M52+'Other Funds-Revision No. 2'!O52+'Other Funds-Revision No. 3'!O52</f>
        <v>137463</v>
      </c>
      <c r="P52" s="105">
        <f>'Amendment 1-Other Funds'!N52+'Other Funds-Revision No. 2'!P52+'Other Funds-Revision No. 3'!P52</f>
        <v>7500</v>
      </c>
      <c r="Q52" s="105">
        <f>'Amendment 1-Other Funds'!O52+'Other Funds-Revision No. 2'!Q52+'Other Funds-Revision No. 3'!Q52</f>
        <v>98841</v>
      </c>
      <c r="R52" s="105">
        <f>'Amendment 1-Other Funds'!P52+'Other Funds-Revision No. 2'!R52+'Other Funds-Revision No. 3'!R52</f>
        <v>96692</v>
      </c>
      <c r="S52" s="105">
        <f>'Amendment 1-Other Funds'!Q52+'Other Funds-Revision No. 2'!S52+'Other Funds-Revision No. 3'!S52</f>
        <v>96037</v>
      </c>
      <c r="T52" s="105">
        <f>'Amendment 1-Other Funds'!R52+'Other Funds-Revision No. 2'!T52+'Other Funds-Revision No. 3'!T52</f>
        <v>9454</v>
      </c>
      <c r="U52" s="105">
        <f>'Amendment 1-Other Funds'!S52+'Other Funds-Revision No. 2'!U52+'Other Funds-Revision No. 3'!U52</f>
        <v>31577</v>
      </c>
      <c r="V52" s="105" t="e">
        <f>'Amendment 1-Other Funds'!#REF!+'Other Funds-Revision No. 2'!V52+'Other Funds-Revision No. 3'!V52</f>
        <v>#REF!</v>
      </c>
      <c r="W52" s="105">
        <f>'Amendment 1-Other Funds'!T52+'Other Funds-Revision No. 2'!W52+'Other Funds-Revision No. 3'!W52</f>
        <v>0</v>
      </c>
      <c r="X52" s="105">
        <f>'Amendment 1-Other Funds'!U52+'Other Funds-Revision No. 2'!X52+'Other Funds-Revision No. 3'!X52</f>
        <v>0</v>
      </c>
      <c r="Y52" s="105">
        <f>'Amendment 1-Other Funds'!V52+'Other Funds-Revision No. 2'!Y52+'Other Funds-Revision No. 3'!Y52</f>
        <v>0</v>
      </c>
      <c r="Z52" s="105" t="e">
        <f>'Amendment 1-Other Funds'!#REF!+'Other Funds-Revision No. 2'!Z52+'Other Funds-Revision No. 3'!Z52</f>
        <v>#REF!</v>
      </c>
      <c r="AA52" s="105">
        <f>'Amendment 1-Other Funds'!W52+'Other Funds-Revision No. 2'!AA52+'Other Funds-Revision No. 3'!AA52</f>
        <v>5189</v>
      </c>
      <c r="AB52" s="105">
        <f>'Amendment 1-Other Funds'!X52+'Other Funds-Revision No. 2'!AB52+'Other Funds-Revision No. 3'!AB52</f>
        <v>0</v>
      </c>
      <c r="AC52" s="105">
        <f>'Amendment 1-Other Funds'!Y52+'Other Funds-Revision No. 2'!AC52+'Other Funds-Revision No. 3'!AC52</f>
        <v>0</v>
      </c>
      <c r="AD52" s="105">
        <f>'Amendment 1-Other Funds'!Z52+'Other Funds-Revision No. 2'!AD52+'Other Funds-Revision No. 3'!AD52</f>
        <v>0</v>
      </c>
      <c r="AE52" s="105" t="e">
        <f>'Amendment 1-Other Funds'!#REF!+'Other Funds-Revision No. 2'!AE52+'Other Funds-Revision No. 3'!AE52</f>
        <v>#REF!</v>
      </c>
      <c r="AF52" s="111" t="e">
        <f t="shared" si="1"/>
        <v>#REF!</v>
      </c>
    </row>
    <row r="53" spans="1:34" x14ac:dyDescent="0.2">
      <c r="A53" s="24" t="str">
        <f>+'Original ABG Allocation'!A53</f>
        <v>48</v>
      </c>
      <c r="B53" s="24" t="str">
        <f>+'Original ABG Allocation'!B53</f>
        <v>MONROE</v>
      </c>
      <c r="C53" s="105">
        <f>'Amendment 1-Other Funds'!C53+'Other Funds-Revision No. 2'!C53+'Other Funds-Revision No. 3'!C53</f>
        <v>0</v>
      </c>
      <c r="D53" s="105">
        <f>'Amendment 1-Other Funds'!D53+'Other Funds-Revision No. 2'!D53+'Other Funds-Revision No. 3'!D53</f>
        <v>7600</v>
      </c>
      <c r="E53" s="105" t="e">
        <f>'Amendment 1-Other Funds'!#REF!+'Other Funds-Revision No. 2'!E53+'Other Funds-Revision No. 3'!E53</f>
        <v>#REF!</v>
      </c>
      <c r="F53" s="105">
        <f>'Amendment 1-Other Funds'!E53+'Other Funds-Revision No. 2'!F53+'Other Funds-Revision No. 3'!F53</f>
        <v>0</v>
      </c>
      <c r="G53" s="105">
        <f>'Amendment 1-Other Funds'!F53+'Other Funds-Revision No. 2'!G53+'Other Funds-Revision No. 3'!G53</f>
        <v>0</v>
      </c>
      <c r="H53" s="105" t="e">
        <f>'Amendment 1-Other Funds'!#REF!+'Other Funds-Revision No. 2'!H53+'Other Funds-Revision No. 3'!H53</f>
        <v>#REF!</v>
      </c>
      <c r="I53" s="105">
        <f>'Amendment 1-Other Funds'!G53+'Other Funds-Revision No. 2'!I53+'Other Funds-Revision No. 3'!I53</f>
        <v>0</v>
      </c>
      <c r="J53" s="105">
        <f>'Amendment 1-Other Funds'!H53+'Other Funds-Revision No. 2'!J53+'Other Funds-Revision No. 3'!J53</f>
        <v>0</v>
      </c>
      <c r="K53" s="105">
        <f>'Amendment 1-Other Funds'!I53+'Other Funds-Revision No. 2'!K53+'Other Funds-Revision No. 3'!K53</f>
        <v>5000</v>
      </c>
      <c r="L53" s="105">
        <f>'Amendment 1-Other Funds'!J53+'Other Funds-Revision No. 2'!L53+'Other Funds-Revision No. 3'!L53</f>
        <v>0</v>
      </c>
      <c r="M53" s="105">
        <f>'Amendment 1-Other Funds'!K53+'Other Funds-Revision No. 2'!M53+'Other Funds-Revision No. 3'!M53</f>
        <v>643819</v>
      </c>
      <c r="N53" s="105">
        <f>'Amendment 1-Other Funds'!L53+'Other Funds-Revision No. 2'!N53+'Other Funds-Revision No. 3'!N53</f>
        <v>122404</v>
      </c>
      <c r="O53" s="105">
        <f>'Amendment 1-Other Funds'!M53+'Other Funds-Revision No. 2'!O53+'Other Funds-Revision No. 3'!O53</f>
        <v>21000</v>
      </c>
      <c r="P53" s="105">
        <f>'Amendment 1-Other Funds'!N53+'Other Funds-Revision No. 2'!P53+'Other Funds-Revision No. 3'!P53</f>
        <v>43900</v>
      </c>
      <c r="Q53" s="105">
        <f>'Amendment 1-Other Funds'!O53+'Other Funds-Revision No. 2'!Q53+'Other Funds-Revision No. 3'!Q53</f>
        <v>46463</v>
      </c>
      <c r="R53" s="105">
        <f>'Amendment 1-Other Funds'!P53+'Other Funds-Revision No. 2'!R53+'Other Funds-Revision No. 3'!R53</f>
        <v>65344</v>
      </c>
      <c r="S53" s="105">
        <f>'Amendment 1-Other Funds'!Q53+'Other Funds-Revision No. 2'!S53+'Other Funds-Revision No. 3'!S53</f>
        <v>43562</v>
      </c>
      <c r="T53" s="105">
        <f>'Amendment 1-Other Funds'!R53+'Other Funds-Revision No. 2'!T53+'Other Funds-Revision No. 3'!T53</f>
        <v>8922</v>
      </c>
      <c r="U53" s="105">
        <f>'Amendment 1-Other Funds'!S53+'Other Funds-Revision No. 2'!U53+'Other Funds-Revision No. 3'!U53</f>
        <v>39919</v>
      </c>
      <c r="V53" s="105" t="e">
        <f>'Amendment 1-Other Funds'!#REF!+'Other Funds-Revision No. 2'!V53+'Other Funds-Revision No. 3'!V53</f>
        <v>#REF!</v>
      </c>
      <c r="W53" s="105">
        <f>'Amendment 1-Other Funds'!T53+'Other Funds-Revision No. 2'!W53+'Other Funds-Revision No. 3'!W53</f>
        <v>0</v>
      </c>
      <c r="X53" s="105">
        <f>'Amendment 1-Other Funds'!U53+'Other Funds-Revision No. 2'!X53+'Other Funds-Revision No. 3'!X53</f>
        <v>0</v>
      </c>
      <c r="Y53" s="105">
        <f>'Amendment 1-Other Funds'!V53+'Other Funds-Revision No. 2'!Y53+'Other Funds-Revision No. 3'!Y53</f>
        <v>0</v>
      </c>
      <c r="Z53" s="105" t="e">
        <f>'Amendment 1-Other Funds'!#REF!+'Other Funds-Revision No. 2'!Z53+'Other Funds-Revision No. 3'!Z53</f>
        <v>#REF!</v>
      </c>
      <c r="AA53" s="105">
        <f>'Amendment 1-Other Funds'!W53+'Other Funds-Revision No. 2'!AA53+'Other Funds-Revision No. 3'!AA53</f>
        <v>7388</v>
      </c>
      <c r="AB53" s="105">
        <f>'Amendment 1-Other Funds'!X53+'Other Funds-Revision No. 2'!AB53+'Other Funds-Revision No. 3'!AB53</f>
        <v>0</v>
      </c>
      <c r="AC53" s="105">
        <f>'Amendment 1-Other Funds'!Y53+'Other Funds-Revision No. 2'!AC53+'Other Funds-Revision No. 3'!AC53</f>
        <v>0</v>
      </c>
      <c r="AD53" s="105">
        <f>'Amendment 1-Other Funds'!Z53+'Other Funds-Revision No. 2'!AD53+'Other Funds-Revision No. 3'!AD53</f>
        <v>0</v>
      </c>
      <c r="AE53" s="105" t="e">
        <f>'Amendment 1-Other Funds'!#REF!+'Other Funds-Revision No. 2'!AE53+'Other Funds-Revision No. 3'!AE53</f>
        <v>#REF!</v>
      </c>
      <c r="AF53" s="111" t="e">
        <f t="shared" si="1"/>
        <v>#REF!</v>
      </c>
    </row>
    <row r="54" spans="1:34" x14ac:dyDescent="0.2">
      <c r="A54" s="24" t="str">
        <f>+'Original ABG Allocation'!A54</f>
        <v>49</v>
      </c>
      <c r="B54" s="24" t="str">
        <f>+'Original ABG Allocation'!B54</f>
        <v>CLARION</v>
      </c>
      <c r="C54" s="105">
        <f>'Amendment 1-Other Funds'!C54+'Other Funds-Revision No. 2'!C54+'Other Funds-Revision No. 3'!C54</f>
        <v>0</v>
      </c>
      <c r="D54" s="105">
        <f>'Amendment 1-Other Funds'!D54+'Other Funds-Revision No. 2'!D54+'Other Funds-Revision No. 3'!D54</f>
        <v>2925</v>
      </c>
      <c r="E54" s="105" t="e">
        <f>'Amendment 1-Other Funds'!#REF!+'Other Funds-Revision No. 2'!E54+'Other Funds-Revision No. 3'!E54</f>
        <v>#REF!</v>
      </c>
      <c r="F54" s="105">
        <f>'Amendment 1-Other Funds'!E54+'Other Funds-Revision No. 2'!F54+'Other Funds-Revision No. 3'!F54</f>
        <v>0</v>
      </c>
      <c r="G54" s="105">
        <f>'Amendment 1-Other Funds'!F54+'Other Funds-Revision No. 2'!G54+'Other Funds-Revision No. 3'!G54</f>
        <v>0</v>
      </c>
      <c r="H54" s="105" t="e">
        <f>'Amendment 1-Other Funds'!#REF!+'Other Funds-Revision No. 2'!H54+'Other Funds-Revision No. 3'!H54</f>
        <v>#REF!</v>
      </c>
      <c r="I54" s="105">
        <f>'Amendment 1-Other Funds'!G54+'Other Funds-Revision No. 2'!I54+'Other Funds-Revision No. 3'!I54</f>
        <v>0</v>
      </c>
      <c r="J54" s="105">
        <f>'Amendment 1-Other Funds'!H54+'Other Funds-Revision No. 2'!J54+'Other Funds-Revision No. 3'!J54</f>
        <v>0</v>
      </c>
      <c r="K54" s="105">
        <f>'Amendment 1-Other Funds'!I54+'Other Funds-Revision No. 2'!K54+'Other Funds-Revision No. 3'!K54</f>
        <v>5000</v>
      </c>
      <c r="L54" s="105">
        <f>'Amendment 1-Other Funds'!J54+'Other Funds-Revision No. 2'!L54+'Other Funds-Revision No. 3'!L54</f>
        <v>0</v>
      </c>
      <c r="M54" s="105">
        <f>'Amendment 1-Other Funds'!K54+'Other Funds-Revision No. 2'!M54+'Other Funds-Revision No. 3'!M54</f>
        <v>228178</v>
      </c>
      <c r="N54" s="105">
        <f>'Amendment 1-Other Funds'!L54+'Other Funds-Revision No. 2'!N54+'Other Funds-Revision No. 3'!N54</f>
        <v>18039</v>
      </c>
      <c r="O54" s="105">
        <f>'Amendment 1-Other Funds'!M54+'Other Funds-Revision No. 2'!O54+'Other Funds-Revision No. 3'!O54</f>
        <v>99825</v>
      </c>
      <c r="P54" s="105">
        <f>'Amendment 1-Other Funds'!N54+'Other Funds-Revision No. 2'!P54+'Other Funds-Revision No. 3'!P54</f>
        <v>34851</v>
      </c>
      <c r="Q54" s="105">
        <f>'Amendment 1-Other Funds'!O54+'Other Funds-Revision No. 2'!Q54+'Other Funds-Revision No. 3'!Q54</f>
        <v>27999</v>
      </c>
      <c r="R54" s="105">
        <f>'Amendment 1-Other Funds'!P54+'Other Funds-Revision No. 2'!R54+'Other Funds-Revision No. 3'!R54</f>
        <v>0</v>
      </c>
      <c r="S54" s="105">
        <f>'Amendment 1-Other Funds'!Q54+'Other Funds-Revision No. 2'!S54+'Other Funds-Revision No. 3'!S54</f>
        <v>0</v>
      </c>
      <c r="T54" s="105">
        <f>'Amendment 1-Other Funds'!R54+'Other Funds-Revision No. 2'!T54+'Other Funds-Revision No. 3'!T54</f>
        <v>4062</v>
      </c>
      <c r="U54" s="105">
        <f>'Amendment 1-Other Funds'!S54+'Other Funds-Revision No. 2'!U54+'Other Funds-Revision No. 3'!U54</f>
        <v>0</v>
      </c>
      <c r="V54" s="105" t="e">
        <f>'Amendment 1-Other Funds'!#REF!+'Other Funds-Revision No. 2'!V54+'Other Funds-Revision No. 3'!V54</f>
        <v>#REF!</v>
      </c>
      <c r="W54" s="105">
        <f>'Amendment 1-Other Funds'!T54+'Other Funds-Revision No. 2'!W54+'Other Funds-Revision No. 3'!W54</f>
        <v>0</v>
      </c>
      <c r="X54" s="105">
        <f>'Amendment 1-Other Funds'!U54+'Other Funds-Revision No. 2'!X54+'Other Funds-Revision No. 3'!X54</f>
        <v>0</v>
      </c>
      <c r="Y54" s="105">
        <f>'Amendment 1-Other Funds'!V54+'Other Funds-Revision No. 2'!Y54+'Other Funds-Revision No. 3'!Y54</f>
        <v>0</v>
      </c>
      <c r="Z54" s="105" t="e">
        <f>'Amendment 1-Other Funds'!#REF!+'Other Funds-Revision No. 2'!Z54+'Other Funds-Revision No. 3'!Z54</f>
        <v>#REF!</v>
      </c>
      <c r="AA54" s="105">
        <f>'Amendment 1-Other Funds'!W54+'Other Funds-Revision No. 2'!AA54+'Other Funds-Revision No. 3'!AA54</f>
        <v>2230</v>
      </c>
      <c r="AB54" s="105">
        <f>'Amendment 1-Other Funds'!X54+'Other Funds-Revision No. 2'!AB54+'Other Funds-Revision No. 3'!AB54</f>
        <v>0</v>
      </c>
      <c r="AC54" s="105">
        <f>'Amendment 1-Other Funds'!Y54+'Other Funds-Revision No. 2'!AC54+'Other Funds-Revision No. 3'!AC54</f>
        <v>0</v>
      </c>
      <c r="AD54" s="105">
        <f>'Amendment 1-Other Funds'!Z54+'Other Funds-Revision No. 2'!AD54+'Other Funds-Revision No. 3'!AD54</f>
        <v>0</v>
      </c>
      <c r="AE54" s="105" t="e">
        <f>'Amendment 1-Other Funds'!#REF!+'Other Funds-Revision No. 2'!AE54+'Other Funds-Revision No. 3'!AE54</f>
        <v>#REF!</v>
      </c>
      <c r="AF54" s="111" t="e">
        <f t="shared" si="1"/>
        <v>#REF!</v>
      </c>
    </row>
    <row r="55" spans="1:34" x14ac:dyDescent="0.2">
      <c r="A55" s="24" t="str">
        <f>+'Original ABG Allocation'!A55</f>
        <v>50</v>
      </c>
      <c r="B55" s="24" t="str">
        <f>+'Original ABG Allocation'!B55</f>
        <v>BUTLER</v>
      </c>
      <c r="C55" s="105">
        <f>'Amendment 1-Other Funds'!C55+'Other Funds-Revision No. 2'!C55+'Other Funds-Revision No. 3'!C55</f>
        <v>0</v>
      </c>
      <c r="D55" s="105">
        <f>'Amendment 1-Other Funds'!D55+'Other Funds-Revision No. 2'!D55+'Other Funds-Revision No. 3'!D55</f>
        <v>7175</v>
      </c>
      <c r="E55" s="105" t="e">
        <f>'Amendment 1-Other Funds'!#REF!+'Other Funds-Revision No. 2'!E55+'Other Funds-Revision No. 3'!E55</f>
        <v>#REF!</v>
      </c>
      <c r="F55" s="105">
        <f>'Amendment 1-Other Funds'!E55+'Other Funds-Revision No. 2'!F55+'Other Funds-Revision No. 3'!F55</f>
        <v>0</v>
      </c>
      <c r="G55" s="105">
        <f>'Amendment 1-Other Funds'!F55+'Other Funds-Revision No. 2'!G55+'Other Funds-Revision No. 3'!G55</f>
        <v>0</v>
      </c>
      <c r="H55" s="105" t="e">
        <f>'Amendment 1-Other Funds'!#REF!+'Other Funds-Revision No. 2'!H55+'Other Funds-Revision No. 3'!H55</f>
        <v>#REF!</v>
      </c>
      <c r="I55" s="105">
        <f>'Amendment 1-Other Funds'!G55+'Other Funds-Revision No. 2'!I55+'Other Funds-Revision No. 3'!I55</f>
        <v>0</v>
      </c>
      <c r="J55" s="105">
        <f>'Amendment 1-Other Funds'!H55+'Other Funds-Revision No. 2'!J55+'Other Funds-Revision No. 3'!J55</f>
        <v>0</v>
      </c>
      <c r="K55" s="105">
        <f>'Amendment 1-Other Funds'!I55+'Other Funds-Revision No. 2'!K55+'Other Funds-Revision No. 3'!K55</f>
        <v>5000</v>
      </c>
      <c r="L55" s="105">
        <f>'Amendment 1-Other Funds'!J55+'Other Funds-Revision No. 2'!L55+'Other Funds-Revision No. 3'!L55</f>
        <v>0</v>
      </c>
      <c r="M55" s="105">
        <f>'Amendment 1-Other Funds'!K55+'Other Funds-Revision No. 2'!M55+'Other Funds-Revision No. 3'!M55</f>
        <v>543340</v>
      </c>
      <c r="N55" s="105">
        <f>'Amendment 1-Other Funds'!L55+'Other Funds-Revision No. 2'!N55+'Other Funds-Revision No. 3'!N55</f>
        <v>47636</v>
      </c>
      <c r="O55" s="105">
        <f>'Amendment 1-Other Funds'!M55+'Other Funds-Revision No. 2'!O55+'Other Funds-Revision No. 3'!O55</f>
        <v>54194</v>
      </c>
      <c r="P55" s="105">
        <f>'Amendment 1-Other Funds'!N55+'Other Funds-Revision No. 2'!P55+'Other Funds-Revision No. 3'!P55</f>
        <v>114000</v>
      </c>
      <c r="Q55" s="105">
        <f>'Amendment 1-Other Funds'!O55+'Other Funds-Revision No. 2'!Q55+'Other Funds-Revision No. 3'!Q55</f>
        <v>127537</v>
      </c>
      <c r="R55" s="105">
        <f>'Amendment 1-Other Funds'!P55+'Other Funds-Revision No. 2'!R55+'Other Funds-Revision No. 3'!R55</f>
        <v>127699</v>
      </c>
      <c r="S55" s="105">
        <f>'Amendment 1-Other Funds'!Q55+'Other Funds-Revision No. 2'!S55+'Other Funds-Revision No. 3'!S55</f>
        <v>85132</v>
      </c>
      <c r="T55" s="105">
        <f>'Amendment 1-Other Funds'!R55+'Other Funds-Revision No. 2'!T55+'Other Funds-Revision No. 3'!T55</f>
        <v>8324</v>
      </c>
      <c r="U55" s="105">
        <f>'Amendment 1-Other Funds'!S55+'Other Funds-Revision No. 2'!U55+'Other Funds-Revision No. 3'!U55</f>
        <v>33362</v>
      </c>
      <c r="V55" s="105" t="e">
        <f>'Amendment 1-Other Funds'!#REF!+'Other Funds-Revision No. 2'!V55+'Other Funds-Revision No. 3'!V55</f>
        <v>#REF!</v>
      </c>
      <c r="W55" s="105">
        <f>'Amendment 1-Other Funds'!T55+'Other Funds-Revision No. 2'!W55+'Other Funds-Revision No. 3'!W55</f>
        <v>0</v>
      </c>
      <c r="X55" s="105">
        <f>'Amendment 1-Other Funds'!U55+'Other Funds-Revision No. 2'!X55+'Other Funds-Revision No. 3'!X55</f>
        <v>0</v>
      </c>
      <c r="Y55" s="105">
        <f>'Amendment 1-Other Funds'!V55+'Other Funds-Revision No. 2'!Y55+'Other Funds-Revision No. 3'!Y55</f>
        <v>0</v>
      </c>
      <c r="Z55" s="105" t="e">
        <f>'Amendment 1-Other Funds'!#REF!+'Other Funds-Revision No. 2'!Z55+'Other Funds-Revision No. 3'!Z55</f>
        <v>#REF!</v>
      </c>
      <c r="AA55" s="105">
        <f>'Amendment 1-Other Funds'!W55+'Other Funds-Revision No. 2'!AA55+'Other Funds-Revision No. 3'!AA55</f>
        <v>6852</v>
      </c>
      <c r="AB55" s="105">
        <f>'Amendment 1-Other Funds'!X55+'Other Funds-Revision No. 2'!AB55+'Other Funds-Revision No. 3'!AB55</f>
        <v>6819</v>
      </c>
      <c r="AC55" s="105">
        <f>'Amendment 1-Other Funds'!Y55+'Other Funds-Revision No. 2'!AC55+'Other Funds-Revision No. 3'!AC55</f>
        <v>0</v>
      </c>
      <c r="AD55" s="105">
        <f>'Amendment 1-Other Funds'!Z55+'Other Funds-Revision No. 2'!AD55+'Other Funds-Revision No. 3'!AD55</f>
        <v>0</v>
      </c>
      <c r="AE55" s="105" t="e">
        <f>'Amendment 1-Other Funds'!#REF!+'Other Funds-Revision No. 2'!AE55+'Other Funds-Revision No. 3'!AE55</f>
        <v>#REF!</v>
      </c>
      <c r="AF55" s="111" t="e">
        <f t="shared" si="1"/>
        <v>#REF!</v>
      </c>
    </row>
    <row r="56" spans="1:34" x14ac:dyDescent="0.2">
      <c r="A56" s="24" t="str">
        <f>+'Original ABG Allocation'!A56</f>
        <v>51</v>
      </c>
      <c r="B56" s="24" t="str">
        <f>+'Original ABG Allocation'!B56</f>
        <v>POTTER</v>
      </c>
      <c r="C56" s="105">
        <f>'Amendment 1-Other Funds'!C56+'Other Funds-Revision No. 2'!C56+'Other Funds-Revision No. 3'!C56</f>
        <v>105118</v>
      </c>
      <c r="D56" s="105">
        <f>'Amendment 1-Other Funds'!D56+'Other Funds-Revision No. 2'!D56+'Other Funds-Revision No. 3'!D56</f>
        <v>8450</v>
      </c>
      <c r="E56" s="105" t="e">
        <f>'Amendment 1-Other Funds'!#REF!+'Other Funds-Revision No. 2'!E56+'Other Funds-Revision No. 3'!E56</f>
        <v>#REF!</v>
      </c>
      <c r="F56" s="105">
        <f>'Amendment 1-Other Funds'!E56+'Other Funds-Revision No. 2'!F56+'Other Funds-Revision No. 3'!F56</f>
        <v>0</v>
      </c>
      <c r="G56" s="105">
        <f>'Amendment 1-Other Funds'!F56+'Other Funds-Revision No. 2'!G56+'Other Funds-Revision No. 3'!G56</f>
        <v>0</v>
      </c>
      <c r="H56" s="105" t="e">
        <f>'Amendment 1-Other Funds'!#REF!+'Other Funds-Revision No. 2'!H56+'Other Funds-Revision No. 3'!H56</f>
        <v>#REF!</v>
      </c>
      <c r="I56" s="105">
        <f>'Amendment 1-Other Funds'!G56+'Other Funds-Revision No. 2'!I56+'Other Funds-Revision No. 3'!I56</f>
        <v>0</v>
      </c>
      <c r="J56" s="105">
        <f>'Amendment 1-Other Funds'!H56+'Other Funds-Revision No. 2'!J56+'Other Funds-Revision No. 3'!J56</f>
        <v>0</v>
      </c>
      <c r="K56" s="105">
        <f>'Amendment 1-Other Funds'!I56+'Other Funds-Revision No. 2'!K56+'Other Funds-Revision No. 3'!K56</f>
        <v>5000</v>
      </c>
      <c r="L56" s="105">
        <f>'Amendment 1-Other Funds'!J56+'Other Funds-Revision No. 2'!L56+'Other Funds-Revision No. 3'!L56</f>
        <v>0</v>
      </c>
      <c r="M56" s="105">
        <f>'Amendment 1-Other Funds'!K56+'Other Funds-Revision No. 2'!M56+'Other Funds-Revision No. 3'!M56</f>
        <v>110025</v>
      </c>
      <c r="N56" s="105">
        <f>'Amendment 1-Other Funds'!L56+'Other Funds-Revision No. 2'!N56+'Other Funds-Revision No. 3'!N56</f>
        <v>35946</v>
      </c>
      <c r="O56" s="105">
        <f>'Amendment 1-Other Funds'!M56+'Other Funds-Revision No. 2'!O56+'Other Funds-Revision No. 3'!O56</f>
        <v>0</v>
      </c>
      <c r="P56" s="105">
        <f>'Amendment 1-Other Funds'!N56+'Other Funds-Revision No. 2'!P56+'Other Funds-Revision No. 3'!P56</f>
        <v>0</v>
      </c>
      <c r="Q56" s="105">
        <f>'Amendment 1-Other Funds'!O56+'Other Funds-Revision No. 2'!Q56+'Other Funds-Revision No. 3'!Q56</f>
        <v>13962</v>
      </c>
      <c r="R56" s="105">
        <f>'Amendment 1-Other Funds'!P56+'Other Funds-Revision No. 2'!R56+'Other Funds-Revision No. 3'!R56</f>
        <v>13659</v>
      </c>
      <c r="S56" s="105">
        <f>'Amendment 1-Other Funds'!Q56+'Other Funds-Revision No. 2'!S56+'Other Funds-Revision No. 3'!S56</f>
        <v>9106</v>
      </c>
      <c r="T56" s="105">
        <f>'Amendment 1-Other Funds'!R56+'Other Funds-Revision No. 2'!T56+'Other Funds-Revision No. 3'!T56</f>
        <v>1336</v>
      </c>
      <c r="U56" s="105">
        <f>'Amendment 1-Other Funds'!S56+'Other Funds-Revision No. 2'!U56+'Other Funds-Revision No. 3'!U56</f>
        <v>4461</v>
      </c>
      <c r="V56" s="105" t="e">
        <f>'Amendment 1-Other Funds'!#REF!+'Other Funds-Revision No. 2'!V56+'Other Funds-Revision No. 3'!V56</f>
        <v>#REF!</v>
      </c>
      <c r="W56" s="105">
        <f>'Amendment 1-Other Funds'!T56+'Other Funds-Revision No. 2'!W56+'Other Funds-Revision No. 3'!W56</f>
        <v>0</v>
      </c>
      <c r="X56" s="105">
        <f>'Amendment 1-Other Funds'!U56+'Other Funds-Revision No. 2'!X56+'Other Funds-Revision No. 3'!X56</f>
        <v>0</v>
      </c>
      <c r="Y56" s="105">
        <f>'Amendment 1-Other Funds'!V56+'Other Funds-Revision No. 2'!Y56+'Other Funds-Revision No. 3'!Y56</f>
        <v>0</v>
      </c>
      <c r="Z56" s="105" t="e">
        <f>'Amendment 1-Other Funds'!#REF!+'Other Funds-Revision No. 2'!Z56+'Other Funds-Revision No. 3'!Z56</f>
        <v>#REF!</v>
      </c>
      <c r="AA56" s="105">
        <f>'Amendment 1-Other Funds'!W56+'Other Funds-Revision No. 2'!AA56+'Other Funds-Revision No. 3'!AA56</f>
        <v>1099</v>
      </c>
      <c r="AB56" s="105">
        <f>'Amendment 1-Other Funds'!X56+'Other Funds-Revision No. 2'!AB56+'Other Funds-Revision No. 3'!AB56</f>
        <v>0</v>
      </c>
      <c r="AC56" s="105">
        <f>'Amendment 1-Other Funds'!Y56+'Other Funds-Revision No. 2'!AC56+'Other Funds-Revision No. 3'!AC56</f>
        <v>0</v>
      </c>
      <c r="AD56" s="105">
        <f>'Amendment 1-Other Funds'!Z56+'Other Funds-Revision No. 2'!AD56+'Other Funds-Revision No. 3'!AD56</f>
        <v>0</v>
      </c>
      <c r="AE56" s="105" t="e">
        <f>'Amendment 1-Other Funds'!#REF!+'Other Funds-Revision No. 2'!AE56+'Other Funds-Revision No. 3'!AE56</f>
        <v>#REF!</v>
      </c>
      <c r="AF56" s="111" t="e">
        <f t="shared" si="1"/>
        <v>#REF!</v>
      </c>
    </row>
    <row r="57" spans="1:34" x14ac:dyDescent="0.2">
      <c r="A57" s="24" t="str">
        <f>+'Original ABG Allocation'!A57</f>
        <v>52</v>
      </c>
      <c r="B57" s="24" t="str">
        <f>+'Original ABG Allocation'!B57</f>
        <v>WAYNE</v>
      </c>
      <c r="C57" s="105">
        <f>'Amendment 1-Other Funds'!C57+'Other Funds-Revision No. 2'!C57+'Other Funds-Revision No. 3'!C57</f>
        <v>0</v>
      </c>
      <c r="D57" s="105">
        <f>'Amendment 1-Other Funds'!D57+'Other Funds-Revision No. 2'!D57+'Other Funds-Revision No. 3'!D57</f>
        <v>7175</v>
      </c>
      <c r="E57" s="105" t="e">
        <f>'Amendment 1-Other Funds'!#REF!+'Other Funds-Revision No. 2'!E57+'Other Funds-Revision No. 3'!E57</f>
        <v>#REF!</v>
      </c>
      <c r="F57" s="105">
        <f>'Amendment 1-Other Funds'!E57+'Other Funds-Revision No. 2'!F57+'Other Funds-Revision No. 3'!F57</f>
        <v>0</v>
      </c>
      <c r="G57" s="105">
        <f>'Amendment 1-Other Funds'!F57+'Other Funds-Revision No. 2'!G57+'Other Funds-Revision No. 3'!G57</f>
        <v>0</v>
      </c>
      <c r="H57" s="105" t="e">
        <f>'Amendment 1-Other Funds'!#REF!+'Other Funds-Revision No. 2'!H57+'Other Funds-Revision No. 3'!H57</f>
        <v>#REF!</v>
      </c>
      <c r="I57" s="105">
        <f>'Amendment 1-Other Funds'!G57+'Other Funds-Revision No. 2'!I57+'Other Funds-Revision No. 3'!I57</f>
        <v>0</v>
      </c>
      <c r="J57" s="105">
        <f>'Amendment 1-Other Funds'!H57+'Other Funds-Revision No. 2'!J57+'Other Funds-Revision No. 3'!J57</f>
        <v>0</v>
      </c>
      <c r="K57" s="105">
        <f>'Amendment 1-Other Funds'!I57+'Other Funds-Revision No. 2'!K57+'Other Funds-Revision No. 3'!K57</f>
        <v>5000</v>
      </c>
      <c r="L57" s="105">
        <f>'Amendment 1-Other Funds'!J57+'Other Funds-Revision No. 2'!L57+'Other Funds-Revision No. 3'!L57</f>
        <v>0</v>
      </c>
      <c r="M57" s="105">
        <f>'Amendment 1-Other Funds'!K57+'Other Funds-Revision No. 2'!M57+'Other Funds-Revision No. 3'!M57</f>
        <v>778466</v>
      </c>
      <c r="N57" s="105">
        <f>'Amendment 1-Other Funds'!L57+'Other Funds-Revision No. 2'!N57+'Other Funds-Revision No. 3'!N57</f>
        <v>174479</v>
      </c>
      <c r="O57" s="105">
        <f>'Amendment 1-Other Funds'!M57+'Other Funds-Revision No. 2'!O57+'Other Funds-Revision No. 3'!O57</f>
        <v>40000</v>
      </c>
      <c r="P57" s="105">
        <f>'Amendment 1-Other Funds'!N57+'Other Funds-Revision No. 2'!P57+'Other Funds-Revision No. 3'!P57</f>
        <v>0</v>
      </c>
      <c r="Q57" s="105">
        <f>'Amendment 1-Other Funds'!O57+'Other Funds-Revision No. 2'!Q57+'Other Funds-Revision No. 3'!Q57</f>
        <v>46922</v>
      </c>
      <c r="R57" s="105">
        <f>'Amendment 1-Other Funds'!P57+'Other Funds-Revision No. 2'!R57+'Other Funds-Revision No. 3'!R57</f>
        <v>45903</v>
      </c>
      <c r="S57" s="105">
        <f>'Amendment 1-Other Funds'!Q57+'Other Funds-Revision No. 2'!S57+'Other Funds-Revision No. 3'!S57</f>
        <v>32741</v>
      </c>
      <c r="T57" s="105">
        <f>'Amendment 1-Other Funds'!R57+'Other Funds-Revision No. 2'!T57+'Other Funds-Revision No. 3'!T57</f>
        <v>4495</v>
      </c>
      <c r="U57" s="105">
        <f>'Amendment 1-Other Funds'!S57+'Other Funds-Revision No. 2'!U57+'Other Funds-Revision No. 3'!U57</f>
        <v>14997</v>
      </c>
      <c r="V57" s="105" t="e">
        <f>'Amendment 1-Other Funds'!#REF!+'Other Funds-Revision No. 2'!V57+'Other Funds-Revision No. 3'!V57</f>
        <v>#REF!</v>
      </c>
      <c r="W57" s="105">
        <f>'Amendment 1-Other Funds'!T57+'Other Funds-Revision No. 2'!W57+'Other Funds-Revision No. 3'!W57</f>
        <v>0</v>
      </c>
      <c r="X57" s="105">
        <f>'Amendment 1-Other Funds'!U57+'Other Funds-Revision No. 2'!X57+'Other Funds-Revision No. 3'!X57</f>
        <v>0</v>
      </c>
      <c r="Y57" s="105">
        <f>'Amendment 1-Other Funds'!V57+'Other Funds-Revision No. 2'!Y57+'Other Funds-Revision No. 3'!Y57</f>
        <v>0</v>
      </c>
      <c r="Z57" s="105" t="e">
        <f>'Amendment 1-Other Funds'!#REF!+'Other Funds-Revision No. 2'!Z57+'Other Funds-Revision No. 3'!Z57</f>
        <v>#REF!</v>
      </c>
      <c r="AA57" s="105">
        <f>'Amendment 1-Other Funds'!W57+'Other Funds-Revision No. 2'!AA57+'Other Funds-Revision No. 3'!AA57</f>
        <v>3283</v>
      </c>
      <c r="AB57" s="105">
        <f>'Amendment 1-Other Funds'!X57+'Other Funds-Revision No. 2'!AB57+'Other Funds-Revision No. 3'!AB57</f>
        <v>5954</v>
      </c>
      <c r="AC57" s="105">
        <f>'Amendment 1-Other Funds'!Y57+'Other Funds-Revision No. 2'!AC57+'Other Funds-Revision No. 3'!AC57</f>
        <v>0</v>
      </c>
      <c r="AD57" s="105">
        <f>'Amendment 1-Other Funds'!Z57+'Other Funds-Revision No. 2'!AD57+'Other Funds-Revision No. 3'!AD57</f>
        <v>0</v>
      </c>
      <c r="AE57" s="105" t="e">
        <f>'Amendment 1-Other Funds'!#REF!+'Other Funds-Revision No. 2'!AE57+'Other Funds-Revision No. 3'!AE57</f>
        <v>#REF!</v>
      </c>
      <c r="AF57" s="111" t="e">
        <f t="shared" si="1"/>
        <v>#REF!</v>
      </c>
    </row>
    <row r="58" spans="1:34" ht="13.5" thickBot="1" x14ac:dyDescent="0.25">
      <c r="B58" s="25" t="s">
        <v>129</v>
      </c>
      <c r="C58" s="244">
        <f t="shared" ref="C58:I58" si="2">SUM(C6:C57)</f>
        <v>556852</v>
      </c>
      <c r="D58" s="244">
        <f t="shared" si="2"/>
        <v>509525</v>
      </c>
      <c r="E58" s="244" t="e">
        <f t="shared" si="2"/>
        <v>#REF!</v>
      </c>
      <c r="F58" s="244">
        <f t="shared" si="2"/>
        <v>91666</v>
      </c>
      <c r="G58" s="244">
        <f t="shared" si="2"/>
        <v>331195</v>
      </c>
      <c r="H58" s="244" t="e">
        <f t="shared" si="2"/>
        <v>#REF!</v>
      </c>
      <c r="I58" s="244">
        <f t="shared" si="2"/>
        <v>292080</v>
      </c>
      <c r="J58" s="244">
        <f t="shared" ref="J58:T58" si="3">SUM(J6:J57)</f>
        <v>200000</v>
      </c>
      <c r="K58" s="244">
        <f t="shared" si="3"/>
        <v>260000</v>
      </c>
      <c r="L58" s="244">
        <f t="shared" si="3"/>
        <v>52000</v>
      </c>
      <c r="M58" s="244">
        <f t="shared" si="3"/>
        <v>33020816</v>
      </c>
      <c r="N58" s="244">
        <f t="shared" si="3"/>
        <v>9628722</v>
      </c>
      <c r="O58" s="244" t="e">
        <f t="shared" si="3"/>
        <v>#REF!</v>
      </c>
      <c r="P58" s="244" t="e">
        <f t="shared" si="3"/>
        <v>#REF!</v>
      </c>
      <c r="Q58" s="244" t="e">
        <f t="shared" si="3"/>
        <v>#REF!</v>
      </c>
      <c r="R58" s="244" t="e">
        <f t="shared" si="3"/>
        <v>#REF!</v>
      </c>
      <c r="S58" s="244" t="e">
        <f t="shared" si="3"/>
        <v>#REF!</v>
      </c>
      <c r="T58" s="244">
        <f t="shared" si="3"/>
        <v>776354</v>
      </c>
      <c r="U58" s="244">
        <f t="shared" ref="U58:AF58" si="4">SUM(U6:U57)</f>
        <v>2281243.0099999998</v>
      </c>
      <c r="V58" s="244" t="e">
        <f t="shared" si="4"/>
        <v>#REF!</v>
      </c>
      <c r="W58" s="244">
        <f t="shared" si="4"/>
        <v>505550</v>
      </c>
      <c r="X58" s="244">
        <f t="shared" si="4"/>
        <v>0</v>
      </c>
      <c r="Y58" s="244">
        <f t="shared" si="4"/>
        <v>10947</v>
      </c>
      <c r="Z58" s="244" t="e">
        <f t="shared" si="4"/>
        <v>#REF!</v>
      </c>
      <c r="AA58" s="244">
        <f t="shared" si="4"/>
        <v>482273</v>
      </c>
      <c r="AB58" s="244">
        <f t="shared" si="4"/>
        <v>202825</v>
      </c>
      <c r="AC58" s="244">
        <f t="shared" si="4"/>
        <v>47324</v>
      </c>
      <c r="AD58" s="244">
        <f t="shared" si="4"/>
        <v>52000</v>
      </c>
      <c r="AE58" s="244" t="e">
        <f t="shared" si="4"/>
        <v>#REF!</v>
      </c>
      <c r="AF58" s="227" t="e">
        <f t="shared" si="4"/>
        <v>#REF!</v>
      </c>
      <c r="AG58" s="39"/>
    </row>
    <row r="59" spans="1:34" x14ac:dyDescent="0.2">
      <c r="C59" s="72"/>
      <c r="D59" s="72"/>
      <c r="E59" s="74"/>
      <c r="F59" s="74"/>
      <c r="G59" s="74"/>
      <c r="H59" s="74"/>
      <c r="I59" s="72"/>
      <c r="J59" s="74"/>
      <c r="K59" s="72"/>
      <c r="L59" s="72"/>
      <c r="M59" s="72"/>
      <c r="N59" s="72"/>
      <c r="O59" s="72"/>
      <c r="P59" s="74"/>
      <c r="Q59" s="74"/>
      <c r="R59" s="74"/>
      <c r="S59" s="74"/>
      <c r="T59" s="74"/>
      <c r="U59" s="74"/>
      <c r="V59" s="74"/>
      <c r="W59" s="74"/>
      <c r="X59" s="74"/>
      <c r="Y59" s="74"/>
      <c r="Z59" s="74"/>
      <c r="AA59" s="74"/>
      <c r="AB59" s="74"/>
      <c r="AC59" s="74"/>
      <c r="AD59" s="74"/>
      <c r="AE59" s="74"/>
      <c r="AF59" s="74"/>
    </row>
    <row r="60" spans="1:34" hidden="1" x14ac:dyDescent="0.2">
      <c r="B60" s="1" t="s">
        <v>299</v>
      </c>
      <c r="C60" s="32"/>
      <c r="D60" s="32"/>
      <c r="E60" s="32"/>
      <c r="F60" s="32"/>
      <c r="G60" s="32" t="e">
        <f>G58-#REF!</f>
        <v>#REF!</v>
      </c>
      <c r="H60" s="32"/>
      <c r="I60" s="32">
        <f>+I58</f>
        <v>292080</v>
      </c>
      <c r="J60" s="32">
        <f>+J58</f>
        <v>200000</v>
      </c>
      <c r="K60" s="32">
        <f>+K58</f>
        <v>260000</v>
      </c>
      <c r="L60" s="32"/>
      <c r="M60" s="32"/>
      <c r="N60" s="32"/>
      <c r="O60" s="32"/>
      <c r="P60" s="32" t="e">
        <f>+P58</f>
        <v>#REF!</v>
      </c>
      <c r="Q60" s="32"/>
      <c r="R60" s="32"/>
      <c r="S60" s="32"/>
      <c r="T60" s="32"/>
      <c r="U60" s="32"/>
      <c r="V60" s="32"/>
      <c r="W60" s="32"/>
      <c r="X60" s="32"/>
      <c r="Y60" s="32"/>
      <c r="Z60" s="32"/>
      <c r="AA60" s="32"/>
      <c r="AB60" s="32"/>
      <c r="AC60" s="32"/>
      <c r="AD60" s="32"/>
      <c r="AE60" s="32"/>
      <c r="AF60" s="32"/>
    </row>
    <row r="61" spans="1:34" x14ac:dyDescent="0.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4" x14ac:dyDescent="0.2">
      <c r="G62" s="28"/>
      <c r="H62" s="28"/>
      <c r="J62" s="12"/>
      <c r="K62" s="8"/>
      <c r="L62" s="8"/>
      <c r="M62" s="8"/>
      <c r="N62" s="8"/>
      <c r="O62" s="8"/>
      <c r="P62" s="12"/>
      <c r="Q62" s="12"/>
      <c r="R62" s="12"/>
      <c r="S62" s="12"/>
      <c r="T62" s="12"/>
      <c r="U62" s="12"/>
      <c r="V62" s="12"/>
      <c r="W62" s="12"/>
      <c r="X62" s="12"/>
      <c r="Y62" s="12"/>
      <c r="Z62" s="12"/>
      <c r="AA62" s="12"/>
      <c r="AB62" s="12"/>
      <c r="AC62" s="12"/>
      <c r="AD62" s="12"/>
      <c r="AE62" s="12"/>
      <c r="AF62" s="12"/>
    </row>
    <row r="63" spans="1:34" x14ac:dyDescent="0.2">
      <c r="G63" s="12"/>
      <c r="H63" s="12"/>
      <c r="J63" s="12"/>
      <c r="P63" s="12"/>
      <c r="Q63" s="12"/>
      <c r="R63" s="12"/>
      <c r="S63" s="12"/>
      <c r="T63" s="12"/>
      <c r="U63" s="12"/>
      <c r="V63" s="12"/>
      <c r="W63" s="12"/>
      <c r="X63" s="12"/>
      <c r="Y63" s="12"/>
      <c r="Z63" s="12"/>
      <c r="AA63" s="12"/>
      <c r="AB63" s="12"/>
      <c r="AC63" s="12"/>
      <c r="AD63" s="12"/>
      <c r="AE63" s="12"/>
      <c r="AF63" s="12"/>
    </row>
    <row r="64" spans="1:34" x14ac:dyDescent="0.2">
      <c r="G64" s="12"/>
      <c r="H64" s="12"/>
      <c r="J64" s="12"/>
      <c r="P64" s="12"/>
      <c r="Q64" s="12"/>
      <c r="R64" s="12"/>
      <c r="S64" s="12"/>
      <c r="T64" s="12"/>
      <c r="U64" s="12"/>
      <c r="V64" s="12"/>
      <c r="W64" s="12"/>
      <c r="X64" s="12"/>
      <c r="Y64" s="12"/>
      <c r="Z64" s="12"/>
      <c r="AA64" s="12"/>
      <c r="AB64" s="12"/>
      <c r="AC64" s="12"/>
      <c r="AD64" s="12"/>
      <c r="AE64" s="12"/>
      <c r="AF64" s="12"/>
    </row>
    <row r="65" spans="7:32" x14ac:dyDescent="0.2">
      <c r="G65" s="12"/>
      <c r="H65" s="12"/>
      <c r="J65" s="12"/>
      <c r="P65" s="12"/>
      <c r="Q65" s="12"/>
      <c r="R65" s="12"/>
      <c r="S65" s="12"/>
      <c r="T65" s="12"/>
      <c r="U65" s="12"/>
      <c r="V65" s="12"/>
      <c r="W65" s="12"/>
      <c r="X65" s="12"/>
      <c r="Y65" s="12"/>
      <c r="Z65" s="12"/>
      <c r="AA65" s="12"/>
      <c r="AB65" s="12"/>
      <c r="AC65" s="12"/>
      <c r="AD65" s="12"/>
      <c r="AE65" s="12"/>
      <c r="AF65" s="12"/>
    </row>
    <row r="66" spans="7:32" x14ac:dyDescent="0.2">
      <c r="G66" s="12"/>
      <c r="H66" s="12"/>
      <c r="J66" s="12"/>
      <c r="P66" s="12"/>
      <c r="Q66" s="12"/>
      <c r="R66" s="12"/>
      <c r="S66" s="12"/>
      <c r="T66" s="12"/>
      <c r="U66" s="12"/>
      <c r="V66" s="12"/>
      <c r="W66" s="12"/>
      <c r="X66" s="12"/>
      <c r="Y66" s="12"/>
      <c r="Z66" s="12"/>
      <c r="AA66" s="12"/>
      <c r="AB66" s="12"/>
      <c r="AC66" s="12"/>
      <c r="AD66" s="12"/>
      <c r="AE66" s="12"/>
      <c r="AF66" s="12"/>
    </row>
  </sheetData>
  <conditionalFormatting sqref="C6:P58">
    <cfRule type="cellIs" dxfId="2" priority="5" stopIfTrue="1" operator="lessThan">
      <formula>0</formula>
    </cfRule>
  </conditionalFormatting>
  <conditionalFormatting sqref="Q6:AF6 Q7:AE58 AF58">
    <cfRule type="cellIs" dxfId="1" priority="4" stopIfTrue="1" operator="lessThan">
      <formula>0</formula>
    </cfRule>
  </conditionalFormatting>
  <conditionalFormatting sqref="AF7:AF57">
    <cfRule type="cellIs" dxfId="0" priority="3" stopIfTrue="1" operator="lessThan">
      <formula>0</formula>
    </cfRule>
  </conditionalFormatting>
  <pageMargins left="0.7" right="0.7" top="0.75" bottom="0.75" header="0.3" footer="0.3"/>
  <pageSetup scale="70" fitToWidth="0" orientation="landscape" r:id="rId1"/>
  <headerFooter>
    <oddFooter>&amp;A</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M59"/>
  <sheetViews>
    <sheetView zoomScale="115" zoomScaleNormal="115" workbookViewId="0">
      <pane xSplit="2" ySplit="5" topLeftCell="C6" activePane="bottomRight" state="frozen"/>
      <selection activeCell="B16" sqref="B16"/>
      <selection pane="topRight" activeCell="B16" sqref="B16"/>
      <selection pane="bottomLeft" activeCell="B16" sqref="B16"/>
      <selection pane="bottomRight"/>
    </sheetView>
  </sheetViews>
  <sheetFormatPr defaultColWidth="9.140625" defaultRowHeight="12.75" x14ac:dyDescent="0.2"/>
  <cols>
    <col min="1" max="1" width="25.42578125" style="104" customWidth="1"/>
    <col min="2" max="2" width="1.7109375" style="104" customWidth="1"/>
    <col min="3" max="3" width="12.140625" style="113" bestFit="1" customWidth="1"/>
    <col min="4" max="4" width="14.85546875" style="50" bestFit="1" customWidth="1"/>
    <col min="5" max="5" width="11.85546875" style="50" bestFit="1" customWidth="1"/>
    <col min="6" max="6" width="16.85546875" style="50" bestFit="1" customWidth="1"/>
    <col min="7" max="7" width="9.85546875" style="50" bestFit="1" customWidth="1"/>
    <col min="8" max="8" width="10.85546875" style="50" bestFit="1" customWidth="1"/>
    <col min="9" max="9" width="11.42578125" style="50" bestFit="1" customWidth="1"/>
    <col min="10" max="10" width="15.42578125" style="50" bestFit="1" customWidth="1"/>
    <col min="11" max="11" width="11.85546875" style="50" bestFit="1" customWidth="1"/>
    <col min="12" max="12" width="9.140625" style="104"/>
    <col min="13" max="13" width="15" style="104" bestFit="1" customWidth="1"/>
    <col min="14" max="16384" width="9.140625" style="104"/>
  </cols>
  <sheetData>
    <row r="1" spans="1:11" x14ac:dyDescent="0.2">
      <c r="A1" s="14" t="s">
        <v>302</v>
      </c>
      <c r="B1" s="14"/>
    </row>
    <row r="2" spans="1:11" x14ac:dyDescent="0.2">
      <c r="A2" s="14" t="s">
        <v>303</v>
      </c>
      <c r="B2" s="14"/>
    </row>
    <row r="3" spans="1:11" x14ac:dyDescent="0.2">
      <c r="A3" s="14"/>
      <c r="B3" s="14"/>
      <c r="C3" s="232" t="s">
        <v>304</v>
      </c>
      <c r="D3" s="63"/>
      <c r="E3" s="63"/>
      <c r="F3" s="63"/>
      <c r="G3" s="233"/>
      <c r="H3" s="233"/>
      <c r="I3" s="232"/>
      <c r="J3" s="232"/>
      <c r="K3" s="233"/>
    </row>
    <row r="4" spans="1:11" x14ac:dyDescent="0.2">
      <c r="A4" s="14"/>
      <c r="B4" s="14"/>
      <c r="C4" s="232" t="s">
        <v>305</v>
      </c>
      <c r="D4" s="63" t="str">
        <f>'Amended ABG Allocation No. 3'!C4</f>
        <v>REGULAR</v>
      </c>
      <c r="E4" s="63" t="str">
        <f>'Amended ABG Allocation No. 3'!D4</f>
        <v>CAREGIVER</v>
      </c>
      <c r="F4" s="63" t="str">
        <f>'Amended ABG Allocation No. 3'!E4</f>
        <v>FED. CAREGIVER</v>
      </c>
      <c r="G4" s="63"/>
      <c r="H4" s="63" t="str">
        <f>'Other Funds-Revision No. 3'!M4</f>
        <v>OPTIONS</v>
      </c>
      <c r="I4" s="63" t="str">
        <f>'Other Funds-Revision No. 3'!N4</f>
        <v>Block Grant</v>
      </c>
      <c r="J4" s="63" t="str">
        <f>'Amendment 2- Other Funds '!AB4</f>
        <v>Supplemental</v>
      </c>
      <c r="K4" s="63"/>
    </row>
    <row r="5" spans="1:11" x14ac:dyDescent="0.2">
      <c r="A5" s="14"/>
      <c r="B5" s="14"/>
      <c r="C5" s="234">
        <v>0.6</v>
      </c>
      <c r="D5" s="63" t="str">
        <f>'Amended ABG Allocation No. 3'!C5</f>
        <v>BLOCK GRANT</v>
      </c>
      <c r="E5" s="63" t="str">
        <f>'Amended ABG Allocation No. 3'!D5</f>
        <v xml:space="preserve">SUPPORT </v>
      </c>
      <c r="F5" s="63" t="str">
        <f>'Amended ABG Allocation No. 3'!E5</f>
        <v xml:space="preserve">SUPPORT </v>
      </c>
      <c r="G5" s="63" t="str">
        <f>'Amended ABG Allocation No. 3'!F5</f>
        <v>NSIP</v>
      </c>
      <c r="H5" s="63" t="str">
        <f>'Other Funds-Revision No. 3'!M5</f>
        <v>Services</v>
      </c>
      <c r="I5" s="63" t="str">
        <f>'Other Funds-Revision No. 3'!N5</f>
        <v>Supplement</v>
      </c>
      <c r="J5" s="63" t="str">
        <f>'Amendment 2- Other Funds '!AB5</f>
        <v>OPTIONS Funds</v>
      </c>
      <c r="K5" s="63" t="str">
        <f>'Amended ABG Allocation No. 3'!I5</f>
        <v xml:space="preserve">FUNDS </v>
      </c>
    </row>
    <row r="6" spans="1:11" x14ac:dyDescent="0.2">
      <c r="A6" s="25" t="s">
        <v>306</v>
      </c>
      <c r="B6" s="25"/>
      <c r="C6" s="235">
        <f t="shared" ref="C6:C37" si="0">ROUND((K6*$C$5),0)</f>
        <v>3388281</v>
      </c>
      <c r="D6" s="245">
        <f>'Amended ABG Allocation No 2'!C6</f>
        <v>4556123</v>
      </c>
      <c r="E6" s="245">
        <f>'Amended ABG Allocation No 2'!D6</f>
        <v>124937</v>
      </c>
      <c r="F6" s="245">
        <f>'Amended ABG Allocation No 2'!E6</f>
        <v>259060</v>
      </c>
      <c r="G6" s="245">
        <f>'Amended ABG Allocation No 2'!F6</f>
        <v>94832</v>
      </c>
      <c r="H6" s="245">
        <f>'Amendment 2- Other Funds '!K6</f>
        <v>391871</v>
      </c>
      <c r="I6" s="245">
        <f>'Amendment 2- Other Funds '!L6</f>
        <v>130651</v>
      </c>
      <c r="J6" s="245">
        <f>'Amendment 2- Other Funds '!AB6</f>
        <v>89661</v>
      </c>
      <c r="K6" s="236">
        <f>SUM(D6:J6)</f>
        <v>5647135</v>
      </c>
    </row>
    <row r="7" spans="1:11" x14ac:dyDescent="0.2">
      <c r="A7" s="25" t="s">
        <v>307</v>
      </c>
      <c r="B7" s="25"/>
      <c r="C7" s="235">
        <f t="shared" si="0"/>
        <v>2195471</v>
      </c>
      <c r="D7" s="245">
        <f>'Amended ABG Allocation No 2'!C7</f>
        <v>2694742</v>
      </c>
      <c r="E7" s="245">
        <f>'Amended ABG Allocation No 2'!D7</f>
        <v>73548</v>
      </c>
      <c r="F7" s="245">
        <f>'Amended ABG Allocation No 2'!E7</f>
        <v>141302</v>
      </c>
      <c r="G7" s="245">
        <f>'Amended ABG Allocation No 2'!F7</f>
        <v>87104</v>
      </c>
      <c r="H7" s="245">
        <f>'Amendment 2- Other Funds '!K7</f>
        <v>404088</v>
      </c>
      <c r="I7" s="245">
        <f>'Amendment 2- Other Funds '!L7</f>
        <v>209984</v>
      </c>
      <c r="J7" s="245">
        <f>'Amendment 2- Other Funds '!AB7</f>
        <v>48351</v>
      </c>
      <c r="K7" s="236">
        <f t="shared" ref="K7:K57" si="1">SUM(D7:J7)</f>
        <v>3659119</v>
      </c>
    </row>
    <row r="8" spans="1:11" x14ac:dyDescent="0.2">
      <c r="A8" s="25" t="s">
        <v>308</v>
      </c>
      <c r="B8" s="25"/>
      <c r="C8" s="235">
        <f t="shared" si="0"/>
        <v>1851788</v>
      </c>
      <c r="D8" s="245">
        <f>'Amended ABG Allocation No 2'!C8</f>
        <v>2115733</v>
      </c>
      <c r="E8" s="245">
        <f>'Amended ABG Allocation No 2'!D8</f>
        <v>91222</v>
      </c>
      <c r="F8" s="245">
        <f>'Amended ABG Allocation No 2'!E8</f>
        <v>122234</v>
      </c>
      <c r="G8" s="245">
        <f>'Amended ABG Allocation No 2'!F8</f>
        <v>26447</v>
      </c>
      <c r="H8" s="245">
        <f>'Amendment 2- Other Funds '!K8</f>
        <v>563316</v>
      </c>
      <c r="I8" s="245">
        <f>'Amendment 2- Other Funds '!L8</f>
        <v>120196</v>
      </c>
      <c r="J8" s="245">
        <f>'Amendment 2- Other Funds '!AB8</f>
        <v>47166</v>
      </c>
      <c r="K8" s="236">
        <f t="shared" si="1"/>
        <v>3086314</v>
      </c>
    </row>
    <row r="9" spans="1:11" x14ac:dyDescent="0.2">
      <c r="A9" s="25" t="s">
        <v>309</v>
      </c>
      <c r="B9" s="25"/>
      <c r="C9" s="235">
        <f t="shared" si="0"/>
        <v>2697950</v>
      </c>
      <c r="D9" s="245">
        <f>'Amended ABG Allocation No 2'!C9</f>
        <v>3612140</v>
      </c>
      <c r="E9" s="245">
        <f>'Amended ABG Allocation No 2'!D9</f>
        <v>99755</v>
      </c>
      <c r="F9" s="245">
        <f>'Amended ABG Allocation No 2'!E9</f>
        <v>198950</v>
      </c>
      <c r="G9" s="245">
        <f>'Amended ABG Allocation No 2'!F9</f>
        <v>30134</v>
      </c>
      <c r="H9" s="245">
        <f>'Amendment 2- Other Funds '!K9</f>
        <v>418134</v>
      </c>
      <c r="I9" s="245">
        <f>'Amendment 2- Other Funds '!L9</f>
        <v>69534</v>
      </c>
      <c r="J9" s="245">
        <f>'Amendment 2- Other Funds '!AB9</f>
        <v>67937</v>
      </c>
      <c r="K9" s="236">
        <f t="shared" si="1"/>
        <v>4496584</v>
      </c>
    </row>
    <row r="10" spans="1:11" x14ac:dyDescent="0.2">
      <c r="A10" s="25" t="s">
        <v>310</v>
      </c>
      <c r="B10" s="25"/>
      <c r="C10" s="235">
        <f t="shared" si="0"/>
        <v>1638082</v>
      </c>
      <c r="D10" s="245">
        <f>'Amended ABG Allocation No 2'!C10</f>
        <v>1952297</v>
      </c>
      <c r="E10" s="245">
        <f>'Amended ABG Allocation No 2'!D10</f>
        <v>59622</v>
      </c>
      <c r="F10" s="245">
        <f>'Amended ABG Allocation No 2'!E10</f>
        <v>116716</v>
      </c>
      <c r="G10" s="245">
        <f>'Amended ABG Allocation No 2'!F10</f>
        <v>73026</v>
      </c>
      <c r="H10" s="245">
        <f>'Amendment 2- Other Funds '!K10</f>
        <v>438640</v>
      </c>
      <c r="I10" s="245">
        <f>'Amendment 2- Other Funds '!L10</f>
        <v>44394</v>
      </c>
      <c r="J10" s="245">
        <f>'Amendment 2- Other Funds '!AB10</f>
        <v>45441</v>
      </c>
      <c r="K10" s="236">
        <f t="shared" si="1"/>
        <v>2730136</v>
      </c>
    </row>
    <row r="11" spans="1:11" x14ac:dyDescent="0.2">
      <c r="A11" s="25" t="s">
        <v>311</v>
      </c>
      <c r="B11" s="25"/>
      <c r="C11" s="235">
        <f t="shared" si="0"/>
        <v>21168544</v>
      </c>
      <c r="D11" s="245">
        <f>'Amended ABG Allocation No 2'!C11</f>
        <v>28963226</v>
      </c>
      <c r="E11" s="245">
        <f>'Amended ABG Allocation No 2'!D11</f>
        <v>916567</v>
      </c>
      <c r="F11" s="245">
        <f>'Amended ABG Allocation No 2'!E11</f>
        <v>1459482</v>
      </c>
      <c r="G11" s="245">
        <f>'Amended ABG Allocation No 2'!F11</f>
        <v>519237</v>
      </c>
      <c r="H11" s="245">
        <f>'Amendment 2- Other Funds '!K11</f>
        <v>1865999</v>
      </c>
      <c r="I11" s="245">
        <f>'Amendment 2- Other Funds '!L11</f>
        <v>1056396</v>
      </c>
      <c r="J11" s="245">
        <f>'Amendment 2- Other Funds '!AB11</f>
        <v>500000</v>
      </c>
      <c r="K11" s="236">
        <f t="shared" si="1"/>
        <v>35280907</v>
      </c>
    </row>
    <row r="12" spans="1:11" x14ac:dyDescent="0.2">
      <c r="A12" s="25" t="s">
        <v>312</v>
      </c>
      <c r="B12" s="25"/>
      <c r="C12" s="235">
        <f t="shared" si="0"/>
        <v>5800439</v>
      </c>
      <c r="D12" s="245">
        <f>'Amended ABG Allocation No 2'!C12</f>
        <v>7803430</v>
      </c>
      <c r="E12" s="245">
        <f>'Amended ABG Allocation No 2'!D12</f>
        <v>238875</v>
      </c>
      <c r="F12" s="245">
        <f>'Amended ABG Allocation No 2'!E12</f>
        <v>412520</v>
      </c>
      <c r="G12" s="245">
        <f>'Amended ABG Allocation No 2'!F12</f>
        <v>144712</v>
      </c>
      <c r="H12" s="245">
        <f>'Amendment 2- Other Funds '!K12</f>
        <v>754596</v>
      </c>
      <c r="I12" s="245">
        <f>'Amendment 2- Other Funds '!L12</f>
        <v>160209</v>
      </c>
      <c r="J12" s="245">
        <f>'Amendment 2- Other Funds '!AB12</f>
        <v>153057</v>
      </c>
      <c r="K12" s="236">
        <f t="shared" si="1"/>
        <v>9667399</v>
      </c>
    </row>
    <row r="13" spans="1:11" x14ac:dyDescent="0.2">
      <c r="A13" s="25" t="s">
        <v>313</v>
      </c>
      <c r="B13" s="25"/>
      <c r="C13" s="235">
        <f t="shared" si="0"/>
        <v>7600417</v>
      </c>
      <c r="D13" s="245">
        <f>'Amended ABG Allocation No 2'!C13</f>
        <v>10078019</v>
      </c>
      <c r="E13" s="245">
        <f>'Amended ABG Allocation No 2'!D13</f>
        <v>337344</v>
      </c>
      <c r="F13" s="245">
        <f>'Amended ABG Allocation No 2'!E13</f>
        <v>759988</v>
      </c>
      <c r="G13" s="245">
        <f>'Amended ABG Allocation No 2'!F13</f>
        <v>428622</v>
      </c>
      <c r="H13" s="245">
        <f>'Amendment 2- Other Funds '!K13</f>
        <v>601984</v>
      </c>
      <c r="I13" s="245">
        <f>'Amendment 2- Other Funds '!L13</f>
        <v>254904</v>
      </c>
      <c r="J13" s="245">
        <f>'Amendment 2- Other Funds '!AB13</f>
        <v>206501</v>
      </c>
      <c r="K13" s="236">
        <f t="shared" si="1"/>
        <v>12667362</v>
      </c>
    </row>
    <row r="14" spans="1:11" x14ac:dyDescent="0.2">
      <c r="A14" s="25" t="s">
        <v>314</v>
      </c>
      <c r="B14" s="25"/>
      <c r="C14" s="235">
        <f t="shared" si="0"/>
        <v>2569309</v>
      </c>
      <c r="D14" s="245">
        <f>'Amended ABG Allocation No 2'!C14</f>
        <v>2365394</v>
      </c>
      <c r="E14" s="245">
        <f>'Amended ABG Allocation No 2'!D14</f>
        <v>70936</v>
      </c>
      <c r="F14" s="245">
        <f>'Amended ABG Allocation No 2'!E14</f>
        <v>136025</v>
      </c>
      <c r="G14" s="245">
        <f>'Amended ABG Allocation No 2'!F14</f>
        <v>186141</v>
      </c>
      <c r="H14" s="245">
        <f>'Amendment 2- Other Funds '!K14</f>
        <v>1418724</v>
      </c>
      <c r="I14" s="245">
        <f>'Amendment 2- Other Funds '!L14</f>
        <v>48104</v>
      </c>
      <c r="J14" s="245">
        <f>'Amendment 2- Other Funds '!AB14</f>
        <v>56857</v>
      </c>
      <c r="K14" s="236">
        <f t="shared" si="1"/>
        <v>4282181</v>
      </c>
    </row>
    <row r="15" spans="1:11" x14ac:dyDescent="0.2">
      <c r="A15" s="25" t="s">
        <v>315</v>
      </c>
      <c r="B15" s="25"/>
      <c r="C15" s="235">
        <f t="shared" si="0"/>
        <v>3069371</v>
      </c>
      <c r="D15" s="245">
        <f>'Amended ABG Allocation No 2'!C15</f>
        <v>3987557</v>
      </c>
      <c r="E15" s="245">
        <f>'Amended ABG Allocation No 2'!D15</f>
        <v>122970</v>
      </c>
      <c r="F15" s="245">
        <f>'Amended ABG Allocation No 2'!E15</f>
        <v>203272</v>
      </c>
      <c r="G15" s="245">
        <f>'Amended ABG Allocation No 2'!F15</f>
        <v>186208</v>
      </c>
      <c r="H15" s="245">
        <f>'Amendment 2- Other Funds '!K15</f>
        <v>358494</v>
      </c>
      <c r="I15" s="245">
        <f>'Amendment 2- Other Funds '!L15</f>
        <v>177039</v>
      </c>
      <c r="J15" s="245">
        <f>'Amendment 2- Other Funds '!AB15</f>
        <v>80079</v>
      </c>
      <c r="K15" s="236">
        <f t="shared" si="1"/>
        <v>5115619</v>
      </c>
    </row>
    <row r="16" spans="1:11" x14ac:dyDescent="0.2">
      <c r="A16" s="25" t="s">
        <v>316</v>
      </c>
      <c r="B16" s="25"/>
      <c r="C16" s="235">
        <f t="shared" si="0"/>
        <v>2191847</v>
      </c>
      <c r="D16" s="245">
        <f>'Amended ABG Allocation No 2'!C16</f>
        <v>2883850</v>
      </c>
      <c r="E16" s="245">
        <f>'Amended ABG Allocation No 2'!D16</f>
        <v>94023</v>
      </c>
      <c r="F16" s="245">
        <f>'Amended ABG Allocation No 2'!E16</f>
        <v>189913</v>
      </c>
      <c r="G16" s="245">
        <f>'Amended ABG Allocation No 2'!F16</f>
        <v>108687</v>
      </c>
      <c r="H16" s="245">
        <f>'Amendment 2- Other Funds '!K16</f>
        <v>216064</v>
      </c>
      <c r="I16" s="245">
        <f>'Amendment 2- Other Funds '!L16</f>
        <v>105395</v>
      </c>
      <c r="J16" s="245">
        <f>'Amendment 2- Other Funds '!AB16</f>
        <v>55147</v>
      </c>
      <c r="K16" s="236">
        <f t="shared" si="1"/>
        <v>3653079</v>
      </c>
    </row>
    <row r="17" spans="1:11" x14ac:dyDescent="0.2">
      <c r="A17" s="25" t="s">
        <v>317</v>
      </c>
      <c r="B17" s="25"/>
      <c r="C17" s="235">
        <f t="shared" si="0"/>
        <v>2447353</v>
      </c>
      <c r="D17" s="245">
        <f>'Amended ABG Allocation No 2'!C17</f>
        <v>3100005</v>
      </c>
      <c r="E17" s="245">
        <f>'Amended ABG Allocation No 2'!D17</f>
        <v>90788</v>
      </c>
      <c r="F17" s="245">
        <f>'Amended ABG Allocation No 2'!E17</f>
        <v>223015</v>
      </c>
      <c r="G17" s="245">
        <f>'Amended ABG Allocation No 2'!F17</f>
        <v>58388</v>
      </c>
      <c r="H17" s="245">
        <f>'Amendment 2- Other Funds '!K17</f>
        <v>485156</v>
      </c>
      <c r="I17" s="245">
        <f>'Amendment 2- Other Funds '!L17</f>
        <v>60084</v>
      </c>
      <c r="J17" s="245">
        <f>'Amendment 2- Other Funds '!AB17</f>
        <v>61486</v>
      </c>
      <c r="K17" s="236">
        <f t="shared" si="1"/>
        <v>4078922</v>
      </c>
    </row>
    <row r="18" spans="1:11" x14ac:dyDescent="0.2">
      <c r="A18" s="25" t="s">
        <v>318</v>
      </c>
      <c r="B18" s="25"/>
      <c r="C18" s="235">
        <f t="shared" si="0"/>
        <v>1475436</v>
      </c>
      <c r="D18" s="245">
        <f>'Amended ABG Allocation No 2'!C18</f>
        <v>1496054</v>
      </c>
      <c r="E18" s="245">
        <f>'Amended ABG Allocation No 2'!D18</f>
        <v>23974</v>
      </c>
      <c r="F18" s="245">
        <f>'Amended ABG Allocation No 2'!E18</f>
        <v>189989</v>
      </c>
      <c r="G18" s="245">
        <f>'Amended ABG Allocation No 2'!F18</f>
        <v>51072</v>
      </c>
      <c r="H18" s="245">
        <f>'Amendment 2- Other Funds '!K18</f>
        <v>385387</v>
      </c>
      <c r="I18" s="245">
        <f>'Amendment 2- Other Funds '!L18</f>
        <v>277973</v>
      </c>
      <c r="J18" s="245">
        <f>'Amendment 2- Other Funds '!AB18</f>
        <v>34611</v>
      </c>
      <c r="K18" s="236">
        <f t="shared" si="1"/>
        <v>2459060</v>
      </c>
    </row>
    <row r="19" spans="1:11" x14ac:dyDescent="0.2">
      <c r="A19" s="25" t="s">
        <v>319</v>
      </c>
      <c r="B19" s="25"/>
      <c r="C19" s="235">
        <f t="shared" si="0"/>
        <v>2441066</v>
      </c>
      <c r="D19" s="245">
        <f>'Amended ABG Allocation No 2'!C19</f>
        <v>3163233</v>
      </c>
      <c r="E19" s="245">
        <f>'Amended ABG Allocation No 2'!D19</f>
        <v>95720</v>
      </c>
      <c r="F19" s="245">
        <f>'Amended ABG Allocation No 2'!E19</f>
        <v>185138</v>
      </c>
      <c r="G19" s="245">
        <f>'Amended ABG Allocation No 2'!F19</f>
        <v>55928</v>
      </c>
      <c r="H19" s="245">
        <f>'Amendment 2- Other Funds '!K19</f>
        <v>444398</v>
      </c>
      <c r="I19" s="245">
        <f>'Amendment 2- Other Funds '!L19</f>
        <v>61641</v>
      </c>
      <c r="J19" s="245">
        <f>'Amendment 2- Other Funds '!AB19</f>
        <v>62386</v>
      </c>
      <c r="K19" s="236">
        <f t="shared" si="1"/>
        <v>4068444</v>
      </c>
    </row>
    <row r="20" spans="1:11" x14ac:dyDescent="0.2">
      <c r="A20" s="25" t="s">
        <v>320</v>
      </c>
      <c r="B20" s="25"/>
      <c r="C20" s="235">
        <f t="shared" si="0"/>
        <v>1633937</v>
      </c>
      <c r="D20" s="245">
        <f>'Amended ABG Allocation No 2'!C20</f>
        <v>1807572</v>
      </c>
      <c r="E20" s="245">
        <f>'Amended ABG Allocation No 2'!D20</f>
        <v>53595</v>
      </c>
      <c r="F20" s="245">
        <f>'Amended ABG Allocation No 2'!E20</f>
        <v>104839</v>
      </c>
      <c r="G20" s="245">
        <f>'Amended ABG Allocation No 2'!F20</f>
        <v>34106</v>
      </c>
      <c r="H20" s="245">
        <f>'Amendment 2- Other Funds '!K20</f>
        <v>549018</v>
      </c>
      <c r="I20" s="245">
        <f>'Amendment 2- Other Funds '!L20</f>
        <v>133815</v>
      </c>
      <c r="J20" s="245">
        <f>'Amendment 2- Other Funds '!AB20</f>
        <v>40283</v>
      </c>
      <c r="K20" s="236">
        <f t="shared" si="1"/>
        <v>2723228</v>
      </c>
    </row>
    <row r="21" spans="1:11" x14ac:dyDescent="0.2">
      <c r="A21" s="25" t="s">
        <v>321</v>
      </c>
      <c r="B21" s="25"/>
      <c r="C21" s="235">
        <f t="shared" si="0"/>
        <v>2375206</v>
      </c>
      <c r="D21" s="245">
        <f>'Amended ABG Allocation No 2'!C21</f>
        <v>2919778</v>
      </c>
      <c r="E21" s="245">
        <f>'Amended ABG Allocation No 2'!D21</f>
        <v>105558</v>
      </c>
      <c r="F21" s="245">
        <f>'Amended ABG Allocation No 2'!E21</f>
        <v>178700</v>
      </c>
      <c r="G21" s="245">
        <f>'Amended ABG Allocation No 2'!F21</f>
        <v>92246</v>
      </c>
      <c r="H21" s="245">
        <f>'Amendment 2- Other Funds '!K21</f>
        <v>261510</v>
      </c>
      <c r="I21" s="245">
        <f>'Amendment 2- Other Funds '!L21</f>
        <v>343445</v>
      </c>
      <c r="J21" s="245">
        <f>'Amendment 2- Other Funds '!AB21</f>
        <v>57439</v>
      </c>
      <c r="K21" s="236">
        <f t="shared" si="1"/>
        <v>3958676</v>
      </c>
    </row>
    <row r="22" spans="1:11" x14ac:dyDescent="0.2">
      <c r="A22" s="25" t="s">
        <v>322</v>
      </c>
      <c r="B22" s="25"/>
      <c r="C22" s="235">
        <f t="shared" si="0"/>
        <v>1283343</v>
      </c>
      <c r="D22" s="245">
        <f>'Amended ABG Allocation No 2'!C22</f>
        <v>1393250</v>
      </c>
      <c r="E22" s="245">
        <f>'Amended ABG Allocation No 2'!D22</f>
        <v>29035</v>
      </c>
      <c r="F22" s="245">
        <f>'Amended ABG Allocation No 2'!E22</f>
        <v>89920</v>
      </c>
      <c r="G22" s="245">
        <f>'Amended ABG Allocation No 2'!F22</f>
        <v>32393</v>
      </c>
      <c r="H22" s="245">
        <f>'Amendment 2- Other Funds '!K22</f>
        <v>506055</v>
      </c>
      <c r="I22" s="245">
        <f>'Amendment 2- Other Funds '!L22</f>
        <v>56337</v>
      </c>
      <c r="J22" s="245">
        <f>'Amendment 2- Other Funds '!AB22</f>
        <v>31915</v>
      </c>
      <c r="K22" s="236">
        <f t="shared" si="1"/>
        <v>2138905</v>
      </c>
    </row>
    <row r="23" spans="1:11" x14ac:dyDescent="0.2">
      <c r="A23" s="25" t="s">
        <v>323</v>
      </c>
      <c r="B23" s="25"/>
      <c r="C23" s="235">
        <f t="shared" si="0"/>
        <v>1616734</v>
      </c>
      <c r="D23" s="245">
        <f>'Amended ABG Allocation No 2'!C23</f>
        <v>1855355</v>
      </c>
      <c r="E23" s="245">
        <f>'Amended ABG Allocation No 2'!D23</f>
        <v>52213</v>
      </c>
      <c r="F23" s="245">
        <f>'Amended ABG Allocation No 2'!E23</f>
        <v>124695</v>
      </c>
      <c r="G23" s="245">
        <f>'Amended ABG Allocation No 2'!F23</f>
        <v>52391</v>
      </c>
      <c r="H23" s="245">
        <f>'Amendment 2- Other Funds '!K23</f>
        <v>522632</v>
      </c>
      <c r="I23" s="245">
        <f>'Amendment 2- Other Funds '!L23</f>
        <v>44241</v>
      </c>
      <c r="J23" s="245">
        <f>'Amendment 2- Other Funds '!AB23</f>
        <v>43030</v>
      </c>
      <c r="K23" s="236">
        <f t="shared" si="1"/>
        <v>2694557</v>
      </c>
    </row>
    <row r="24" spans="1:11" x14ac:dyDescent="0.2">
      <c r="A24" s="25" t="s">
        <v>324</v>
      </c>
      <c r="B24" s="25"/>
      <c r="C24" s="235">
        <f t="shared" si="0"/>
        <v>2101337</v>
      </c>
      <c r="D24" s="245">
        <f>'Amended ABG Allocation No 2'!C24</f>
        <v>2349809</v>
      </c>
      <c r="E24" s="245">
        <f>'Amended ABG Allocation No 2'!D24</f>
        <v>65322</v>
      </c>
      <c r="F24" s="245">
        <f>'Amended ABG Allocation No 2'!E24</f>
        <v>150414</v>
      </c>
      <c r="G24" s="245">
        <f>'Amended ABG Allocation No 2'!F24</f>
        <v>60369</v>
      </c>
      <c r="H24" s="245">
        <f>'Amendment 2- Other Funds '!K24</f>
        <v>406922</v>
      </c>
      <c r="I24" s="245">
        <f>'Amendment 2- Other Funds '!L24</f>
        <v>415149</v>
      </c>
      <c r="J24" s="245">
        <f>'Amendment 2- Other Funds '!AB24</f>
        <v>54244</v>
      </c>
      <c r="K24" s="236">
        <f t="shared" si="1"/>
        <v>3502229</v>
      </c>
    </row>
    <row r="25" spans="1:11" x14ac:dyDescent="0.2">
      <c r="A25" s="25" t="s">
        <v>325</v>
      </c>
      <c r="B25" s="25"/>
      <c r="C25" s="235">
        <f t="shared" si="0"/>
        <v>1311352</v>
      </c>
      <c r="D25" s="245">
        <f>'Amended ABG Allocation No 2'!C25</f>
        <v>1495189</v>
      </c>
      <c r="E25" s="245">
        <f>'Amended ABG Allocation No 2'!D25</f>
        <v>23346</v>
      </c>
      <c r="F25" s="245">
        <f>'Amended ABG Allocation No 2'!E25</f>
        <v>96596</v>
      </c>
      <c r="G25" s="245">
        <f>'Amended ABG Allocation No 2'!F25</f>
        <v>30673</v>
      </c>
      <c r="H25" s="245">
        <f>'Amendment 2- Other Funds '!K25</f>
        <v>479230</v>
      </c>
      <c r="I25" s="245">
        <f>'Amendment 2- Other Funds '!L25</f>
        <v>27356</v>
      </c>
      <c r="J25" s="245">
        <f>'Amendment 2- Other Funds '!AB25</f>
        <v>33196</v>
      </c>
      <c r="K25" s="236">
        <f t="shared" si="1"/>
        <v>2185586</v>
      </c>
    </row>
    <row r="26" spans="1:11" x14ac:dyDescent="0.2">
      <c r="A26" s="25" t="s">
        <v>326</v>
      </c>
      <c r="B26" s="25"/>
      <c r="C26" s="235">
        <f t="shared" si="0"/>
        <v>2019209</v>
      </c>
      <c r="D26" s="245">
        <f>'Amended ABG Allocation No 2'!C26</f>
        <v>2470319</v>
      </c>
      <c r="E26" s="245">
        <f>'Amended ABG Allocation No 2'!D26</f>
        <v>57734</v>
      </c>
      <c r="F26" s="245">
        <f>'Amended ABG Allocation No 2'!E26</f>
        <v>149280</v>
      </c>
      <c r="G26" s="245">
        <f>'Amended ABG Allocation No 2'!F26</f>
        <v>39018</v>
      </c>
      <c r="H26" s="245">
        <f>'Amendment 2- Other Funds '!K26</f>
        <v>545706</v>
      </c>
      <c r="I26" s="245">
        <f>'Amendment 2- Other Funds '!L26</f>
        <v>47197</v>
      </c>
      <c r="J26" s="245">
        <f>'Amendment 2- Other Funds '!AB26</f>
        <v>56095</v>
      </c>
      <c r="K26" s="236">
        <f t="shared" si="1"/>
        <v>3365349</v>
      </c>
    </row>
    <row r="27" spans="1:11" x14ac:dyDescent="0.2">
      <c r="A27" s="25" t="s">
        <v>327</v>
      </c>
      <c r="B27" s="25"/>
      <c r="C27" s="235">
        <f t="shared" si="0"/>
        <v>842041</v>
      </c>
      <c r="D27" s="245">
        <f>'Amended ABG Allocation No 2'!C27</f>
        <v>823382</v>
      </c>
      <c r="E27" s="245">
        <f>'Amended ABG Allocation No 2'!D27</f>
        <v>17285</v>
      </c>
      <c r="F27" s="245">
        <f>'Amended ABG Allocation No 2'!E27</f>
        <v>56432</v>
      </c>
      <c r="G27" s="245">
        <f>'Amended ABG Allocation No 2'!F27</f>
        <v>35144</v>
      </c>
      <c r="H27" s="245">
        <f>'Amendment 2- Other Funds '!K27</f>
        <v>265744</v>
      </c>
      <c r="I27" s="245">
        <f>'Amendment 2- Other Funds '!L27</f>
        <v>186126</v>
      </c>
      <c r="J27" s="245">
        <f>'Amendment 2- Other Funds '!AB27</f>
        <v>19289</v>
      </c>
      <c r="K27" s="236">
        <f t="shared" si="1"/>
        <v>1403402</v>
      </c>
    </row>
    <row r="28" spans="1:11" x14ac:dyDescent="0.2">
      <c r="A28" s="25" t="s">
        <v>328</v>
      </c>
      <c r="B28" s="25"/>
      <c r="C28" s="235">
        <f t="shared" si="0"/>
        <v>3323598</v>
      </c>
      <c r="D28" s="245">
        <f>'Amended ABG Allocation No 2'!C28</f>
        <v>4680198</v>
      </c>
      <c r="E28" s="245">
        <f>'Amended ABG Allocation No 2'!D28</f>
        <v>140410</v>
      </c>
      <c r="F28" s="245">
        <f>'Amended ABG Allocation No 2'!E28</f>
        <v>252955</v>
      </c>
      <c r="G28" s="245">
        <f>'Amended ABG Allocation No 2'!F28</f>
        <v>149437</v>
      </c>
      <c r="H28" s="245">
        <f>'Amendment 2- Other Funds '!K28</f>
        <v>129041</v>
      </c>
      <c r="I28" s="245">
        <f>'Amendment 2- Other Funds '!L28</f>
        <v>94315</v>
      </c>
      <c r="J28" s="245">
        <f>'Amendment 2- Other Funds '!AB28</f>
        <v>92974</v>
      </c>
      <c r="K28" s="236">
        <f t="shared" si="1"/>
        <v>5539330</v>
      </c>
    </row>
    <row r="29" spans="1:11" x14ac:dyDescent="0.2">
      <c r="A29" s="25" t="s">
        <v>329</v>
      </c>
      <c r="B29" s="25"/>
      <c r="C29" s="235">
        <f t="shared" si="0"/>
        <v>1894745</v>
      </c>
      <c r="D29" s="245">
        <f>'Amended ABG Allocation No 2'!C29</f>
        <v>2132111</v>
      </c>
      <c r="E29" s="245">
        <f>'Amended ABG Allocation No 2'!D29</f>
        <v>53439</v>
      </c>
      <c r="F29" s="245">
        <f>'Amended ABG Allocation No 2'!E29</f>
        <v>116954</v>
      </c>
      <c r="G29" s="245">
        <f>'Amended ABG Allocation No 2'!F29</f>
        <v>55992</v>
      </c>
      <c r="H29" s="245">
        <f>'Amendment 2- Other Funds '!K29</f>
        <v>714652</v>
      </c>
      <c r="I29" s="245">
        <f>'Amendment 2- Other Funds '!L29</f>
        <v>38885</v>
      </c>
      <c r="J29" s="245">
        <f>'Amendment 2- Other Funds '!AB29</f>
        <v>45875</v>
      </c>
      <c r="K29" s="236">
        <f t="shared" si="1"/>
        <v>3157908</v>
      </c>
    </row>
    <row r="30" spans="1:11" x14ac:dyDescent="0.2">
      <c r="A30" s="25" t="s">
        <v>330</v>
      </c>
      <c r="B30" s="25"/>
      <c r="C30" s="235">
        <f t="shared" si="0"/>
        <v>5151494</v>
      </c>
      <c r="D30" s="245">
        <f>'Amended ABG Allocation No 2'!C30</f>
        <v>5623228</v>
      </c>
      <c r="E30" s="245">
        <f>'Amended ABG Allocation No 2'!D30</f>
        <v>152959</v>
      </c>
      <c r="F30" s="245">
        <f>'Amended ABG Allocation No 2'!E30</f>
        <v>318130</v>
      </c>
      <c r="G30" s="245">
        <f>'Amended ABG Allocation No 2'!F30</f>
        <v>289057</v>
      </c>
      <c r="H30" s="245">
        <f>'Amendment 2- Other Funds '!K30</f>
        <v>1980012</v>
      </c>
      <c r="I30" s="245">
        <f>'Amendment 2- Other Funds '!L30</f>
        <v>108682</v>
      </c>
      <c r="J30" s="245">
        <f>'Amendment 2- Other Funds '!AB30</f>
        <v>113756</v>
      </c>
      <c r="K30" s="236">
        <f t="shared" si="1"/>
        <v>8585824</v>
      </c>
    </row>
    <row r="31" spans="1:11" x14ac:dyDescent="0.2">
      <c r="A31" s="25" t="s">
        <v>331</v>
      </c>
      <c r="B31" s="25"/>
      <c r="C31" s="235">
        <f t="shared" si="0"/>
        <v>5360000</v>
      </c>
      <c r="D31" s="245">
        <f>'Amended ABG Allocation No 2'!C31</f>
        <v>6024268</v>
      </c>
      <c r="E31" s="245">
        <f>'Amended ABG Allocation No 2'!D31</f>
        <v>147516</v>
      </c>
      <c r="F31" s="245">
        <f>'Amended ABG Allocation No 2'!E31</f>
        <v>368643</v>
      </c>
      <c r="G31" s="245">
        <f>'Amended ABG Allocation No 2'!F31</f>
        <v>126881</v>
      </c>
      <c r="H31" s="245">
        <f>'Amendment 2- Other Funds '!K31</f>
        <v>1876617</v>
      </c>
      <c r="I31" s="245">
        <f>'Amendment 2- Other Funds '!L31</f>
        <v>270544</v>
      </c>
      <c r="J31" s="245">
        <f>'Amendment 2- Other Funds '!AB31</f>
        <v>118865</v>
      </c>
      <c r="K31" s="236">
        <f t="shared" si="1"/>
        <v>8933334</v>
      </c>
    </row>
    <row r="32" spans="1:11" x14ac:dyDescent="0.2">
      <c r="A32" s="25" t="s">
        <v>332</v>
      </c>
      <c r="B32" s="25"/>
      <c r="C32" s="235">
        <f t="shared" si="0"/>
        <v>3090101</v>
      </c>
      <c r="D32" s="245">
        <f>'Amended ABG Allocation No 2'!C32</f>
        <v>3918906</v>
      </c>
      <c r="E32" s="245">
        <f>'Amended ABG Allocation No 2'!D32</f>
        <v>73745</v>
      </c>
      <c r="F32" s="245">
        <f>'Amended ABG Allocation No 2'!E32</f>
        <v>238342</v>
      </c>
      <c r="G32" s="245">
        <f>'Amended ABG Allocation No 2'!F32</f>
        <v>87013</v>
      </c>
      <c r="H32" s="245">
        <f>'Amendment 2- Other Funds '!K32</f>
        <v>684864</v>
      </c>
      <c r="I32" s="245">
        <f>'Amendment 2- Other Funds '!L32</f>
        <v>70176</v>
      </c>
      <c r="J32" s="245">
        <f>'Amendment 2- Other Funds '!AB32</f>
        <v>77123</v>
      </c>
      <c r="K32" s="236">
        <f t="shared" si="1"/>
        <v>5150169</v>
      </c>
    </row>
    <row r="33" spans="1:11" x14ac:dyDescent="0.2">
      <c r="A33" s="25" t="s">
        <v>333</v>
      </c>
      <c r="B33" s="25"/>
      <c r="C33" s="235">
        <f t="shared" si="0"/>
        <v>7379456</v>
      </c>
      <c r="D33" s="245">
        <f>'Amended ABG Allocation No 2'!C33</f>
        <v>8736573</v>
      </c>
      <c r="E33" s="245">
        <f>'Amended ABG Allocation No 2'!D33</f>
        <v>166527</v>
      </c>
      <c r="F33" s="245">
        <f>'Amended ABG Allocation No 2'!E33</f>
        <v>517003</v>
      </c>
      <c r="G33" s="245">
        <f>'Amended ABG Allocation No 2'!F33</f>
        <v>303918</v>
      </c>
      <c r="H33" s="245">
        <f>'Amendment 2- Other Funds '!K33</f>
        <v>1974940</v>
      </c>
      <c r="I33" s="245">
        <f>'Amendment 2- Other Funds '!L33</f>
        <v>426935</v>
      </c>
      <c r="J33" s="245">
        <f>'Amendment 2- Other Funds '!AB33</f>
        <v>173198</v>
      </c>
      <c r="K33" s="236">
        <f t="shared" si="1"/>
        <v>12299094</v>
      </c>
    </row>
    <row r="34" spans="1:11" x14ac:dyDescent="0.2">
      <c r="A34" s="25" t="s">
        <v>334</v>
      </c>
      <c r="B34" s="25"/>
      <c r="C34" s="235">
        <f t="shared" si="0"/>
        <v>4529159</v>
      </c>
      <c r="D34" s="245">
        <f>'Amended ABG Allocation No 2'!C34</f>
        <v>5649470</v>
      </c>
      <c r="E34" s="245">
        <f>'Amended ABG Allocation No 2'!D34</f>
        <v>155167</v>
      </c>
      <c r="F34" s="245">
        <f>'Amended ABG Allocation No 2'!E34</f>
        <v>404547</v>
      </c>
      <c r="G34" s="245">
        <f>'Amended ABG Allocation No 2'!F34</f>
        <v>136991</v>
      </c>
      <c r="H34" s="245">
        <f>'Amendment 2- Other Funds '!K34</f>
        <v>982342</v>
      </c>
      <c r="I34" s="245">
        <f>'Amendment 2- Other Funds '!L34</f>
        <v>106902</v>
      </c>
      <c r="J34" s="245">
        <f>'Amendment 2- Other Funds '!AB34</f>
        <v>113179</v>
      </c>
      <c r="K34" s="236">
        <f t="shared" si="1"/>
        <v>7548598</v>
      </c>
    </row>
    <row r="35" spans="1:11" x14ac:dyDescent="0.2">
      <c r="A35" s="25" t="s">
        <v>335</v>
      </c>
      <c r="B35" s="25"/>
      <c r="C35" s="235">
        <f t="shared" si="0"/>
        <v>6436579</v>
      </c>
      <c r="D35" s="245">
        <f>'Amended ABG Allocation No 2'!C35</f>
        <v>8424286</v>
      </c>
      <c r="E35" s="245">
        <f>'Amended ABG Allocation No 2'!D35</f>
        <v>225652</v>
      </c>
      <c r="F35" s="245">
        <f>'Amended ABG Allocation No 2'!E35</f>
        <v>441165</v>
      </c>
      <c r="G35" s="245">
        <f>'Amended ABG Allocation No 2'!F35</f>
        <v>137367</v>
      </c>
      <c r="H35" s="245">
        <f>'Amendment 2- Other Funds '!K35</f>
        <v>1162566</v>
      </c>
      <c r="I35" s="245">
        <f>'Amendment 2- Other Funds '!L35</f>
        <v>172328</v>
      </c>
      <c r="J35" s="245">
        <f>'Amendment 2- Other Funds '!AB35</f>
        <v>164267</v>
      </c>
      <c r="K35" s="236">
        <f t="shared" si="1"/>
        <v>10727631</v>
      </c>
    </row>
    <row r="36" spans="1:11" x14ac:dyDescent="0.2">
      <c r="A36" s="25" t="s">
        <v>336</v>
      </c>
      <c r="B36" s="25"/>
      <c r="C36" s="235">
        <f t="shared" si="0"/>
        <v>38856856</v>
      </c>
      <c r="D36" s="245">
        <f>'Amended ABG Allocation No 2'!C36</f>
        <v>54450999</v>
      </c>
      <c r="E36" s="245">
        <f>'Amended ABG Allocation No 2'!D36</f>
        <v>1446890</v>
      </c>
      <c r="F36" s="245">
        <f>'Amended ABG Allocation No 2'!E36</f>
        <v>3454417</v>
      </c>
      <c r="G36" s="245">
        <f>'Amended ABG Allocation No 2'!F36</f>
        <v>867810</v>
      </c>
      <c r="H36" s="245">
        <f>'Amendment 2- Other Funds '!K36</f>
        <v>1946696</v>
      </c>
      <c r="I36" s="245">
        <f>'Amendment 2- Other Funds '!L36</f>
        <v>1594614</v>
      </c>
      <c r="J36" s="245">
        <f>'Amendment 2- Other Funds '!AB36</f>
        <v>1000000</v>
      </c>
      <c r="K36" s="236">
        <f t="shared" si="1"/>
        <v>64761426</v>
      </c>
    </row>
    <row r="37" spans="1:11" x14ac:dyDescent="0.2">
      <c r="A37" s="25" t="s">
        <v>337</v>
      </c>
      <c r="B37" s="25"/>
      <c r="C37" s="235">
        <f t="shared" si="0"/>
        <v>4946779</v>
      </c>
      <c r="D37" s="245">
        <f>'Amended ABG Allocation No 2'!C37</f>
        <v>6299048</v>
      </c>
      <c r="E37" s="245">
        <f>'Amended ABG Allocation No 2'!D37</f>
        <v>188198</v>
      </c>
      <c r="F37" s="245">
        <f>'Amended ABG Allocation No 2'!E37</f>
        <v>449914</v>
      </c>
      <c r="G37" s="245">
        <f>'Amended ABG Allocation No 2'!F37</f>
        <v>250938</v>
      </c>
      <c r="H37" s="245">
        <f>'Amendment 2- Other Funds '!K37</f>
        <v>805815</v>
      </c>
      <c r="I37" s="245">
        <f>'Amendment 2- Other Funds '!L37</f>
        <v>122665</v>
      </c>
      <c r="J37" s="245">
        <f>'Amendment 2- Other Funds '!AB37</f>
        <v>128054</v>
      </c>
      <c r="K37" s="236">
        <f t="shared" si="1"/>
        <v>8244632</v>
      </c>
    </row>
    <row r="38" spans="1:11" x14ac:dyDescent="0.2">
      <c r="A38" s="25" t="s">
        <v>338</v>
      </c>
      <c r="B38" s="25"/>
      <c r="C38" s="235">
        <f t="shared" ref="C38:C57" si="2">ROUND((K38*$C$5),0)</f>
        <v>3528233</v>
      </c>
      <c r="D38" s="245">
        <f>'Amended ABG Allocation No 2'!C38</f>
        <v>4596643</v>
      </c>
      <c r="E38" s="245">
        <f>'Amended ABG Allocation No 2'!D38</f>
        <v>135689</v>
      </c>
      <c r="F38" s="245">
        <f>'Amended ABG Allocation No 2'!E38</f>
        <v>267046</v>
      </c>
      <c r="G38" s="245">
        <f>'Amended ABG Allocation No 2'!F38</f>
        <v>72114</v>
      </c>
      <c r="H38" s="245">
        <f>'Amendment 2- Other Funds '!K38</f>
        <v>631748</v>
      </c>
      <c r="I38" s="245">
        <f>'Amendment 2- Other Funds '!L38</f>
        <v>86694</v>
      </c>
      <c r="J38" s="245">
        <f>'Amendment 2- Other Funds '!AB38</f>
        <v>90455</v>
      </c>
      <c r="K38" s="236">
        <f t="shared" si="1"/>
        <v>5880389</v>
      </c>
    </row>
    <row r="39" spans="1:11" x14ac:dyDescent="0.2">
      <c r="A39" s="25" t="s">
        <v>339</v>
      </c>
      <c r="B39" s="25"/>
      <c r="C39" s="235">
        <f t="shared" si="2"/>
        <v>3468366</v>
      </c>
      <c r="D39" s="245">
        <f>'Amended ABG Allocation No 2'!C39</f>
        <v>4133859</v>
      </c>
      <c r="E39" s="245">
        <f>'Amended ABG Allocation No 2'!D39</f>
        <v>124296</v>
      </c>
      <c r="F39" s="245">
        <f>'Amended ABG Allocation No 2'!E39</f>
        <v>218857</v>
      </c>
      <c r="G39" s="245">
        <f>'Amended ABG Allocation No 2'!F39</f>
        <v>95714</v>
      </c>
      <c r="H39" s="245">
        <f>'Amendment 2- Other Funds '!K39</f>
        <v>745346</v>
      </c>
      <c r="I39" s="245">
        <f>'Amendment 2- Other Funds '!L39</f>
        <v>381074</v>
      </c>
      <c r="J39" s="245">
        <f>'Amendment 2- Other Funds '!AB39</f>
        <v>81464</v>
      </c>
      <c r="K39" s="236">
        <f t="shared" si="1"/>
        <v>5780610</v>
      </c>
    </row>
    <row r="40" spans="1:11" x14ac:dyDescent="0.2">
      <c r="A40" s="25" t="s">
        <v>340</v>
      </c>
      <c r="B40" s="25"/>
      <c r="C40" s="235">
        <f t="shared" si="2"/>
        <v>782999</v>
      </c>
      <c r="D40" s="245">
        <f>'Amended ABG Allocation No 2'!C40</f>
        <v>869017</v>
      </c>
      <c r="E40" s="245">
        <f>'Amended ABG Allocation No 2'!D40</f>
        <v>13059</v>
      </c>
      <c r="F40" s="245">
        <f>'Amended ABG Allocation No 2'!E40</f>
        <v>69588</v>
      </c>
      <c r="G40" s="245">
        <f>'Amended ABG Allocation No 2'!F40</f>
        <v>42961</v>
      </c>
      <c r="H40" s="245">
        <f>'Amendment 2- Other Funds '!K40</f>
        <v>234730</v>
      </c>
      <c r="I40" s="245">
        <f>'Amendment 2- Other Funds '!L40</f>
        <v>55038</v>
      </c>
      <c r="J40" s="245">
        <f>'Amendment 2- Other Funds '!AB40</f>
        <v>20605</v>
      </c>
      <c r="K40" s="236">
        <f t="shared" si="1"/>
        <v>1304998</v>
      </c>
    </row>
    <row r="41" spans="1:11" x14ac:dyDescent="0.2">
      <c r="A41" s="25" t="s">
        <v>341</v>
      </c>
      <c r="B41" s="25"/>
      <c r="C41" s="235">
        <f t="shared" si="2"/>
        <v>3357524</v>
      </c>
      <c r="D41" s="245">
        <f>'Amended ABG Allocation No 2'!C41</f>
        <v>4154988</v>
      </c>
      <c r="E41" s="245">
        <f>'Amended ABG Allocation No 2'!D41</f>
        <v>111510</v>
      </c>
      <c r="F41" s="245">
        <f>'Amended ABG Allocation No 2'!E41</f>
        <v>254930</v>
      </c>
      <c r="G41" s="245">
        <f>'Amended ABG Allocation No 2'!F41</f>
        <v>119646</v>
      </c>
      <c r="H41" s="245">
        <f>'Amendment 2- Other Funds '!K41</f>
        <v>790021</v>
      </c>
      <c r="I41" s="245">
        <f>'Amendment 2- Other Funds '!L41</f>
        <v>82094</v>
      </c>
      <c r="J41" s="245">
        <f>'Amendment 2- Other Funds '!AB41</f>
        <v>82685</v>
      </c>
      <c r="K41" s="236">
        <f t="shared" si="1"/>
        <v>5595874</v>
      </c>
    </row>
    <row r="42" spans="1:11" x14ac:dyDescent="0.2">
      <c r="A42" s="25" t="s">
        <v>342</v>
      </c>
      <c r="B42" s="25"/>
      <c r="C42" s="235">
        <f t="shared" si="2"/>
        <v>6371506</v>
      </c>
      <c r="D42" s="245">
        <f>'Amended ABG Allocation No 2'!C42</f>
        <v>9080507</v>
      </c>
      <c r="E42" s="245">
        <f>'Amended ABG Allocation No 2'!D42</f>
        <v>314280</v>
      </c>
      <c r="F42" s="245">
        <f>'Amended ABG Allocation No 2'!E42</f>
        <v>401393</v>
      </c>
      <c r="G42" s="245">
        <f>'Amended ABG Allocation No 2'!F42</f>
        <v>269581</v>
      </c>
      <c r="H42" s="245">
        <f>'Amendment 2- Other Funds '!K42</f>
        <v>191216</v>
      </c>
      <c r="I42" s="245">
        <f>'Amendment 2- Other Funds '!L42</f>
        <v>183179</v>
      </c>
      <c r="J42" s="245">
        <f>'Amendment 2- Other Funds '!AB42</f>
        <v>179021</v>
      </c>
      <c r="K42" s="236">
        <f t="shared" si="1"/>
        <v>10619177</v>
      </c>
    </row>
    <row r="43" spans="1:11" x14ac:dyDescent="0.2">
      <c r="A43" s="25" t="s">
        <v>343</v>
      </c>
      <c r="B43" s="25"/>
      <c r="C43" s="235">
        <f t="shared" si="2"/>
        <v>4256093</v>
      </c>
      <c r="D43" s="245">
        <f>'Amended ABG Allocation No 2'!C43</f>
        <v>5139017</v>
      </c>
      <c r="E43" s="245">
        <f>'Amended ABG Allocation No 2'!D43</f>
        <v>178524</v>
      </c>
      <c r="F43" s="245">
        <f>'Amended ABG Allocation No 2'!E43</f>
        <v>329397</v>
      </c>
      <c r="G43" s="245">
        <f>'Amended ABG Allocation No 2'!F43</f>
        <v>124483</v>
      </c>
      <c r="H43" s="245">
        <f>'Amendment 2- Other Funds '!K43</f>
        <v>491125</v>
      </c>
      <c r="I43" s="245">
        <f>'Amendment 2- Other Funds '!L43</f>
        <v>728282</v>
      </c>
      <c r="J43" s="245">
        <f>'Amendment 2- Other Funds '!AB43</f>
        <v>102660</v>
      </c>
      <c r="K43" s="236">
        <f t="shared" si="1"/>
        <v>7093488</v>
      </c>
    </row>
    <row r="44" spans="1:11" x14ac:dyDescent="0.2">
      <c r="A44" s="25" t="s">
        <v>344</v>
      </c>
      <c r="B44" s="25"/>
      <c r="C44" s="235">
        <f t="shared" si="2"/>
        <v>1111403</v>
      </c>
      <c r="D44" s="245">
        <f>'Amended ABG Allocation No 2'!C44</f>
        <v>1266655</v>
      </c>
      <c r="E44" s="245">
        <f>'Amended ABG Allocation No 2'!D44</f>
        <v>33609</v>
      </c>
      <c r="F44" s="245">
        <f>'Amended ABG Allocation No 2'!E44</f>
        <v>81817</v>
      </c>
      <c r="G44" s="245">
        <f>'Amended ABG Allocation No 2'!F44</f>
        <v>47550</v>
      </c>
      <c r="H44" s="245">
        <f>'Amendment 2- Other Funds '!K44</f>
        <v>301607</v>
      </c>
      <c r="I44" s="245">
        <f>'Amendment 2- Other Funds '!L44</f>
        <v>91576</v>
      </c>
      <c r="J44" s="245">
        <f>'Amendment 2- Other Funds '!AB44</f>
        <v>29524</v>
      </c>
      <c r="K44" s="236">
        <f t="shared" si="1"/>
        <v>1852338</v>
      </c>
    </row>
    <row r="45" spans="1:11" x14ac:dyDescent="0.2">
      <c r="A45" s="25" t="s">
        <v>345</v>
      </c>
      <c r="B45" s="25"/>
      <c r="C45" s="235">
        <f t="shared" si="2"/>
        <v>3260842</v>
      </c>
      <c r="D45" s="245">
        <f>'Amended ABG Allocation No 2'!C45</f>
        <v>4679302</v>
      </c>
      <c r="E45" s="245">
        <f>'Amended ABG Allocation No 2'!D45</f>
        <v>164550</v>
      </c>
      <c r="F45" s="245">
        <f>'Amended ABG Allocation No 2'!E45</f>
        <v>224288</v>
      </c>
      <c r="G45" s="245">
        <f>'Amended ABG Allocation No 2'!F45</f>
        <v>72610</v>
      </c>
      <c r="H45" s="245">
        <f>'Amendment 2- Other Funds '!K45</f>
        <v>103461</v>
      </c>
      <c r="I45" s="245">
        <f>'Amendment 2- Other Funds '!L45</f>
        <v>99112</v>
      </c>
      <c r="J45" s="245">
        <f>'Amendment 2- Other Funds '!AB45</f>
        <v>91413</v>
      </c>
      <c r="K45" s="236">
        <f t="shared" si="1"/>
        <v>5434736</v>
      </c>
    </row>
    <row r="46" spans="1:11" x14ac:dyDescent="0.2">
      <c r="A46" s="25" t="s">
        <v>346</v>
      </c>
      <c r="B46" s="25"/>
      <c r="C46" s="235">
        <f t="shared" si="2"/>
        <v>2205920</v>
      </c>
      <c r="D46" s="245">
        <f>'Amended ABG Allocation No 2'!C46</f>
        <v>2289913</v>
      </c>
      <c r="E46" s="245">
        <f>'Amended ABG Allocation No 2'!D46</f>
        <v>64871</v>
      </c>
      <c r="F46" s="245">
        <f>'Amended ABG Allocation No 2'!E46</f>
        <v>135740</v>
      </c>
      <c r="G46" s="245">
        <f>'Amended ABG Allocation No 2'!F46</f>
        <v>136933</v>
      </c>
      <c r="H46" s="245">
        <f>'Amendment 2- Other Funds '!K46</f>
        <v>948982</v>
      </c>
      <c r="I46" s="245">
        <f>'Amendment 2- Other Funds '!L46</f>
        <v>45918</v>
      </c>
      <c r="J46" s="245">
        <f>'Amendment 2- Other Funds '!AB46</f>
        <v>54176</v>
      </c>
      <c r="K46" s="236">
        <f t="shared" si="1"/>
        <v>3676533</v>
      </c>
    </row>
    <row r="47" spans="1:11" x14ac:dyDescent="0.2">
      <c r="A47" s="25" t="s">
        <v>347</v>
      </c>
      <c r="B47" s="25"/>
      <c r="C47" s="235">
        <f t="shared" si="2"/>
        <v>1015084</v>
      </c>
      <c r="D47" s="245">
        <f>'Amended ABG Allocation No 2'!C47</f>
        <v>1236340</v>
      </c>
      <c r="E47" s="245">
        <f>'Amended ABG Allocation No 2'!D47</f>
        <v>45354</v>
      </c>
      <c r="F47" s="245">
        <f>'Amended ABG Allocation No 2'!E47</f>
        <v>84484</v>
      </c>
      <c r="G47" s="245">
        <f>'Amended ABG Allocation No 2'!F47</f>
        <v>44832</v>
      </c>
      <c r="H47" s="245">
        <f>'Amendment 2- Other Funds '!K47</f>
        <v>177812</v>
      </c>
      <c r="I47" s="245">
        <f>'Amendment 2- Other Funds '!L47</f>
        <v>73872</v>
      </c>
      <c r="J47" s="245">
        <f>'Amendment 2- Other Funds '!AB47</f>
        <v>29112</v>
      </c>
      <c r="K47" s="236">
        <f t="shared" si="1"/>
        <v>1691806</v>
      </c>
    </row>
    <row r="48" spans="1:11" x14ac:dyDescent="0.2">
      <c r="A48" s="25" t="s">
        <v>348</v>
      </c>
      <c r="B48" s="25"/>
      <c r="C48" s="235">
        <f t="shared" si="2"/>
        <v>934613</v>
      </c>
      <c r="D48" s="245">
        <f>'Amended ABG Allocation No 2'!C48</f>
        <v>1045514</v>
      </c>
      <c r="E48" s="245">
        <f>'Amended ABG Allocation No 2'!D48</f>
        <v>22165</v>
      </c>
      <c r="F48" s="245">
        <f>'Amended ABG Allocation No 2'!E48</f>
        <v>78590</v>
      </c>
      <c r="G48" s="245">
        <f>'Amended ABG Allocation No 2'!F48</f>
        <v>34118</v>
      </c>
      <c r="H48" s="245">
        <f>'Amendment 2- Other Funds '!K48</f>
        <v>226721</v>
      </c>
      <c r="I48" s="245">
        <f>'Amendment 2- Other Funds '!L48</f>
        <v>126618</v>
      </c>
      <c r="J48" s="245">
        <f>'Amendment 2- Other Funds '!AB48</f>
        <v>23962</v>
      </c>
      <c r="K48" s="236">
        <f t="shared" si="1"/>
        <v>1557688</v>
      </c>
    </row>
    <row r="49" spans="1:13" x14ac:dyDescent="0.2">
      <c r="A49" s="25" t="s">
        <v>349</v>
      </c>
      <c r="B49" s="25"/>
      <c r="C49" s="235">
        <f t="shared" si="2"/>
        <v>1181256</v>
      </c>
      <c r="D49" s="245">
        <f>'Amended ABG Allocation No 2'!C49</f>
        <v>1335313</v>
      </c>
      <c r="E49" s="245">
        <f>'Amended ABG Allocation No 2'!D49</f>
        <v>39281</v>
      </c>
      <c r="F49" s="245">
        <f>'Amended ABG Allocation No 2'!E49</f>
        <v>92414</v>
      </c>
      <c r="G49" s="245">
        <f>'Amended ABG Allocation No 2'!F49</f>
        <v>59796</v>
      </c>
      <c r="H49" s="245">
        <f>'Amendment 2- Other Funds '!K49</f>
        <v>293954</v>
      </c>
      <c r="I49" s="245">
        <f>'Amendment 2- Other Funds '!L49</f>
        <v>116505</v>
      </c>
      <c r="J49" s="245">
        <f>'Amendment 2- Other Funds '!AB49</f>
        <v>31497</v>
      </c>
      <c r="K49" s="236">
        <f t="shared" si="1"/>
        <v>1968760</v>
      </c>
    </row>
    <row r="50" spans="1:13" x14ac:dyDescent="0.2">
      <c r="A50" s="25" t="s">
        <v>350</v>
      </c>
      <c r="B50" s="25"/>
      <c r="C50" s="235">
        <f t="shared" si="2"/>
        <v>1603886</v>
      </c>
      <c r="D50" s="245">
        <f>'Amended ABG Allocation No 2'!C50</f>
        <v>1978438</v>
      </c>
      <c r="E50" s="245">
        <f>'Amended ABG Allocation No 2'!D50</f>
        <v>62381</v>
      </c>
      <c r="F50" s="245">
        <f>'Amended ABG Allocation No 2'!E50</f>
        <v>114472</v>
      </c>
      <c r="G50" s="245">
        <f>'Amended ABG Allocation No 2'!F50</f>
        <v>108820</v>
      </c>
      <c r="H50" s="245">
        <f>'Amendment 2- Other Funds '!K50</f>
        <v>323584</v>
      </c>
      <c r="I50" s="245">
        <f>'Amendment 2- Other Funds '!L50</f>
        <v>38732</v>
      </c>
      <c r="J50" s="245">
        <f>'Amendment 2- Other Funds '!AB50</f>
        <v>46717</v>
      </c>
      <c r="K50" s="236">
        <f t="shared" si="1"/>
        <v>2673144</v>
      </c>
    </row>
    <row r="51" spans="1:13" x14ac:dyDescent="0.2">
      <c r="A51" s="25" t="s">
        <v>351</v>
      </c>
      <c r="B51" s="25"/>
      <c r="C51" s="235">
        <f t="shared" si="2"/>
        <v>1600209</v>
      </c>
      <c r="D51" s="245">
        <f>'Amended ABG Allocation No 2'!C51</f>
        <v>2045279</v>
      </c>
      <c r="E51" s="245">
        <f>'Amended ABG Allocation No 2'!D51</f>
        <v>65940</v>
      </c>
      <c r="F51" s="245">
        <f>'Amended ABG Allocation No 2'!E51</f>
        <v>119660</v>
      </c>
      <c r="G51" s="245">
        <f>'Amended ABG Allocation No 2'!F51</f>
        <v>49412</v>
      </c>
      <c r="H51" s="245">
        <f>'Amendment 2- Other Funds '!K51</f>
        <v>299612</v>
      </c>
      <c r="I51" s="245">
        <f>'Amendment 2- Other Funds '!L51</f>
        <v>40053</v>
      </c>
      <c r="J51" s="245">
        <f>'Amendment 2- Other Funds '!AB51</f>
        <v>47059</v>
      </c>
      <c r="K51" s="236">
        <f t="shared" si="1"/>
        <v>2667015</v>
      </c>
    </row>
    <row r="52" spans="1:13" x14ac:dyDescent="0.2">
      <c r="A52" s="25" t="s">
        <v>352</v>
      </c>
      <c r="B52" s="25"/>
      <c r="C52" s="235">
        <f t="shared" si="2"/>
        <v>1900138</v>
      </c>
      <c r="D52" s="245">
        <f>'Amended ABG Allocation No 2'!C52</f>
        <v>2341077</v>
      </c>
      <c r="E52" s="245">
        <f>'Amended ABG Allocation No 2'!D52</f>
        <v>63433</v>
      </c>
      <c r="F52" s="245">
        <f>'Amended ABG Allocation No 2'!E52</f>
        <v>144861</v>
      </c>
      <c r="G52" s="245">
        <f>'Amended ABG Allocation No 2'!F52</f>
        <v>101677</v>
      </c>
      <c r="H52" s="245">
        <f>'Amendment 2- Other Funds '!K52</f>
        <v>415856</v>
      </c>
      <c r="I52" s="245">
        <f>'Amendment 2- Other Funds '!L52</f>
        <v>45255</v>
      </c>
      <c r="J52" s="245">
        <f>'Amendment 2- Other Funds '!AB52</f>
        <v>54738</v>
      </c>
      <c r="K52" s="236">
        <f t="shared" si="1"/>
        <v>3166897</v>
      </c>
    </row>
    <row r="53" spans="1:13" x14ac:dyDescent="0.2">
      <c r="A53" s="25" t="s">
        <v>353</v>
      </c>
      <c r="B53" s="25"/>
      <c r="C53" s="235">
        <f t="shared" si="2"/>
        <v>1807480</v>
      </c>
      <c r="D53" s="245">
        <f>'Amended ABG Allocation No 2'!C53</f>
        <v>1904433</v>
      </c>
      <c r="E53" s="245">
        <f>'Amended ABG Allocation No 2'!D53</f>
        <v>21516</v>
      </c>
      <c r="F53" s="245">
        <f>'Amended ABG Allocation No 2'!E53</f>
        <v>167006</v>
      </c>
      <c r="G53" s="245">
        <f>'Amended ABG Allocation No 2'!F53</f>
        <v>107699</v>
      </c>
      <c r="H53" s="245">
        <f>'Amendment 2- Other Funds '!K53</f>
        <v>643819</v>
      </c>
      <c r="I53" s="245">
        <f>'Amendment 2- Other Funds '!L53</f>
        <v>122404</v>
      </c>
      <c r="J53" s="245">
        <f>'Amendment 2- Other Funds '!AB53</f>
        <v>45589</v>
      </c>
      <c r="K53" s="236">
        <f t="shared" si="1"/>
        <v>3012466</v>
      </c>
    </row>
    <row r="54" spans="1:13" x14ac:dyDescent="0.2">
      <c r="A54" s="25" t="s">
        <v>354</v>
      </c>
      <c r="B54" s="25"/>
      <c r="C54" s="235">
        <f t="shared" si="2"/>
        <v>820559</v>
      </c>
      <c r="D54" s="245">
        <f>'Amended ABG Allocation No 2'!C54</f>
        <v>968528</v>
      </c>
      <c r="E54" s="245">
        <f>'Amended ABG Allocation No 2'!D54</f>
        <v>26276</v>
      </c>
      <c r="F54" s="245">
        <f>'Amended ABG Allocation No 2'!E54</f>
        <v>69618</v>
      </c>
      <c r="G54" s="245">
        <f>'Amended ABG Allocation No 2'!F54</f>
        <v>34534</v>
      </c>
      <c r="H54" s="245">
        <f>'Amendment 2- Other Funds '!K54</f>
        <v>228178</v>
      </c>
      <c r="I54" s="245">
        <f>'Amendment 2- Other Funds '!L54</f>
        <v>18039</v>
      </c>
      <c r="J54" s="245">
        <f>'Amendment 2- Other Funds '!AB54</f>
        <v>22426</v>
      </c>
      <c r="K54" s="236">
        <f t="shared" si="1"/>
        <v>1367599</v>
      </c>
    </row>
    <row r="55" spans="1:13" x14ac:dyDescent="0.2">
      <c r="A55" s="25" t="s">
        <v>355</v>
      </c>
      <c r="B55" s="25"/>
      <c r="C55" s="235">
        <f t="shared" si="2"/>
        <v>2150638</v>
      </c>
      <c r="D55" s="245">
        <f>'Amended ABG Allocation No 2'!C55</f>
        <v>2589837</v>
      </c>
      <c r="E55" s="245">
        <f>'Amended ABG Allocation No 2'!D55</f>
        <v>82355</v>
      </c>
      <c r="F55" s="245">
        <f>'Amended ABG Allocation No 2'!E55</f>
        <v>200274</v>
      </c>
      <c r="G55" s="245">
        <f>'Amended ABG Allocation No 2'!F55</f>
        <v>68468</v>
      </c>
      <c r="H55" s="245">
        <f>'Amendment 2- Other Funds '!K55</f>
        <v>543340</v>
      </c>
      <c r="I55" s="245">
        <f>'Amendment 2- Other Funds '!L55</f>
        <v>47636</v>
      </c>
      <c r="J55" s="245">
        <f>'Amendment 2- Other Funds '!AB55</f>
        <v>52486</v>
      </c>
      <c r="K55" s="236">
        <f t="shared" si="1"/>
        <v>3584396</v>
      </c>
    </row>
    <row r="56" spans="1:13" x14ac:dyDescent="0.2">
      <c r="A56" s="25" t="s">
        <v>356</v>
      </c>
      <c r="B56" s="25"/>
      <c r="C56" s="235">
        <f t="shared" si="2"/>
        <v>504863</v>
      </c>
      <c r="D56" s="245">
        <f>'Amended ABG Allocation No 2'!C56</f>
        <v>616550</v>
      </c>
      <c r="E56" s="245">
        <f>'Amended ABG Allocation No 2'!D56</f>
        <v>21936</v>
      </c>
      <c r="F56" s="245">
        <f>'Amended ABG Allocation No 2'!E56</f>
        <v>33871</v>
      </c>
      <c r="G56" s="245">
        <f>'Amended ABG Allocation No 2'!F56</f>
        <v>9967</v>
      </c>
      <c r="H56" s="245">
        <f>'Amendment 2- Other Funds '!K56</f>
        <v>110025</v>
      </c>
      <c r="I56" s="245">
        <f>'Amendment 2- Other Funds '!L56</f>
        <v>35946</v>
      </c>
      <c r="J56" s="245">
        <f>'Amendment 2- Other Funds '!AB56</f>
        <v>13143</v>
      </c>
      <c r="K56" s="236">
        <f t="shared" si="1"/>
        <v>841438</v>
      </c>
    </row>
    <row r="57" spans="1:13" x14ac:dyDescent="0.2">
      <c r="A57" s="25" t="s">
        <v>357</v>
      </c>
      <c r="B57" s="25"/>
      <c r="C57" s="235">
        <f t="shared" si="2"/>
        <v>1455760</v>
      </c>
      <c r="D57" s="245">
        <f>'Amended ABG Allocation No 2'!C57</f>
        <v>1269515</v>
      </c>
      <c r="E57" s="245">
        <f>'Amended ABG Allocation No. 1 '!D57</f>
        <v>27246</v>
      </c>
      <c r="F57" s="245">
        <f>'Amended ABG Allocation No. 1 '!E57</f>
        <v>79952</v>
      </c>
      <c r="G57" s="245">
        <f>'Amended ABG Allocation No. 1 '!F57</f>
        <v>66802</v>
      </c>
      <c r="H57" s="245">
        <f>'Amendment 2- Other Funds '!K57</f>
        <v>778466</v>
      </c>
      <c r="I57" s="245">
        <f>'Amendment 2- Other Funds '!L57</f>
        <v>174479</v>
      </c>
      <c r="J57" s="245">
        <f>'Amendment 2- Other Funds '!AB57</f>
        <v>29806</v>
      </c>
      <c r="K57" s="236">
        <f t="shared" si="1"/>
        <v>2426266</v>
      </c>
    </row>
    <row r="58" spans="1:13" ht="13.5" thickBot="1" x14ac:dyDescent="0.25">
      <c r="A58" s="25" t="s">
        <v>358</v>
      </c>
      <c r="B58" s="25"/>
      <c r="C58" s="237">
        <f>SUM(C5:C57)</f>
        <v>198004652.59999999</v>
      </c>
      <c r="D58" s="238">
        <f t="shared" ref="D58:K58" si="3">SUM(D6:D57)</f>
        <v>253366269</v>
      </c>
      <c r="E58" s="238">
        <f t="shared" si="3"/>
        <v>7213143</v>
      </c>
      <c r="F58" s="238">
        <f t="shared" si="3"/>
        <v>15278808</v>
      </c>
      <c r="G58" s="238">
        <f t="shared" si="3"/>
        <v>6499999</v>
      </c>
      <c r="H58" s="238">
        <f t="shared" si="3"/>
        <v>33020816</v>
      </c>
      <c r="I58" s="238">
        <f t="shared" si="3"/>
        <v>9628722</v>
      </c>
      <c r="J58" s="238">
        <f t="shared" si="3"/>
        <v>5000000</v>
      </c>
      <c r="K58" s="238">
        <f t="shared" si="3"/>
        <v>330007757</v>
      </c>
    </row>
    <row r="59" spans="1:13" ht="13.5" thickTop="1" x14ac:dyDescent="0.2">
      <c r="D59" s="239"/>
      <c r="E59" s="239"/>
      <c r="F59" s="239"/>
      <c r="G59" s="239"/>
      <c r="H59" s="239"/>
      <c r="I59" s="239"/>
      <c r="J59" s="239"/>
      <c r="M59" s="123"/>
    </row>
  </sheetData>
  <sheetProtection algorithmName="SHA-512" hashValue="+Dv1G4oSr+vMFelPyqUz/zfApPAL8Ylt2du98HFrUN92nW59jvYVOV45UGkzoleN/wfzzPa+mNg4YXheywjEYQ==" saltValue="c8zwDhksoe2qxsW3KnssDw==" spinCount="100000" sheet="1" objects="1" scenarios="1"/>
  <phoneticPr fontId="0" type="noConversion"/>
  <pageMargins left="0.75" right="0.75" top="0.5" bottom="0.5" header="0" footer="0"/>
  <pageSetup scale="73" fitToWidth="0" orientation="landscape" r:id="rId1"/>
  <headerFooter alignWithMargins="0">
    <oddFooter>&amp;C&amp;A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P115"/>
  <sheetViews>
    <sheetView zoomScaleNormal="100" zoomScaleSheetLayoutView="100" workbookViewId="0">
      <pane xSplit="2" ySplit="5" topLeftCell="C6" activePane="bottomRight" state="frozen"/>
      <selection activeCell="B16" sqref="B16"/>
      <selection pane="topRight" activeCell="B16" sqref="B16"/>
      <selection pane="bottomLeft" activeCell="B16" sqref="B16"/>
      <selection pane="bottomRight" activeCell="C22" sqref="C22"/>
    </sheetView>
  </sheetViews>
  <sheetFormatPr defaultColWidth="12.5703125" defaultRowHeight="12.75" x14ac:dyDescent="0.2"/>
  <cols>
    <col min="1" max="1" width="4.5703125" style="20" customWidth="1"/>
    <col min="2" max="2" width="21" style="20" customWidth="1"/>
    <col min="3" max="3" width="15.85546875" style="20" customWidth="1"/>
    <col min="4" max="4" width="13.85546875" style="20" customWidth="1"/>
    <col min="5" max="5" width="16.5703125" style="20" customWidth="1"/>
    <col min="6" max="6" width="15.42578125" style="20" customWidth="1"/>
    <col min="7" max="7" width="13.85546875" style="20" customWidth="1"/>
    <col min="8" max="8" width="13.5703125" style="20" customWidth="1"/>
    <col min="9" max="9" width="13.85546875" style="20" customWidth="1"/>
    <col min="10" max="10" width="16.42578125" style="20" customWidth="1"/>
    <col min="11" max="11" width="11.5703125" style="20" bestFit="1" customWidth="1"/>
    <col min="12" max="12" width="10.42578125" style="20" customWidth="1"/>
    <col min="13" max="13" width="12" style="20" bestFit="1" customWidth="1"/>
    <col min="14" max="21" width="11.42578125" style="20" customWidth="1"/>
    <col min="22" max="23" width="14.85546875" style="20" bestFit="1" customWidth="1"/>
    <col min="24" max="24" width="13.5703125" style="20" customWidth="1"/>
    <col min="25" max="27" width="14.85546875" style="20" bestFit="1" customWidth="1"/>
    <col min="28" max="30" width="11.42578125" style="20" bestFit="1" customWidth="1"/>
    <col min="31" max="33" width="13.140625" style="20" bestFit="1" customWidth="1"/>
    <col min="34" max="38" width="14.42578125" style="20" bestFit="1" customWidth="1"/>
    <col min="39" max="51" width="12.5703125" style="20" customWidth="1"/>
    <col min="52" max="53" width="14.85546875" style="20" bestFit="1" customWidth="1"/>
    <col min="54" max="56" width="11.5703125" style="20" bestFit="1" customWidth="1"/>
    <col min="57" max="59" width="16.140625" style="20" bestFit="1" customWidth="1"/>
    <col min="60" max="60" width="12.5703125" style="20" customWidth="1"/>
    <col min="61" max="62" width="14.42578125" style="20" bestFit="1" customWidth="1"/>
    <col min="63" max="66" width="14.42578125" style="20" customWidth="1"/>
    <col min="67" max="69" width="12.5703125" style="20" customWidth="1"/>
    <col min="70" max="72" width="13" style="20" bestFit="1" customWidth="1"/>
    <col min="73" max="73" width="12.5703125" style="20" bestFit="1" customWidth="1"/>
    <col min="74" max="74" width="12.5703125" style="20" customWidth="1"/>
    <col min="75" max="75" width="13" style="20" bestFit="1" customWidth="1"/>
    <col min="76" max="16384" width="12.5703125" style="20"/>
  </cols>
  <sheetData>
    <row r="1" spans="1:68" x14ac:dyDescent="0.2">
      <c r="A1" s="40" t="s">
        <v>132</v>
      </c>
      <c r="B1" s="156"/>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x14ac:dyDescent="0.2">
      <c r="A2" s="14" t="s">
        <v>2</v>
      </c>
      <c r="B2" s="157"/>
      <c r="C2" s="50"/>
      <c r="D2" s="50"/>
      <c r="E2" s="50"/>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316"/>
    </row>
    <row r="3" spans="1:68" x14ac:dyDescent="0.2">
      <c r="A3" s="158" t="str">
        <f>+'Original ABG Allocation'!A3</f>
        <v>FY 2023-24</v>
      </c>
      <c r="B3" s="130"/>
      <c r="C3" s="15" t="str">
        <f>+'Original ABG Allocation'!C3</f>
        <v>(1)</v>
      </c>
      <c r="D3" s="63" t="str">
        <f>+'Original ABG Allocation'!D3</f>
        <v>(2)</v>
      </c>
      <c r="E3" s="63" t="str">
        <f>+'Original ABG Allocation'!E3</f>
        <v>(3)</v>
      </c>
      <c r="F3" s="15" t="str">
        <f>+'Original ABG Allocation'!F3</f>
        <v>(4)</v>
      </c>
      <c r="G3" s="15" t="str">
        <f>+'Original ABG Allocation'!G3</f>
        <v>(5)</v>
      </c>
      <c r="H3" s="15" t="str">
        <f>+'Original ABG Allocation'!H3</f>
        <v>(6)</v>
      </c>
      <c r="I3" s="15" t="str">
        <f>+'Original ABG Allocation'!I3</f>
        <v>(7)</v>
      </c>
      <c r="J3" s="15" t="str">
        <f>+'Original ABG Allocation'!J3</f>
        <v>(8)</v>
      </c>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316"/>
    </row>
    <row r="4" spans="1:68" x14ac:dyDescent="0.2">
      <c r="A4" s="14"/>
      <c r="B4" s="130"/>
      <c r="C4" s="15" t="str">
        <f>+'Original ABG Allocation'!C4</f>
        <v>REGULAR</v>
      </c>
      <c r="D4" s="63" t="str">
        <f>+'Original ABG Allocation'!D4</f>
        <v>CAREGIVER</v>
      </c>
      <c r="E4" s="63" t="str">
        <f>+'Original ABG Allocation'!E4</f>
        <v>FED. CAREGIVER</v>
      </c>
      <c r="F4" s="15"/>
      <c r="G4" s="15" t="s">
        <v>133</v>
      </c>
      <c r="H4" s="15" t="str">
        <f>+'Original ABG Allocation'!H4</f>
        <v>HEALTH</v>
      </c>
      <c r="I4" s="15" t="str">
        <f>+'Original ABG Allocation'!I4</f>
        <v xml:space="preserve">OTHER </v>
      </c>
      <c r="J4" s="15" t="str">
        <f>+'Original ABG Allocation'!J4</f>
        <v>TOTAL ALL</v>
      </c>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316"/>
    </row>
    <row r="5" spans="1:68" x14ac:dyDescent="0.2">
      <c r="A5" s="14"/>
      <c r="B5" s="130"/>
      <c r="C5" s="34" t="str">
        <f>+'Original ABG Allocation'!C5</f>
        <v>BLOCK GRANT</v>
      </c>
      <c r="D5" s="317" t="str">
        <f>+'Original ABG Allocation'!D5</f>
        <v xml:space="preserve">SUPPORT </v>
      </c>
      <c r="E5" s="317" t="str">
        <f>+'Original ABG Allocation'!E5</f>
        <v xml:space="preserve">SUPPORT </v>
      </c>
      <c r="F5" s="34" t="str">
        <f>+'Original ABG Allocation'!F5</f>
        <v>NSIP</v>
      </c>
      <c r="G5" s="34" t="s">
        <v>131</v>
      </c>
      <c r="H5" s="34" t="str">
        <f>+'Original ABG Allocation'!H5</f>
        <v>PROMOTION</v>
      </c>
      <c r="I5" s="34" t="str">
        <f>+'Original ABG Allocation'!I5</f>
        <v xml:space="preserve">FUNDS </v>
      </c>
      <c r="J5" s="34" t="str">
        <f>+'Original ABG Allocation'!J5</f>
        <v>FUNDS</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316"/>
    </row>
    <row r="6" spans="1:68" x14ac:dyDescent="0.2">
      <c r="A6" s="159" t="s">
        <v>25</v>
      </c>
      <c r="B6" s="25" t="str">
        <f>+'Original ABG Allocation'!B6</f>
        <v>ERIE</v>
      </c>
      <c r="C6" s="90">
        <f>'Original ABG Allocation'!C6+'Revision No. 1'!C6</f>
        <v>4552891</v>
      </c>
      <c r="D6" s="90">
        <f>'Original ABG Allocation'!D6+'Revision No. 1'!D6</f>
        <v>132706</v>
      </c>
      <c r="E6" s="90">
        <f>'Original ABG Allocation'!E6+'Revision No. 1'!E6</f>
        <v>251291</v>
      </c>
      <c r="F6" s="90">
        <f>'Original ABG Allocation'!F6+'Revision No. 1'!F6</f>
        <v>94832</v>
      </c>
      <c r="G6" s="90">
        <f>'Original ABG Allocation'!G6+'Revision No. 1'!G6</f>
        <v>19590</v>
      </c>
      <c r="H6" s="90">
        <f>'Original ABG Allocation'!H6+'Revision No. 1'!H6</f>
        <v>26464</v>
      </c>
      <c r="I6" s="185">
        <f>'Original ABG Allocation'!I6+'Revision No. 1'!I6</f>
        <v>787286</v>
      </c>
      <c r="J6" s="81">
        <f t="shared" ref="J6:J37" si="0">SUM(C6:I6)</f>
        <v>5865060</v>
      </c>
      <c r="K6" s="37"/>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316"/>
    </row>
    <row r="7" spans="1:68" x14ac:dyDescent="0.2">
      <c r="A7" s="159" t="s">
        <v>27</v>
      </c>
      <c r="B7" s="25" t="str">
        <f>+'Original ABG Allocation'!B7</f>
        <v>CRAWFORD</v>
      </c>
      <c r="C7" s="90">
        <f>'Original ABG Allocation'!C7+'Revision No. 1'!C7</f>
        <v>2060760</v>
      </c>
      <c r="D7" s="90">
        <f>'Original ABG Allocation'!D7+'Revision No. 1'!D7</f>
        <v>83897</v>
      </c>
      <c r="E7" s="90">
        <f>'Original ABG Allocation'!E7+'Revision No. 1'!E7</f>
        <v>110975</v>
      </c>
      <c r="F7" s="90">
        <f>'Original ABG Allocation'!F7+'Revision No. 1'!F7</f>
        <v>87104</v>
      </c>
      <c r="G7" s="90">
        <f>'Original ABG Allocation'!G7+'Revision No. 1'!G7</f>
        <v>8933</v>
      </c>
      <c r="H7" s="90">
        <f>'Original ABG Allocation'!H7+'Revision No. 1'!H7</f>
        <v>12462</v>
      </c>
      <c r="I7" s="185">
        <f>'Original ABG Allocation'!I7+'Revision No. 1'!I7</f>
        <v>1454018</v>
      </c>
      <c r="J7" s="81">
        <f t="shared" si="0"/>
        <v>3818149</v>
      </c>
      <c r="K7" s="37"/>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316"/>
    </row>
    <row r="8" spans="1:68" x14ac:dyDescent="0.2">
      <c r="A8" s="159" t="s">
        <v>29</v>
      </c>
      <c r="B8" s="25" t="str">
        <f>+'Original ABG Allocation'!B8</f>
        <v>CAM/ELK/MCKEAN</v>
      </c>
      <c r="C8" s="90">
        <f>'Original ABG Allocation'!C8+'Revision No. 1'!C8</f>
        <v>2046339</v>
      </c>
      <c r="D8" s="90">
        <f>'Original ABG Allocation'!D8+'Revision No. 1'!D8</f>
        <v>94693</v>
      </c>
      <c r="E8" s="90">
        <f>'Original ABG Allocation'!E8+'Revision No. 1'!E8</f>
        <v>118053</v>
      </c>
      <c r="F8" s="90">
        <f>'Original ABG Allocation'!F8+'Revision No. 1'!F8</f>
        <v>26447</v>
      </c>
      <c r="G8" s="90">
        <f>'Original ABG Allocation'!G8+'Revision No. 1'!G8</f>
        <v>8266</v>
      </c>
      <c r="H8" s="90">
        <f>'Original ABG Allocation'!H8+'Revision No. 1'!H8</f>
        <v>12381</v>
      </c>
      <c r="I8" s="185">
        <f>'Original ABG Allocation'!I8+'Revision No. 1'!I8</f>
        <v>1013204</v>
      </c>
      <c r="J8" s="81">
        <f t="shared" si="0"/>
        <v>3319383</v>
      </c>
      <c r="K8" s="37"/>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316"/>
    </row>
    <row r="9" spans="1:68" x14ac:dyDescent="0.2">
      <c r="A9" s="159" t="s">
        <v>31</v>
      </c>
      <c r="B9" s="25" t="str">
        <f>+'Original ABG Allocation'!B9</f>
        <v>BEAVER</v>
      </c>
      <c r="C9" s="90">
        <f>'Original ABG Allocation'!C9+'Revision No. 1'!C9</f>
        <v>3485085</v>
      </c>
      <c r="D9" s="90">
        <f>'Original ABG Allocation'!D9+'Revision No. 1'!D9</f>
        <v>104990</v>
      </c>
      <c r="E9" s="90">
        <f>'Original ABG Allocation'!E9+'Revision No. 1'!E9</f>
        <v>193715</v>
      </c>
      <c r="F9" s="90">
        <f>'Original ABG Allocation'!F9+'Revision No. 1'!F9</f>
        <v>30134</v>
      </c>
      <c r="G9" s="90">
        <f>'Original ABG Allocation'!G9+'Revision No. 1'!G9</f>
        <v>13291</v>
      </c>
      <c r="H9" s="90">
        <f>'Original ABG Allocation'!H9+'Revision No. 1'!H9</f>
        <v>20190</v>
      </c>
      <c r="I9" s="185">
        <f>'Original ABG Allocation'!I9+'Revision No. 1'!I9</f>
        <v>924967</v>
      </c>
      <c r="J9" s="81">
        <f t="shared" si="0"/>
        <v>4772372</v>
      </c>
      <c r="K9" s="37"/>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316"/>
    </row>
    <row r="10" spans="1:68" x14ac:dyDescent="0.2">
      <c r="A10" s="159" t="s">
        <v>33</v>
      </c>
      <c r="B10" s="25" t="str">
        <f>+'Original ABG Allocation'!B10</f>
        <v>INDIANA</v>
      </c>
      <c r="C10" s="90">
        <f>'Original ABG Allocation'!C10+'Revision No. 1'!C10</f>
        <v>1952245</v>
      </c>
      <c r="D10" s="90">
        <f>'Original ABG Allocation'!D10+'Revision No. 1'!D10</f>
        <v>62800</v>
      </c>
      <c r="E10" s="90">
        <f>'Original ABG Allocation'!E10+'Revision No. 1'!E10</f>
        <v>113538</v>
      </c>
      <c r="F10" s="90">
        <f>'Original ABG Allocation'!F10+'Revision No. 1'!F10</f>
        <v>73026</v>
      </c>
      <c r="G10" s="90">
        <f>'Original ABG Allocation'!G10+'Revision No. 1'!G10</f>
        <v>8255</v>
      </c>
      <c r="H10" s="90">
        <f>'Original ABG Allocation'!H10+'Revision No. 1'!H10</f>
        <v>11980</v>
      </c>
      <c r="I10" s="185">
        <f>'Original ABG Allocation'!I10+'Revision No. 1'!I10</f>
        <v>796011</v>
      </c>
      <c r="J10" s="81">
        <f t="shared" si="0"/>
        <v>3017855</v>
      </c>
      <c r="K10" s="37"/>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316"/>
    </row>
    <row r="11" spans="1:68" x14ac:dyDescent="0.2">
      <c r="A11" s="159" t="s">
        <v>35</v>
      </c>
      <c r="B11" s="25" t="str">
        <f>+'Original ABG Allocation'!B11</f>
        <v>ALLEGHENY</v>
      </c>
      <c r="C11" s="90">
        <f>'Original ABG Allocation'!C11+'Revision No. 1'!C11</f>
        <v>28963226</v>
      </c>
      <c r="D11" s="90">
        <f>'Original ABG Allocation'!D11+'Revision No. 1'!D11</f>
        <v>943575</v>
      </c>
      <c r="E11" s="90">
        <f>'Original ABG Allocation'!E11+'Revision No. 1'!E11</f>
        <v>1432474</v>
      </c>
      <c r="F11" s="90">
        <f>'Original ABG Allocation'!F11+'Revision No. 1'!F11</f>
        <v>519237</v>
      </c>
      <c r="G11" s="90">
        <f>'Original ABG Allocation'!G11+'Revision No. 1'!G11</f>
        <v>84582</v>
      </c>
      <c r="H11" s="90">
        <f>'Original ABG Allocation'!H11+'Revision No. 1'!H11</f>
        <v>133023</v>
      </c>
      <c r="I11" s="185">
        <f>'Original ABG Allocation'!I11+'Revision No. 1'!I11</f>
        <v>5357703</v>
      </c>
      <c r="J11" s="81">
        <f t="shared" si="0"/>
        <v>37433820</v>
      </c>
      <c r="K11" s="37"/>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316"/>
    </row>
    <row r="12" spans="1:68" x14ac:dyDescent="0.2">
      <c r="A12" s="159" t="s">
        <v>37</v>
      </c>
      <c r="B12" s="25" t="str">
        <f>+'Original ABG Allocation'!B12</f>
        <v>WESTMORELAND</v>
      </c>
      <c r="C12" s="90">
        <f>'Original ABG Allocation'!C12+'Revision No. 1'!C12</f>
        <v>7802180</v>
      </c>
      <c r="D12" s="90">
        <f>'Original ABG Allocation'!D12+'Revision No. 1'!D12</f>
        <v>249083</v>
      </c>
      <c r="E12" s="90">
        <f>'Original ABG Allocation'!E12+'Revision No. 1'!E12</f>
        <v>402312</v>
      </c>
      <c r="F12" s="90">
        <f>'Original ABG Allocation'!F12+'Revision No. 1'!F12</f>
        <v>144712</v>
      </c>
      <c r="G12" s="90">
        <f>'Original ABG Allocation'!G12+'Revision No. 1'!G12</f>
        <v>27105</v>
      </c>
      <c r="H12" s="90">
        <f>'Original ABG Allocation'!H12+'Revision No. 1'!H12</f>
        <v>42532</v>
      </c>
      <c r="I12" s="185">
        <f>'Original ABG Allocation'!I12+'Revision No. 1'!I12</f>
        <v>1745859</v>
      </c>
      <c r="J12" s="81">
        <f t="shared" si="0"/>
        <v>10413783</v>
      </c>
      <c r="K12" s="37"/>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316"/>
    </row>
    <row r="13" spans="1:68" x14ac:dyDescent="0.2">
      <c r="A13" s="159" t="s">
        <v>39</v>
      </c>
      <c r="B13" s="25" t="str">
        <f>+'Original ABG Allocation'!B13</f>
        <v>WASH/FAY/GREENE</v>
      </c>
      <c r="C13" s="90">
        <f>'Original ABG Allocation'!C13+'Revision No. 1'!C13</f>
        <v>10078019</v>
      </c>
      <c r="D13" s="90">
        <f>'Original ABG Allocation'!D13+'Revision No. 1'!D13</f>
        <v>351408</v>
      </c>
      <c r="E13" s="90">
        <f>'Original ABG Allocation'!E13+'Revision No. 1'!E13</f>
        <v>745924</v>
      </c>
      <c r="F13" s="90">
        <f>'Original ABG Allocation'!F13+'Revision No. 1'!F13</f>
        <v>428622</v>
      </c>
      <c r="G13" s="90">
        <f>'Original ABG Allocation'!G13+'Revision No. 1'!G13</f>
        <v>33696</v>
      </c>
      <c r="H13" s="90">
        <f>'Original ABG Allocation'!H13+'Revision No. 1'!H13</f>
        <v>56939</v>
      </c>
      <c r="I13" s="185">
        <f>'Original ABG Allocation'!I13+'Revision No. 1'!I13</f>
        <v>2184785</v>
      </c>
      <c r="J13" s="81">
        <f t="shared" si="0"/>
        <v>13879393</v>
      </c>
      <c r="K13" s="37"/>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316"/>
    </row>
    <row r="14" spans="1:68" x14ac:dyDescent="0.2">
      <c r="A14" s="159" t="s">
        <v>41</v>
      </c>
      <c r="B14" s="25" t="str">
        <f>+'Original ABG Allocation'!B14</f>
        <v>SOMERSET</v>
      </c>
      <c r="C14" s="90">
        <f>'Original ABG Allocation'!C14+'Revision No. 1'!C14</f>
        <v>2364519</v>
      </c>
      <c r="D14" s="90">
        <f>'Original ABG Allocation'!D14+'Revision No. 1'!D14</f>
        <v>73610</v>
      </c>
      <c r="E14" s="90">
        <f>'Original ABG Allocation'!E14+'Revision No. 1'!E14</f>
        <v>133351</v>
      </c>
      <c r="F14" s="90">
        <f>'Original ABG Allocation'!F14+'Revision No. 1'!F14</f>
        <v>186141</v>
      </c>
      <c r="G14" s="90">
        <f>'Original ABG Allocation'!G14+'Revision No. 1'!G14</f>
        <v>8750</v>
      </c>
      <c r="H14" s="90">
        <f>'Original ABG Allocation'!H14+'Revision No. 1'!H14</f>
        <v>13653</v>
      </c>
      <c r="I14" s="185">
        <f>'Original ABG Allocation'!I14+'Revision No. 1'!I14</f>
        <v>1777159</v>
      </c>
      <c r="J14" s="81">
        <f t="shared" si="0"/>
        <v>4557183</v>
      </c>
      <c r="K14" s="37"/>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316"/>
    </row>
    <row r="15" spans="1:68" x14ac:dyDescent="0.2">
      <c r="A15" s="159" t="s">
        <v>43</v>
      </c>
      <c r="B15" s="25" t="str">
        <f>+'Original ABG Allocation'!B15</f>
        <v>CAMBRIA</v>
      </c>
      <c r="C15" s="90">
        <f>'Original ABG Allocation'!C15+'Revision No. 1'!C15</f>
        <v>3987557</v>
      </c>
      <c r="D15" s="90">
        <f>'Original ABG Allocation'!D15+'Revision No. 1'!D15</f>
        <v>127314</v>
      </c>
      <c r="E15" s="90">
        <f>'Original ABG Allocation'!E15+'Revision No. 1'!E15</f>
        <v>198928</v>
      </c>
      <c r="F15" s="90">
        <f>'Original ABG Allocation'!F15+'Revision No. 1'!F15</f>
        <v>186208</v>
      </c>
      <c r="G15" s="90">
        <f>'Original ABG Allocation'!G15+'Revision No. 1'!G15</f>
        <v>13518</v>
      </c>
      <c r="H15" s="90">
        <f>'Original ABG Allocation'!H15+'Revision No. 1'!H15</f>
        <v>21501</v>
      </c>
      <c r="I15" s="185">
        <f>'Original ABG Allocation'!I15+'Revision No. 1'!I15</f>
        <v>1124711</v>
      </c>
      <c r="J15" s="81">
        <f t="shared" si="0"/>
        <v>5659737</v>
      </c>
      <c r="K15" s="37"/>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316"/>
    </row>
    <row r="16" spans="1:68" x14ac:dyDescent="0.2">
      <c r="A16" s="159" t="s">
        <v>45</v>
      </c>
      <c r="B16" s="25" t="str">
        <f>+'Original ABG Allocation'!B16</f>
        <v>BLAIR</v>
      </c>
      <c r="C16" s="90">
        <f>'Original ABG Allocation'!C16+'Revision No. 1'!C16</f>
        <v>2730908</v>
      </c>
      <c r="D16" s="90">
        <f>'Original ABG Allocation'!D16+'Revision No. 1'!D16</f>
        <v>105431</v>
      </c>
      <c r="E16" s="90">
        <f>'Original ABG Allocation'!E16+'Revision No. 1'!E16</f>
        <v>152934</v>
      </c>
      <c r="F16" s="90">
        <f>'Original ABG Allocation'!F16+'Revision No. 1'!F16</f>
        <v>108687</v>
      </c>
      <c r="G16" s="90">
        <f>'Original ABG Allocation'!G16+'Revision No. 1'!G16</f>
        <v>10028</v>
      </c>
      <c r="H16" s="90">
        <f>'Original ABG Allocation'!H16+'Revision No. 1'!H16</f>
        <v>15084</v>
      </c>
      <c r="I16" s="185">
        <f>'Original ABG Allocation'!I16+'Revision No. 1'!I16</f>
        <v>1696738</v>
      </c>
      <c r="J16" s="81">
        <f t="shared" si="0"/>
        <v>4819810</v>
      </c>
      <c r="K16" s="37"/>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316"/>
    </row>
    <row r="17" spans="1:68" x14ac:dyDescent="0.2">
      <c r="A17" s="159" t="s">
        <v>47</v>
      </c>
      <c r="B17" s="25" t="str">
        <f>+'Original ABG Allocation'!B17</f>
        <v>BED/FULT/HUNT</v>
      </c>
      <c r="C17" s="90">
        <f>'Original ABG Allocation'!C17+'Revision No. 1'!C17</f>
        <v>3100005</v>
      </c>
      <c r="D17" s="90">
        <f>'Original ABG Allocation'!D17+'Revision No. 1'!D17</f>
        <v>103869</v>
      </c>
      <c r="E17" s="90">
        <f>'Original ABG Allocation'!E17+'Revision No. 1'!E17</f>
        <v>186849</v>
      </c>
      <c r="F17" s="90">
        <f>'Original ABG Allocation'!F17+'Revision No. 1'!F17</f>
        <v>58388</v>
      </c>
      <c r="G17" s="90">
        <f>'Original ABG Allocation'!G17+'Revision No. 1'!G17</f>
        <v>13322</v>
      </c>
      <c r="H17" s="90">
        <f>'Original ABG Allocation'!H17+'Revision No. 1'!H17</f>
        <v>19657</v>
      </c>
      <c r="I17" s="185">
        <f>'Original ABG Allocation'!I17+'Revision No. 1'!I17</f>
        <v>705160</v>
      </c>
      <c r="J17" s="81">
        <f t="shared" si="0"/>
        <v>4187250</v>
      </c>
      <c r="K17" s="37"/>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316"/>
    </row>
    <row r="18" spans="1:68" x14ac:dyDescent="0.2">
      <c r="A18" s="159" t="s">
        <v>49</v>
      </c>
      <c r="B18" s="25" t="str">
        <f>+'Original ABG Allocation'!B18</f>
        <v>CENTRE</v>
      </c>
      <c r="C18" s="90">
        <f>'Original ABG Allocation'!C18+'Revision No. 1'!C18</f>
        <v>1493506</v>
      </c>
      <c r="D18" s="90">
        <f>'Original ABG Allocation'!D18+'Revision No. 1'!D18</f>
        <v>34130</v>
      </c>
      <c r="E18" s="90">
        <f>'Original ABG Allocation'!E18+'Revision No. 1'!E18</f>
        <v>91141</v>
      </c>
      <c r="F18" s="90">
        <f>'Original ABG Allocation'!F18+'Revision No. 1'!F18</f>
        <v>51072</v>
      </c>
      <c r="G18" s="90">
        <f>'Original ABG Allocation'!G18+'Revision No. 1'!G18</f>
        <v>8688</v>
      </c>
      <c r="H18" s="90">
        <f>'Original ABG Allocation'!H18+'Revision No. 1'!H18</f>
        <v>13756</v>
      </c>
      <c r="I18" s="185">
        <f>'Original ABG Allocation'!I18+'Revision No. 1'!I18</f>
        <v>1190650</v>
      </c>
      <c r="J18" s="81">
        <f t="shared" si="0"/>
        <v>2882943</v>
      </c>
      <c r="K18" s="37"/>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316"/>
    </row>
    <row r="19" spans="1:68" x14ac:dyDescent="0.2">
      <c r="A19" s="159" t="s">
        <v>51</v>
      </c>
      <c r="B19" s="25" t="str">
        <f>+'Original ABG Allocation'!B19</f>
        <v>LYCOM/CLINTON</v>
      </c>
      <c r="C19" s="90">
        <f>'Original ABG Allocation'!C19+'Revision No. 1'!C19</f>
        <v>3163161</v>
      </c>
      <c r="D19" s="90">
        <f>'Original ABG Allocation'!D19+'Revision No. 1'!D19</f>
        <v>101139</v>
      </c>
      <c r="E19" s="90">
        <f>'Original ABG Allocation'!E19+'Revision No. 1'!E19</f>
        <v>179719</v>
      </c>
      <c r="F19" s="90">
        <f>'Original ABG Allocation'!F19+'Revision No. 1'!F19</f>
        <v>55928</v>
      </c>
      <c r="G19" s="90">
        <f>'Original ABG Allocation'!G19+'Revision No. 1'!G19</f>
        <v>13635</v>
      </c>
      <c r="H19" s="90">
        <f>'Original ABG Allocation'!H19+'Revision No. 1'!H19</f>
        <v>19476</v>
      </c>
      <c r="I19" s="185">
        <f>'Original ABG Allocation'!I19+'Revision No. 1'!I19</f>
        <v>1058822</v>
      </c>
      <c r="J19" s="81">
        <f t="shared" si="0"/>
        <v>4591880</v>
      </c>
      <c r="K19" s="37"/>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316"/>
    </row>
    <row r="20" spans="1:68" x14ac:dyDescent="0.2">
      <c r="A20" s="159" t="s">
        <v>53</v>
      </c>
      <c r="B20" s="25" t="str">
        <f>+'Original ABG Allocation'!B20</f>
        <v>COLUM/MONT</v>
      </c>
      <c r="C20" s="90">
        <f>'Original ABG Allocation'!C20+'Revision No. 1'!C20</f>
        <v>1762119</v>
      </c>
      <c r="D20" s="90">
        <f>'Original ABG Allocation'!D20+'Revision No. 1'!D20</f>
        <v>57171</v>
      </c>
      <c r="E20" s="90">
        <f>'Original ABG Allocation'!E20+'Revision No. 1'!E20</f>
        <v>99843</v>
      </c>
      <c r="F20" s="90">
        <f>'Original ABG Allocation'!F20+'Revision No. 1'!F20</f>
        <v>34106</v>
      </c>
      <c r="G20" s="90">
        <f>'Original ABG Allocation'!G20+'Revision No. 1'!G20</f>
        <v>7711</v>
      </c>
      <c r="H20" s="90">
        <f>'Original ABG Allocation'!H20+'Revision No. 1'!H20</f>
        <v>8686</v>
      </c>
      <c r="I20" s="185">
        <f>'Original ABG Allocation'!I20+'Revision No. 1'!I20</f>
        <v>1084439</v>
      </c>
      <c r="J20" s="81">
        <f t="shared" si="0"/>
        <v>3054075</v>
      </c>
      <c r="K20" s="37"/>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316"/>
    </row>
    <row r="21" spans="1:68" x14ac:dyDescent="0.2">
      <c r="A21" s="159" t="s">
        <v>55</v>
      </c>
      <c r="B21" s="25" t="str">
        <f>+'Original ABG Allocation'!B21</f>
        <v>NORTHUMBERLND</v>
      </c>
      <c r="C21" s="90">
        <f>'Original ABG Allocation'!C21+'Revision No. 1'!C21</f>
        <v>2870855</v>
      </c>
      <c r="D21" s="90">
        <f>'Original ABG Allocation'!D21+'Revision No. 1'!D21</f>
        <v>114347</v>
      </c>
      <c r="E21" s="90">
        <f>'Original ABG Allocation'!E21+'Revision No. 1'!E21</f>
        <v>152153</v>
      </c>
      <c r="F21" s="90">
        <f>'Original ABG Allocation'!F21+'Revision No. 1'!F21</f>
        <v>92246</v>
      </c>
      <c r="G21" s="90">
        <f>'Original ABG Allocation'!G21+'Revision No. 1'!G21</f>
        <v>8878</v>
      </c>
      <c r="H21" s="90">
        <f>'Original ABG Allocation'!H21+'Revision No. 1'!H21</f>
        <v>14408</v>
      </c>
      <c r="I21" s="185">
        <f>'Original ABG Allocation'!I21+'Revision No. 1'!I21</f>
        <v>925831</v>
      </c>
      <c r="J21" s="81">
        <f t="shared" si="0"/>
        <v>4178718</v>
      </c>
      <c r="K21" s="37"/>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316"/>
    </row>
    <row r="22" spans="1:68" x14ac:dyDescent="0.2">
      <c r="A22" s="159" t="s">
        <v>57</v>
      </c>
      <c r="B22" s="25" t="str">
        <f>+'Original ABG Allocation'!B22</f>
        <v>UNION/SNYDER</v>
      </c>
      <c r="C22" s="90">
        <f>'Original ABG Allocation'!C22+'Revision No. 1'!C22</f>
        <v>1391086</v>
      </c>
      <c r="D22" s="90">
        <f>'Original ABG Allocation'!D22+'Revision No. 1'!D22</f>
        <v>32231</v>
      </c>
      <c r="E22" s="90">
        <f>'Original ABG Allocation'!E22+'Revision No. 1'!E22</f>
        <v>86724</v>
      </c>
      <c r="F22" s="90">
        <f>'Original ABG Allocation'!F22+'Revision No. 1'!F22</f>
        <v>32393</v>
      </c>
      <c r="G22" s="90">
        <f>'Original ABG Allocation'!G22+'Revision No. 1'!G22</f>
        <v>7636</v>
      </c>
      <c r="H22" s="90">
        <f>'Original ABG Allocation'!H22+'Revision No. 1'!H22</f>
        <v>10419</v>
      </c>
      <c r="I22" s="185">
        <f>'Original ABG Allocation'!I22+'Revision No. 1'!I22</f>
        <v>698870</v>
      </c>
      <c r="J22" s="81">
        <f t="shared" si="0"/>
        <v>2259359</v>
      </c>
      <c r="K22" s="37"/>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316"/>
    </row>
    <row r="23" spans="1:68" x14ac:dyDescent="0.2">
      <c r="A23" s="159" t="s">
        <v>59</v>
      </c>
      <c r="B23" s="25" t="str">
        <f>+'Original ABG Allocation'!B23</f>
        <v>MIFF/JUNIATA</v>
      </c>
      <c r="C23" s="90">
        <f>'Original ABG Allocation'!C23+'Revision No. 1'!C23</f>
        <v>1854751</v>
      </c>
      <c r="D23" s="90">
        <f>'Original ABG Allocation'!D23+'Revision No. 1'!D23</f>
        <v>55375</v>
      </c>
      <c r="E23" s="90">
        <f>'Original ABG Allocation'!E23+'Revision No. 1'!E23</f>
        <v>121533</v>
      </c>
      <c r="F23" s="90">
        <f>'Original ABG Allocation'!F23+'Revision No. 1'!F23</f>
        <v>52391</v>
      </c>
      <c r="G23" s="90">
        <f>'Original ABG Allocation'!G23+'Revision No. 1'!G23</f>
        <v>8010</v>
      </c>
      <c r="H23" s="90">
        <f>'Original ABG Allocation'!H23+'Revision No. 1'!H23</f>
        <v>11906</v>
      </c>
      <c r="I23" s="185">
        <f>'Original ABG Allocation'!I23+'Revision No. 1'!I23</f>
        <v>965347</v>
      </c>
      <c r="J23" s="81">
        <f t="shared" si="0"/>
        <v>3069313</v>
      </c>
      <c r="K23" s="37"/>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316"/>
    </row>
    <row r="24" spans="1:68" x14ac:dyDescent="0.2">
      <c r="A24" s="159" t="s">
        <v>61</v>
      </c>
      <c r="B24" s="25" t="str">
        <f>+'Original ABG Allocation'!B24</f>
        <v>FRANKLIN</v>
      </c>
      <c r="C24" s="90">
        <f>'Original ABG Allocation'!C24+'Revision No. 1'!C24</f>
        <v>2349809</v>
      </c>
      <c r="D24" s="90">
        <f>'Original ABG Allocation'!D24+'Revision No. 1'!D24</f>
        <v>69840</v>
      </c>
      <c r="E24" s="90">
        <f>'Original ABG Allocation'!E24+'Revision No. 1'!E24</f>
        <v>145896</v>
      </c>
      <c r="F24" s="90">
        <f>'Original ABG Allocation'!F24+'Revision No. 1'!F24</f>
        <v>60369</v>
      </c>
      <c r="G24" s="90">
        <f>'Original ABG Allocation'!G24+'Revision No. 1'!G24</f>
        <v>10765</v>
      </c>
      <c r="H24" s="90">
        <f>'Original ABG Allocation'!H24+'Revision No. 1'!H24</f>
        <v>15584</v>
      </c>
      <c r="I24" s="185">
        <f>'Original ABG Allocation'!I24+'Revision No. 1'!I24</f>
        <v>1186730</v>
      </c>
      <c r="J24" s="81">
        <f t="shared" si="0"/>
        <v>3838993</v>
      </c>
      <c r="K24" s="37"/>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316"/>
    </row>
    <row r="25" spans="1:68" x14ac:dyDescent="0.2">
      <c r="A25" s="159" t="s">
        <v>63</v>
      </c>
      <c r="B25" s="25" t="str">
        <f>+'Original ABG Allocation'!B25</f>
        <v>ADAMS</v>
      </c>
      <c r="C25" s="90">
        <f>'Original ABG Allocation'!C25+'Revision No. 1'!C25</f>
        <v>1450921</v>
      </c>
      <c r="D25" s="90">
        <f>'Original ABG Allocation'!D25+'Revision No. 1'!D25</f>
        <v>27356</v>
      </c>
      <c r="E25" s="90">
        <f>'Original ABG Allocation'!E25+'Revision No. 1'!E25</f>
        <v>92586</v>
      </c>
      <c r="F25" s="90">
        <f>'Original ABG Allocation'!F25+'Revision No. 1'!F25</f>
        <v>30673</v>
      </c>
      <c r="G25" s="90">
        <f>'Original ABG Allocation'!G25+'Revision No. 1'!G25</f>
        <v>9469</v>
      </c>
      <c r="H25" s="90">
        <f>'Original ABG Allocation'!H25+'Revision No. 1'!H25</f>
        <v>12122</v>
      </c>
      <c r="I25" s="185">
        <f>'Original ABG Allocation'!I25+'Revision No. 1'!I25</f>
        <v>770989</v>
      </c>
      <c r="J25" s="81">
        <f t="shared" si="0"/>
        <v>2394116</v>
      </c>
      <c r="K25" s="37"/>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316"/>
    </row>
    <row r="26" spans="1:68" x14ac:dyDescent="0.2">
      <c r="A26" s="159" t="s">
        <v>65</v>
      </c>
      <c r="B26" s="25" t="str">
        <f>+'Original ABG Allocation'!B26</f>
        <v>CUMBERLAND</v>
      </c>
      <c r="C26" s="90">
        <f>'Original ABG Allocation'!C26+'Revision No. 1'!C26</f>
        <v>2465937</v>
      </c>
      <c r="D26" s="90">
        <f>'Original ABG Allocation'!D26+'Revision No. 1'!D26</f>
        <v>63484</v>
      </c>
      <c r="E26" s="90">
        <f>'Original ABG Allocation'!E26+'Revision No. 1'!E26</f>
        <v>143530</v>
      </c>
      <c r="F26" s="90">
        <f>'Original ABG Allocation'!F26+'Revision No. 1'!F26</f>
        <v>39018</v>
      </c>
      <c r="G26" s="90">
        <f>'Original ABG Allocation'!G26+'Revision No. 1'!G26</f>
        <v>13885</v>
      </c>
      <c r="H26" s="90">
        <f>'Original ABG Allocation'!H26+'Revision No. 1'!H26</f>
        <v>16904</v>
      </c>
      <c r="I26" s="185">
        <f>'Original ABG Allocation'!I26+'Revision No. 1'!I26</f>
        <v>1005121</v>
      </c>
      <c r="J26" s="81">
        <f t="shared" si="0"/>
        <v>3747879</v>
      </c>
      <c r="K26" s="37"/>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316"/>
    </row>
    <row r="27" spans="1:68" x14ac:dyDescent="0.2">
      <c r="A27" s="159" t="s">
        <v>67</v>
      </c>
      <c r="B27" s="25" t="str">
        <f>+'Original ABG Allocation'!B27</f>
        <v>PERRY</v>
      </c>
      <c r="C27" s="90">
        <f>'Original ABG Allocation'!C27+'Revision No. 1'!C27</f>
        <v>822132</v>
      </c>
      <c r="D27" s="90">
        <f>'Original ABG Allocation'!D27+'Revision No. 1'!D27</f>
        <v>19313</v>
      </c>
      <c r="E27" s="90">
        <f>'Original ABG Allocation'!E27+'Revision No. 1'!E27</f>
        <v>54404</v>
      </c>
      <c r="F27" s="90">
        <f>'Original ABG Allocation'!F27+'Revision No. 1'!F27</f>
        <v>35144</v>
      </c>
      <c r="G27" s="90">
        <f>'Original ABG Allocation'!G27+'Revision No. 1'!G27</f>
        <v>4796</v>
      </c>
      <c r="H27" s="90">
        <f>'Original ABG Allocation'!H27+'Revision No. 1'!H27</f>
        <v>7353</v>
      </c>
      <c r="I27" s="185">
        <f>'Original ABG Allocation'!I27+'Revision No. 1'!I27</f>
        <v>533753</v>
      </c>
      <c r="J27" s="81">
        <f t="shared" si="0"/>
        <v>1476895</v>
      </c>
      <c r="K27" s="37"/>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316"/>
    </row>
    <row r="28" spans="1:68" x14ac:dyDescent="0.2">
      <c r="A28" s="159" t="s">
        <v>69</v>
      </c>
      <c r="B28" s="25" t="str">
        <f>+'Original ABG Allocation'!B28</f>
        <v>DAUPHIN</v>
      </c>
      <c r="C28" s="90">
        <f>'Original ABG Allocation'!C28+'Revision No. 1'!C28</f>
        <v>4675904</v>
      </c>
      <c r="D28" s="90">
        <f>'Original ABG Allocation'!D28+'Revision No. 1'!D28</f>
        <v>148240</v>
      </c>
      <c r="E28" s="90">
        <f>'Original ABG Allocation'!E28+'Revision No. 1'!E28</f>
        <v>245125</v>
      </c>
      <c r="F28" s="90">
        <f>'Original ABG Allocation'!F28+'Revision No. 1'!F28</f>
        <v>149437</v>
      </c>
      <c r="G28" s="90">
        <f>'Original ABG Allocation'!G28+'Revision No. 1'!G28</f>
        <v>19233</v>
      </c>
      <c r="H28" s="90">
        <f>'Original ABG Allocation'!H28+'Revision No. 1'!H28</f>
        <v>27353</v>
      </c>
      <c r="I28" s="185">
        <f>'Original ABG Allocation'!I28+'Revision No. 1'!I28</f>
        <v>614213</v>
      </c>
      <c r="J28" s="81">
        <f t="shared" si="0"/>
        <v>5879505</v>
      </c>
      <c r="K28" s="37"/>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316"/>
    </row>
    <row r="29" spans="1:68" x14ac:dyDescent="0.2">
      <c r="A29" s="159" t="s">
        <v>71</v>
      </c>
      <c r="B29" s="25" t="str">
        <f>+'Original ABG Allocation'!B29</f>
        <v>LEBANON</v>
      </c>
      <c r="C29" s="90">
        <f>'Original ABG Allocation'!C29+'Revision No. 1'!C29</f>
        <v>1995434</v>
      </c>
      <c r="D29" s="90">
        <f>'Original ABG Allocation'!D29+'Revision No. 1'!D29</f>
        <v>57216</v>
      </c>
      <c r="E29" s="90">
        <f>'Original ABG Allocation'!E29+'Revision No. 1'!E29</f>
        <v>113177</v>
      </c>
      <c r="F29" s="90">
        <f>'Original ABG Allocation'!F29+'Revision No. 1'!F29</f>
        <v>55992</v>
      </c>
      <c r="G29" s="90">
        <f>'Original ABG Allocation'!G29+'Revision No. 1'!G29</f>
        <v>9041</v>
      </c>
      <c r="H29" s="90">
        <f>'Original ABG Allocation'!H29+'Revision No. 1'!H29</f>
        <v>12205</v>
      </c>
      <c r="I29" s="185">
        <f>'Original ABG Allocation'!I29+'Revision No. 1'!I29</f>
        <v>1051719</v>
      </c>
      <c r="J29" s="81">
        <f t="shared" si="0"/>
        <v>3294784</v>
      </c>
      <c r="K29" s="37"/>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316"/>
    </row>
    <row r="30" spans="1:68" x14ac:dyDescent="0.2">
      <c r="A30" s="159" t="s">
        <v>73</v>
      </c>
      <c r="B30" s="25" t="str">
        <f>+'Original ABG Allocation'!B30</f>
        <v>YORK</v>
      </c>
      <c r="C30" s="90">
        <f>'Original ABG Allocation'!C30+'Revision No. 1'!C30</f>
        <v>5617464</v>
      </c>
      <c r="D30" s="90">
        <f>'Original ABG Allocation'!D30+'Revision No. 1'!D30</f>
        <v>164527</v>
      </c>
      <c r="E30" s="90">
        <f>'Original ABG Allocation'!E30+'Revision No. 1'!E30</f>
        <v>306562</v>
      </c>
      <c r="F30" s="90">
        <f>'Original ABG Allocation'!F30+'Revision No. 1'!F30</f>
        <v>289057</v>
      </c>
      <c r="G30" s="90">
        <f>'Original ABG Allocation'!G30+'Revision No. 1'!G30</f>
        <v>28189</v>
      </c>
      <c r="H30" s="90">
        <f>'Original ABG Allocation'!H30+'Revision No. 1'!H30</f>
        <v>36477</v>
      </c>
      <c r="I30" s="185">
        <f>'Original ABG Allocation'!I30+'Revision No. 1'!I30</f>
        <v>2905314</v>
      </c>
      <c r="J30" s="81">
        <f t="shared" si="0"/>
        <v>9347590</v>
      </c>
      <c r="K30" s="37"/>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316"/>
    </row>
    <row r="31" spans="1:68" x14ac:dyDescent="0.2">
      <c r="A31" s="159" t="s">
        <v>75</v>
      </c>
      <c r="B31" s="25" t="str">
        <f>+'Original ABG Allocation'!B31</f>
        <v>LANCASTER</v>
      </c>
      <c r="C31" s="90">
        <f>'Original ABG Allocation'!C31+'Revision No. 1'!C31</f>
        <v>6015023</v>
      </c>
      <c r="D31" s="90">
        <f>'Original ABG Allocation'!D31+'Revision No. 1'!D31</f>
        <v>160247</v>
      </c>
      <c r="E31" s="90">
        <f>'Original ABG Allocation'!E31+'Revision No. 1'!E31</f>
        <v>355912</v>
      </c>
      <c r="F31" s="90">
        <f>'Original ABG Allocation'!F31+'Revision No. 1'!F31</f>
        <v>126881</v>
      </c>
      <c r="G31" s="90">
        <f>'Original ABG Allocation'!G31+'Revision No. 1'!G31</f>
        <v>32038</v>
      </c>
      <c r="H31" s="90">
        <f>'Original ABG Allocation'!H31+'Revision No. 1'!H31</f>
        <v>41507</v>
      </c>
      <c r="I31" s="185">
        <f>'Original ABG Allocation'!I31+'Revision No. 1'!I31</f>
        <v>3158663</v>
      </c>
      <c r="J31" s="81">
        <f t="shared" si="0"/>
        <v>9890271</v>
      </c>
      <c r="K31" s="37"/>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316"/>
    </row>
    <row r="32" spans="1:68" x14ac:dyDescent="0.2">
      <c r="A32" s="159" t="s">
        <v>77</v>
      </c>
      <c r="B32" s="25" t="str">
        <f>+'Original ABG Allocation'!B32</f>
        <v>CHESTER</v>
      </c>
      <c r="C32" s="90">
        <f>'Original ABG Allocation'!C32+'Revision No. 1'!C32</f>
        <v>3915568</v>
      </c>
      <c r="D32" s="90">
        <f>'Original ABG Allocation'!D32+'Revision No. 1'!D32</f>
        <v>83998</v>
      </c>
      <c r="E32" s="90">
        <f>'Original ABG Allocation'!E32+'Revision No. 1'!E32</f>
        <v>228089</v>
      </c>
      <c r="F32" s="90">
        <f>'Original ABG Allocation'!F32+'Revision No. 1'!F32</f>
        <v>87013</v>
      </c>
      <c r="G32" s="90">
        <f>'Original ABG Allocation'!G32+'Revision No. 1'!G32</f>
        <v>23900</v>
      </c>
      <c r="H32" s="90">
        <f>'Original ABG Allocation'!H32+'Revision No. 1'!H32</f>
        <v>29065</v>
      </c>
      <c r="I32" s="185">
        <f>'Original ABG Allocation'!I32+'Revision No. 1'!I32</f>
        <v>1559233</v>
      </c>
      <c r="J32" s="81">
        <f t="shared" si="0"/>
        <v>5926866</v>
      </c>
      <c r="K32" s="37"/>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316"/>
    </row>
    <row r="33" spans="1:68" x14ac:dyDescent="0.2">
      <c r="A33" s="159" t="s">
        <v>79</v>
      </c>
      <c r="B33" s="25" t="str">
        <f>+'Original ABG Allocation'!B33</f>
        <v>MONTGOMERY</v>
      </c>
      <c r="C33" s="90">
        <f>'Original ABG Allocation'!C33+'Revision No. 1'!C33</f>
        <v>8724903</v>
      </c>
      <c r="D33" s="90">
        <f>'Original ABG Allocation'!D33+'Revision No. 1'!D33</f>
        <v>183903</v>
      </c>
      <c r="E33" s="90">
        <f>'Original ABG Allocation'!E33+'Revision No. 1'!E33</f>
        <v>499627</v>
      </c>
      <c r="F33" s="90">
        <f>'Original ABG Allocation'!F33+'Revision No. 1'!F33</f>
        <v>303918</v>
      </c>
      <c r="G33" s="90">
        <f>'Original ABG Allocation'!G33+'Revision No. 1'!G33</f>
        <v>43278</v>
      </c>
      <c r="H33" s="90">
        <f>'Original ABG Allocation'!H33+'Revision No. 1'!H33</f>
        <v>52962</v>
      </c>
      <c r="I33" s="185">
        <f>'Original ABG Allocation'!I33+'Revision No. 1'!I33</f>
        <v>3599209</v>
      </c>
      <c r="J33" s="81">
        <f t="shared" si="0"/>
        <v>13407800</v>
      </c>
      <c r="K33" s="37"/>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316"/>
    </row>
    <row r="34" spans="1:68" x14ac:dyDescent="0.2">
      <c r="A34" s="159" t="s">
        <v>81</v>
      </c>
      <c r="B34" s="25" t="str">
        <f>+'Original ABG Allocation'!B34</f>
        <v>BUCKS</v>
      </c>
      <c r="C34" s="90">
        <f>'Original ABG Allocation'!C34+'Revision No. 1'!C34</f>
        <v>5640534</v>
      </c>
      <c r="D34" s="90">
        <f>'Original ABG Allocation'!D34+'Revision No. 1'!D34</f>
        <v>168090</v>
      </c>
      <c r="E34" s="90">
        <f>'Original ABG Allocation'!E34+'Revision No. 1'!E34</f>
        <v>391624</v>
      </c>
      <c r="F34" s="90">
        <f>'Original ABG Allocation'!F34+'Revision No. 1'!F34</f>
        <v>136991</v>
      </c>
      <c r="G34" s="90">
        <f>'Original ABG Allocation'!G34+'Revision No. 1'!G34</f>
        <v>31521</v>
      </c>
      <c r="H34" s="90">
        <f>'Original ABG Allocation'!H34+'Revision No. 1'!H34</f>
        <v>40802</v>
      </c>
      <c r="I34" s="185">
        <f>'Original ABG Allocation'!I34+'Revision No. 1'!I34</f>
        <v>2163181</v>
      </c>
      <c r="J34" s="81">
        <f t="shared" si="0"/>
        <v>8572743</v>
      </c>
      <c r="K34" s="37"/>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316"/>
    </row>
    <row r="35" spans="1:68" x14ac:dyDescent="0.2">
      <c r="A35" s="159" t="s">
        <v>83</v>
      </c>
      <c r="B35" s="25" t="str">
        <f>+'Original ABG Allocation'!B35</f>
        <v>DELAWARE</v>
      </c>
      <c r="C35" s="90">
        <f>'Original ABG Allocation'!C35+'Revision No. 1'!C35</f>
        <v>8416822</v>
      </c>
      <c r="D35" s="90">
        <f>'Original ABG Allocation'!D35+'Revision No. 1'!D35</f>
        <v>238800</v>
      </c>
      <c r="E35" s="90">
        <f>'Original ABG Allocation'!E35+'Revision No. 1'!E35</f>
        <v>428017</v>
      </c>
      <c r="F35" s="90">
        <f>'Original ABG Allocation'!F35+'Revision No. 1'!F35</f>
        <v>137367</v>
      </c>
      <c r="G35" s="90">
        <f>'Original ABG Allocation'!G35+'Revision No. 1'!G35</f>
        <v>34423</v>
      </c>
      <c r="H35" s="90">
        <f>'Original ABG Allocation'!H35+'Revision No. 1'!H35</f>
        <v>47347</v>
      </c>
      <c r="I35" s="185">
        <f>'Original ABG Allocation'!I35+'Revision No. 1'!I35</f>
        <v>2571651</v>
      </c>
      <c r="J35" s="81">
        <f t="shared" si="0"/>
        <v>11874427</v>
      </c>
      <c r="K35" s="37"/>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316"/>
    </row>
    <row r="36" spans="1:68" x14ac:dyDescent="0.2">
      <c r="A36" s="159" t="s">
        <v>85</v>
      </c>
      <c r="B36" s="25" t="str">
        <f>+'Original ABG Allocation'!B36</f>
        <v>PHILADELPHIA</v>
      </c>
      <c r="C36" s="90">
        <f>'Original ABG Allocation'!C36+'Revision No. 1'!C36</f>
        <v>54450999</v>
      </c>
      <c r="D36" s="90">
        <f>'Original ABG Allocation'!D36+'Revision No. 1'!D36</f>
        <v>1510814</v>
      </c>
      <c r="E36" s="90">
        <f>'Original ABG Allocation'!E36+'Revision No. 1'!E36</f>
        <v>3390493</v>
      </c>
      <c r="F36" s="90">
        <f>'Original ABG Allocation'!F36+'Revision No. 1'!F36</f>
        <v>867810</v>
      </c>
      <c r="G36" s="90">
        <f>'Original ABG Allocation'!G36+'Revision No. 1'!G36</f>
        <v>170645</v>
      </c>
      <c r="H36" s="90">
        <f>'Original ABG Allocation'!H36+'Revision No. 1'!H36</f>
        <v>254629</v>
      </c>
      <c r="I36" s="185">
        <f>'Original ABG Allocation'!I36+'Revision No. 1'!I36</f>
        <v>8786306</v>
      </c>
      <c r="J36" s="81">
        <f t="shared" si="0"/>
        <v>69431696</v>
      </c>
      <c r="K36" s="37"/>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316"/>
    </row>
    <row r="37" spans="1:68" x14ac:dyDescent="0.2">
      <c r="A37" s="159" t="s">
        <v>87</v>
      </c>
      <c r="B37" s="25" t="str">
        <f>+'Original ABG Allocation'!B37</f>
        <v>BERKS</v>
      </c>
      <c r="C37" s="90">
        <f>'Original ABG Allocation'!C37+'Revision No. 1'!C37</f>
        <v>6292485</v>
      </c>
      <c r="D37" s="90">
        <f>'Original ABG Allocation'!D37+'Revision No. 1'!D37</f>
        <v>199941</v>
      </c>
      <c r="E37" s="90">
        <f>'Original ABG Allocation'!E37+'Revision No. 1'!E37</f>
        <v>438171</v>
      </c>
      <c r="F37" s="90">
        <f>'Original ABG Allocation'!F37+'Revision No. 1'!F37</f>
        <v>250938</v>
      </c>
      <c r="G37" s="90">
        <f>'Original ABG Allocation'!G37+'Revision No. 1'!G37</f>
        <v>28764</v>
      </c>
      <c r="H37" s="90">
        <f>'Original ABG Allocation'!H37+'Revision No. 1'!H37</f>
        <v>41652</v>
      </c>
      <c r="I37" s="185">
        <f>'Original ABG Allocation'!I37+'Revision No. 1'!I37</f>
        <v>1894286</v>
      </c>
      <c r="J37" s="81">
        <f t="shared" si="0"/>
        <v>9146237</v>
      </c>
      <c r="K37" s="37"/>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316"/>
    </row>
    <row r="38" spans="1:68" x14ac:dyDescent="0.2">
      <c r="A38" s="159" t="s">
        <v>89</v>
      </c>
      <c r="B38" s="25" t="str">
        <f>+'Original ABG Allocation'!B38</f>
        <v>LEHIGH</v>
      </c>
      <c r="C38" s="90">
        <f>'Original ABG Allocation'!C38+'Revision No. 1'!C38</f>
        <v>4596643</v>
      </c>
      <c r="D38" s="90">
        <f>'Original ABG Allocation'!D38+'Revision No. 1'!D38</f>
        <v>144882</v>
      </c>
      <c r="E38" s="90">
        <f>'Original ABG Allocation'!E38+'Revision No. 1'!E38</f>
        <v>257853</v>
      </c>
      <c r="F38" s="90">
        <f>'Original ABG Allocation'!F38+'Revision No. 1'!F38</f>
        <v>72114</v>
      </c>
      <c r="G38" s="90">
        <f>'Original ABG Allocation'!G38+'Revision No. 1'!G38</f>
        <v>22926</v>
      </c>
      <c r="H38" s="90">
        <f>'Original ABG Allocation'!H38+'Revision No. 1'!H38</f>
        <v>28262</v>
      </c>
      <c r="I38" s="185">
        <f>'Original ABG Allocation'!I38+'Revision No. 1'!I38</f>
        <v>1428313</v>
      </c>
      <c r="J38" s="81">
        <f t="shared" ref="J38:J57" si="1">SUM(C38:I38)</f>
        <v>6550993</v>
      </c>
      <c r="K38" s="37"/>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316"/>
    </row>
    <row r="39" spans="1:68" x14ac:dyDescent="0.2">
      <c r="A39" s="159" t="s">
        <v>91</v>
      </c>
      <c r="B39" s="25" t="str">
        <f>+'Original ABG Allocation'!B39</f>
        <v>NORTHAMPTON</v>
      </c>
      <c r="C39" s="90">
        <f>'Original ABG Allocation'!C39+'Revision No. 1'!C39</f>
        <v>4132831</v>
      </c>
      <c r="D39" s="90">
        <f>'Original ABG Allocation'!D39+'Revision No. 1'!D39</f>
        <v>131594</v>
      </c>
      <c r="E39" s="90">
        <f>'Original ABG Allocation'!E39+'Revision No. 1'!E39</f>
        <v>211559</v>
      </c>
      <c r="F39" s="90">
        <f>'Original ABG Allocation'!F39+'Revision No. 1'!F39</f>
        <v>95714</v>
      </c>
      <c r="G39" s="90">
        <f>'Original ABG Allocation'!G39+'Revision No. 1'!G39</f>
        <v>17562</v>
      </c>
      <c r="H39" s="90">
        <f>'Original ABG Allocation'!H39+'Revision No. 1'!H39</f>
        <v>24246</v>
      </c>
      <c r="I39" s="185">
        <f>'Original ABG Allocation'!I39+'Revision No. 1'!I39</f>
        <v>1671181</v>
      </c>
      <c r="J39" s="81">
        <f t="shared" si="1"/>
        <v>6284687</v>
      </c>
      <c r="K39" s="37"/>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316"/>
    </row>
    <row r="40" spans="1:68" x14ac:dyDescent="0.2">
      <c r="A40" s="159" t="s">
        <v>93</v>
      </c>
      <c r="B40" s="25" t="str">
        <f>+'Original ABG Allocation'!B40</f>
        <v>PIKE</v>
      </c>
      <c r="C40" s="90">
        <f>'Original ABG Allocation'!C40+'Revision No. 1'!C40</f>
        <v>865583</v>
      </c>
      <c r="D40" s="90">
        <f>'Original ABG Allocation'!D40+'Revision No. 1'!D40</f>
        <v>16145</v>
      </c>
      <c r="E40" s="90">
        <f>'Original ABG Allocation'!E40+'Revision No. 1'!E40</f>
        <v>66502</v>
      </c>
      <c r="F40" s="90">
        <f>'Original ABG Allocation'!F40+'Revision No. 1'!F40</f>
        <v>42961</v>
      </c>
      <c r="G40" s="90">
        <f>'Original ABG Allocation'!G40+'Revision No. 1'!G40</f>
        <v>7341</v>
      </c>
      <c r="H40" s="90">
        <f>'Original ABG Allocation'!H40+'Revision No. 1'!H40</f>
        <v>8932</v>
      </c>
      <c r="I40" s="185">
        <f>'Original ABG Allocation'!I40+'Revision No. 1'!I40</f>
        <v>475533</v>
      </c>
      <c r="J40" s="81">
        <f t="shared" si="1"/>
        <v>1482997</v>
      </c>
      <c r="K40" s="37"/>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316"/>
    </row>
    <row r="41" spans="1:68" x14ac:dyDescent="0.2">
      <c r="A41" s="159" t="s">
        <v>95</v>
      </c>
      <c r="B41" s="25" t="str">
        <f>+'Original ABG Allocation'!B41</f>
        <v>B/S/S/T</v>
      </c>
      <c r="C41" s="90">
        <f>'Original ABG Allocation'!C41+'Revision No. 1'!C41</f>
        <v>4151378</v>
      </c>
      <c r="D41" s="90">
        <f>'Original ABG Allocation'!D41+'Revision No. 1'!D41</f>
        <v>118929</v>
      </c>
      <c r="E41" s="90">
        <f>'Original ABG Allocation'!E41+'Revision No. 1'!E41</f>
        <v>247511</v>
      </c>
      <c r="F41" s="90">
        <f>'Original ABG Allocation'!F41+'Revision No. 1'!F41</f>
        <v>119646</v>
      </c>
      <c r="G41" s="90">
        <f>'Original ABG Allocation'!G41+'Revision No. 1'!G41</f>
        <v>18505</v>
      </c>
      <c r="H41" s="90">
        <f>'Original ABG Allocation'!H41+'Revision No. 1'!H41</f>
        <v>26659</v>
      </c>
      <c r="I41" s="185">
        <f>'Original ABG Allocation'!I41+'Revision No. 1'!I41</f>
        <v>1488976</v>
      </c>
      <c r="J41" s="81">
        <f t="shared" si="1"/>
        <v>6171604</v>
      </c>
      <c r="K41" s="37"/>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316"/>
    </row>
    <row r="42" spans="1:68" x14ac:dyDescent="0.2">
      <c r="A42" s="159" t="s">
        <v>97</v>
      </c>
      <c r="B42" s="25" t="str">
        <f>+'Original ABG Allocation'!B42</f>
        <v>LUZERNE/WYOMING</v>
      </c>
      <c r="C42" s="90">
        <f>'Original ABG Allocation'!C42+'Revision No. 1'!C42</f>
        <v>9080507</v>
      </c>
      <c r="D42" s="90">
        <f>'Original ABG Allocation'!D42+'Revision No. 1'!D42</f>
        <v>321709</v>
      </c>
      <c r="E42" s="90">
        <f>'Original ABG Allocation'!E42+'Revision No. 1'!E42</f>
        <v>393964</v>
      </c>
      <c r="F42" s="90">
        <f>'Original ABG Allocation'!F42+'Revision No. 1'!F42</f>
        <v>269581</v>
      </c>
      <c r="G42" s="90">
        <f>'Original ABG Allocation'!G42+'Revision No. 1'!G42</f>
        <v>25151</v>
      </c>
      <c r="H42" s="90">
        <f>'Original ABG Allocation'!H42+'Revision No. 1'!H42</f>
        <v>47458</v>
      </c>
      <c r="I42" s="185">
        <f>'Original ABG Allocation'!I42+'Revision No. 1'!I42</f>
        <v>1581631</v>
      </c>
      <c r="J42" s="81">
        <f t="shared" si="1"/>
        <v>11720001</v>
      </c>
      <c r="K42" s="37"/>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316"/>
    </row>
    <row r="43" spans="1:68" x14ac:dyDescent="0.2">
      <c r="A43" s="159" t="s">
        <v>99</v>
      </c>
      <c r="B43" s="25" t="str">
        <f>+'Original ABG Allocation'!B43</f>
        <v>LACKAWANNA</v>
      </c>
      <c r="C43" s="90">
        <f>'Original ABG Allocation'!C43+'Revision No. 1'!C43</f>
        <v>5139017</v>
      </c>
      <c r="D43" s="90">
        <f>'Original ABG Allocation'!D43+'Revision No. 1'!D43</f>
        <v>184620</v>
      </c>
      <c r="E43" s="90">
        <f>'Original ABG Allocation'!E43+'Revision No. 1'!E43</f>
        <v>323301</v>
      </c>
      <c r="F43" s="90">
        <f>'Original ABG Allocation'!F43+'Revision No. 1'!F43</f>
        <v>124483</v>
      </c>
      <c r="G43" s="90">
        <f>'Original ABG Allocation'!G43+'Revision No. 1'!G43</f>
        <v>15619</v>
      </c>
      <c r="H43" s="90">
        <f>'Original ABG Allocation'!H43+'Revision No. 1'!H43</f>
        <v>26840</v>
      </c>
      <c r="I43" s="185">
        <f>'Original ABG Allocation'!I43+'Revision No. 1'!I43</f>
        <v>1911024</v>
      </c>
      <c r="J43" s="81">
        <f t="shared" si="1"/>
        <v>7724904</v>
      </c>
      <c r="K43" s="37"/>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316"/>
    </row>
    <row r="44" spans="1:68" x14ac:dyDescent="0.2">
      <c r="A44" s="159" t="s">
        <v>101</v>
      </c>
      <c r="B44" s="25" t="str">
        <f>+'Original ABG Allocation'!B44</f>
        <v>CARBON</v>
      </c>
      <c r="C44" s="90">
        <f>'Original ABG Allocation'!C44+'Revision No. 1'!C44</f>
        <v>1264849</v>
      </c>
      <c r="D44" s="90">
        <f>'Original ABG Allocation'!D44+'Revision No. 1'!D44</f>
        <v>36261</v>
      </c>
      <c r="E44" s="90">
        <f>'Original ABG Allocation'!E44+'Revision No. 1'!E44</f>
        <v>79165</v>
      </c>
      <c r="F44" s="90">
        <f>'Original ABG Allocation'!F44+'Revision No. 1'!F44</f>
        <v>47550</v>
      </c>
      <c r="G44" s="90">
        <f>'Original ABG Allocation'!G44+'Revision No. 1'!G44</f>
        <v>6738</v>
      </c>
      <c r="H44" s="90">
        <f>'Original ABG Allocation'!H44+'Revision No. 1'!H44</f>
        <v>9038</v>
      </c>
      <c r="I44" s="185">
        <f>'Original ABG Allocation'!I44+'Revision No. 1'!I44</f>
        <v>654583</v>
      </c>
      <c r="J44" s="81">
        <f t="shared" si="1"/>
        <v>2098184</v>
      </c>
      <c r="K44" s="37"/>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316"/>
    </row>
    <row r="45" spans="1:68" x14ac:dyDescent="0.2">
      <c r="A45" s="159" t="s">
        <v>103</v>
      </c>
      <c r="B45" s="25" t="str">
        <f>+'Original ABG Allocation'!B45</f>
        <v>SCHUYLKILL</v>
      </c>
      <c r="C45" s="90">
        <f>'Original ABG Allocation'!C45+'Revision No. 1'!C45</f>
        <v>4676774</v>
      </c>
      <c r="D45" s="90">
        <f>'Original ABG Allocation'!D45+'Revision No. 1'!D45</f>
        <v>168787</v>
      </c>
      <c r="E45" s="90">
        <f>'Original ABG Allocation'!E45+'Revision No. 1'!E45</f>
        <v>220051</v>
      </c>
      <c r="F45" s="90">
        <f>'Original ABG Allocation'!F45+'Revision No. 1'!F45</f>
        <v>72610</v>
      </c>
      <c r="G45" s="90">
        <f>'Original ABG Allocation'!G45+'Revision No. 1'!G45</f>
        <v>14433</v>
      </c>
      <c r="H45" s="90">
        <f>'Original ABG Allocation'!H45+'Revision No. 1'!H45</f>
        <v>24256</v>
      </c>
      <c r="I45" s="185">
        <f>'Original ABG Allocation'!I45+'Revision No. 1'!I45</f>
        <v>1015303</v>
      </c>
      <c r="J45" s="81">
        <f t="shared" si="1"/>
        <v>6192214</v>
      </c>
      <c r="K45" s="37"/>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316"/>
    </row>
    <row r="46" spans="1:68" x14ac:dyDescent="0.2">
      <c r="A46" s="159" t="s">
        <v>105</v>
      </c>
      <c r="B46" s="25" t="str">
        <f>+'Original ABG Allocation'!B46</f>
        <v>CLEARFIELD</v>
      </c>
      <c r="C46" s="90">
        <f>'Original ABG Allocation'!C46+'Revision No. 1'!C46</f>
        <v>2288563</v>
      </c>
      <c r="D46" s="90">
        <f>'Original ABG Allocation'!D46+'Revision No. 1'!D46</f>
        <v>68573</v>
      </c>
      <c r="E46" s="90">
        <f>'Original ABG Allocation'!E46+'Revision No. 1'!E46</f>
        <v>132038</v>
      </c>
      <c r="F46" s="90">
        <f>'Original ABG Allocation'!F46+'Revision No. 1'!F46</f>
        <v>136933</v>
      </c>
      <c r="G46" s="90">
        <f>'Original ABG Allocation'!G46+'Revision No. 1'!G46</f>
        <v>9192</v>
      </c>
      <c r="H46" s="90">
        <f>'Original ABG Allocation'!H46+'Revision No. 1'!H46</f>
        <v>13654</v>
      </c>
      <c r="I46" s="185">
        <f>'Original ABG Allocation'!I46+'Revision No. 1'!I46</f>
        <v>1293614</v>
      </c>
      <c r="J46" s="81">
        <f t="shared" si="1"/>
        <v>3942567</v>
      </c>
      <c r="K46" s="37"/>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316"/>
    </row>
    <row r="47" spans="1:68" x14ac:dyDescent="0.2">
      <c r="A47" s="159" t="s">
        <v>107</v>
      </c>
      <c r="B47" s="25" t="str">
        <f>+'Original ABG Allocation'!B47</f>
        <v>JEFFERSON</v>
      </c>
      <c r="C47" s="90">
        <f>'Original ABG Allocation'!C47+'Revision No. 1'!C47</f>
        <v>1236340</v>
      </c>
      <c r="D47" s="90">
        <f>'Original ABG Allocation'!D47+'Revision No. 1'!D47</f>
        <v>46919</v>
      </c>
      <c r="E47" s="90">
        <f>'Original ABG Allocation'!E47+'Revision No. 1'!E47</f>
        <v>82919</v>
      </c>
      <c r="F47" s="90">
        <f>'Original ABG Allocation'!F47+'Revision No. 1'!F47</f>
        <v>44832</v>
      </c>
      <c r="G47" s="90">
        <f>'Original ABG Allocation'!G47+'Revision No. 1'!G47</f>
        <v>4768</v>
      </c>
      <c r="H47" s="90">
        <f>'Original ABG Allocation'!H47+'Revision No. 1'!H47</f>
        <v>7640</v>
      </c>
      <c r="I47" s="185">
        <f>'Original ABG Allocation'!I47+'Revision No. 1'!I47</f>
        <v>455428</v>
      </c>
      <c r="J47" s="81">
        <f t="shared" si="1"/>
        <v>1878846</v>
      </c>
      <c r="K47" s="37"/>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316"/>
    </row>
    <row r="48" spans="1:68" x14ac:dyDescent="0.2">
      <c r="A48" s="159" t="s">
        <v>109</v>
      </c>
      <c r="B48" s="25" t="str">
        <f>+'Original ABG Allocation'!B48</f>
        <v>FOREST/WARREN</v>
      </c>
      <c r="C48" s="90">
        <f>'Original ABG Allocation'!C48+'Revision No. 1'!C48</f>
        <v>1030231</v>
      </c>
      <c r="D48" s="90">
        <f>'Original ABG Allocation'!D48+'Revision No. 1'!D48</f>
        <v>27056</v>
      </c>
      <c r="E48" s="90">
        <f>'Original ABG Allocation'!E48+'Revision No. 1'!E48</f>
        <v>66241</v>
      </c>
      <c r="F48" s="90">
        <f>'Original ABG Allocation'!F48+'Revision No. 1'!F48</f>
        <v>34118</v>
      </c>
      <c r="G48" s="90">
        <f>'Original ABG Allocation'!G48+'Revision No. 1'!G48</f>
        <v>5715</v>
      </c>
      <c r="H48" s="90">
        <f>'Original ABG Allocation'!H48+'Revision No. 1'!H48</f>
        <v>8276</v>
      </c>
      <c r="I48" s="185">
        <f>'Original ABG Allocation'!I48+'Revision No. 1'!I48</f>
        <v>576147</v>
      </c>
      <c r="J48" s="81">
        <f t="shared" si="1"/>
        <v>1747784</v>
      </c>
      <c r="K48" s="37"/>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316"/>
    </row>
    <row r="49" spans="1:68" x14ac:dyDescent="0.2">
      <c r="A49" s="159" t="s">
        <v>111</v>
      </c>
      <c r="B49" s="25" t="str">
        <f>+'Original ABG Allocation'!B49</f>
        <v>VENANGO</v>
      </c>
      <c r="C49" s="90">
        <f>'Original ABG Allocation'!C49+'Revision No. 1'!C49</f>
        <v>1333800</v>
      </c>
      <c r="D49" s="90">
        <f>'Original ABG Allocation'!D49+'Revision No. 1'!D49</f>
        <v>41605</v>
      </c>
      <c r="E49" s="90">
        <f>'Original ABG Allocation'!E49+'Revision No. 1'!E49</f>
        <v>90090</v>
      </c>
      <c r="F49" s="90">
        <f>'Original ABG Allocation'!F49+'Revision No. 1'!F49</f>
        <v>59796</v>
      </c>
      <c r="G49" s="90">
        <f>'Original ABG Allocation'!G49+'Revision No. 1'!G49</f>
        <v>6121</v>
      </c>
      <c r="H49" s="90">
        <f>'Original ABG Allocation'!H49+'Revision No. 1'!H49</f>
        <v>8649</v>
      </c>
      <c r="I49" s="185">
        <f>'Original ABG Allocation'!I49+'Revision No. 1'!I49</f>
        <v>633110</v>
      </c>
      <c r="J49" s="81">
        <f t="shared" si="1"/>
        <v>2173171</v>
      </c>
      <c r="K49" s="37"/>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316"/>
    </row>
    <row r="50" spans="1:68" x14ac:dyDescent="0.2">
      <c r="A50" s="159" t="s">
        <v>113</v>
      </c>
      <c r="B50" s="25" t="str">
        <f>+'Original ABG Allocation'!B50</f>
        <v>ARMSTRONG</v>
      </c>
      <c r="C50" s="90">
        <f>'Original ABG Allocation'!C50+'Revision No. 1'!C50</f>
        <v>1978438</v>
      </c>
      <c r="D50" s="90">
        <f>'Original ABG Allocation'!D50+'Revision No. 1'!D50</f>
        <v>65660</v>
      </c>
      <c r="E50" s="90">
        <f>'Original ABG Allocation'!E50+'Revision No. 1'!E50</f>
        <v>111193</v>
      </c>
      <c r="F50" s="90">
        <f>'Original ABG Allocation'!F50+'Revision No. 1'!F50</f>
        <v>108820</v>
      </c>
      <c r="G50" s="90">
        <f>'Original ABG Allocation'!G50+'Revision No. 1'!G50</f>
        <v>8164</v>
      </c>
      <c r="H50" s="90">
        <f>'Original ABG Allocation'!H50+'Revision No. 1'!H50</f>
        <v>11990</v>
      </c>
      <c r="I50" s="185">
        <f>'Original ABG Allocation'!I50+'Revision No. 1'!I50</f>
        <v>660630</v>
      </c>
      <c r="J50" s="81">
        <f t="shared" si="1"/>
        <v>2944895</v>
      </c>
      <c r="K50" s="37"/>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316"/>
    </row>
    <row r="51" spans="1:68" x14ac:dyDescent="0.2">
      <c r="A51" s="159" t="s">
        <v>115</v>
      </c>
      <c r="B51" s="25" t="str">
        <f>+'Original ABG Allocation'!B51</f>
        <v>LAWRENCE</v>
      </c>
      <c r="C51" s="90">
        <f>'Original ABG Allocation'!C51+'Revision No. 1'!C51</f>
        <v>2045279</v>
      </c>
      <c r="D51" s="90">
        <f>'Original ABG Allocation'!D51+'Revision No. 1'!D51</f>
        <v>69307</v>
      </c>
      <c r="E51" s="90">
        <f>'Original ABG Allocation'!E51+'Revision No. 1'!E51</f>
        <v>116293</v>
      </c>
      <c r="F51" s="90">
        <f>'Original ABG Allocation'!F51+'Revision No. 1'!F51</f>
        <v>49412</v>
      </c>
      <c r="G51" s="90">
        <f>'Original ABG Allocation'!G51+'Revision No. 1'!G51</f>
        <v>8229</v>
      </c>
      <c r="H51" s="90">
        <f>'Original ABG Allocation'!H51+'Revision No. 1'!H51</f>
        <v>12464</v>
      </c>
      <c r="I51" s="185">
        <f>'Original ABG Allocation'!I51+'Revision No. 1'!I51</f>
        <v>553789</v>
      </c>
      <c r="J51" s="81">
        <f t="shared" si="1"/>
        <v>2854773</v>
      </c>
      <c r="K51" s="37"/>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316"/>
    </row>
    <row r="52" spans="1:68" x14ac:dyDescent="0.2">
      <c r="A52" s="159" t="s">
        <v>117</v>
      </c>
      <c r="B52" s="25" t="str">
        <f>+'Original ABG Allocation'!B52</f>
        <v>MERCER</v>
      </c>
      <c r="C52" s="90">
        <f>'Original ABG Allocation'!C52+'Revision No. 1'!C52</f>
        <v>2340683</v>
      </c>
      <c r="D52" s="90">
        <f>'Original ABG Allocation'!D52+'Revision No. 1'!D52</f>
        <v>67655</v>
      </c>
      <c r="E52" s="90">
        <f>'Original ABG Allocation'!E52+'Revision No. 1'!E52</f>
        <v>140639</v>
      </c>
      <c r="F52" s="90">
        <f>'Original ABG Allocation'!F52+'Revision No. 1'!F52</f>
        <v>101677</v>
      </c>
      <c r="G52" s="90">
        <f>'Original ABG Allocation'!G52+'Revision No. 1'!G52</f>
        <v>10498</v>
      </c>
      <c r="H52" s="90">
        <f>'Original ABG Allocation'!H52+'Revision No. 1'!H52</f>
        <v>15268</v>
      </c>
      <c r="I52" s="185">
        <f>'Original ABG Allocation'!I52+'Revision No. 1'!I52</f>
        <v>880568</v>
      </c>
      <c r="J52" s="81">
        <f t="shared" si="1"/>
        <v>3556988</v>
      </c>
      <c r="K52" s="37"/>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316"/>
    </row>
    <row r="53" spans="1:68" x14ac:dyDescent="0.2">
      <c r="A53" s="159" t="s">
        <v>119</v>
      </c>
      <c r="B53" s="25" t="str">
        <f>+'Original ABG Allocation'!B53</f>
        <v>MONROE</v>
      </c>
      <c r="C53" s="90">
        <f>'Original ABG Allocation'!C53+'Revision No. 1'!C53</f>
        <v>1898929</v>
      </c>
      <c r="D53" s="90">
        <f>'Original ABG Allocation'!D53+'Revision No. 1'!D53</f>
        <v>27878</v>
      </c>
      <c r="E53" s="90">
        <f>'Original ABG Allocation'!E53+'Revision No. 1'!E53</f>
        <v>160644</v>
      </c>
      <c r="F53" s="90">
        <f>'Original ABG Allocation'!F53+'Revision No. 1'!F53</f>
        <v>107699</v>
      </c>
      <c r="G53" s="90">
        <f>'Original ABG Allocation'!G53+'Revision No. 1'!G53</f>
        <v>15580</v>
      </c>
      <c r="H53" s="90">
        <f>'Original ABG Allocation'!H53+'Revision No. 1'!H53</f>
        <v>18375</v>
      </c>
      <c r="I53" s="185">
        <f>'Original ABG Allocation'!I53+'Revision No. 1'!I53</f>
        <v>1103475</v>
      </c>
      <c r="J53" s="81">
        <f t="shared" si="1"/>
        <v>3332580</v>
      </c>
      <c r="K53" s="37"/>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316"/>
    </row>
    <row r="54" spans="1:68" x14ac:dyDescent="0.2">
      <c r="A54" s="159" t="s">
        <v>121</v>
      </c>
      <c r="B54" s="25" t="str">
        <f>+'Original ABG Allocation'!B54</f>
        <v>CLARION</v>
      </c>
      <c r="C54" s="90">
        <f>'Original ABG Allocation'!C54+'Revision No. 1'!C54</f>
        <v>954410</v>
      </c>
      <c r="D54" s="90">
        <f>'Original ABG Allocation'!D54+'Revision No. 1'!D54</f>
        <v>27925</v>
      </c>
      <c r="E54" s="90">
        <f>'Original ABG Allocation'!E54+'Revision No. 1'!E54</f>
        <v>67969</v>
      </c>
      <c r="F54" s="90">
        <f>'Original ABG Allocation'!F54+'Revision No. 1'!F54</f>
        <v>34534</v>
      </c>
      <c r="G54" s="90">
        <f>'Original ABG Allocation'!G54+'Revision No. 1'!G54</f>
        <v>4631</v>
      </c>
      <c r="H54" s="90">
        <f>'Original ABG Allocation'!H54+'Revision No. 1'!H54</f>
        <v>7072</v>
      </c>
      <c r="I54" s="185">
        <f>'Original ABG Allocation'!I54+'Revision No. 1'!I54</f>
        <v>289072</v>
      </c>
      <c r="J54" s="81">
        <f t="shared" si="1"/>
        <v>1385613</v>
      </c>
      <c r="K54" s="37"/>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316"/>
    </row>
    <row r="55" spans="1:68" x14ac:dyDescent="0.2">
      <c r="A55" s="159" t="s">
        <v>123</v>
      </c>
      <c r="B55" s="25" t="str">
        <f>+'Original ABG Allocation'!B55</f>
        <v>BUTLER</v>
      </c>
      <c r="C55" s="90">
        <f>'Original ABG Allocation'!C55+'Revision No. 1'!C55</f>
        <v>2588911</v>
      </c>
      <c r="D55" s="90">
        <f>'Original ABG Allocation'!D55+'Revision No. 1'!D55</f>
        <v>87850</v>
      </c>
      <c r="E55" s="90">
        <f>'Original ABG Allocation'!E55+'Revision No. 1'!E55</f>
        <v>194779</v>
      </c>
      <c r="F55" s="90">
        <f>'Original ABG Allocation'!F55+'Revision No. 1'!F55</f>
        <v>68468</v>
      </c>
      <c r="G55" s="90">
        <f>'Original ABG Allocation'!G55+'Revision No. 1'!G55</f>
        <v>13916</v>
      </c>
      <c r="H55" s="90">
        <f>'Original ABG Allocation'!H55+'Revision No. 1'!H55</f>
        <v>18472</v>
      </c>
      <c r="I55" s="185">
        <f>'Original ABG Allocation'!I55+'Revision No. 1'!I55</f>
        <v>1215181</v>
      </c>
      <c r="J55" s="81">
        <f t="shared" si="1"/>
        <v>4187577</v>
      </c>
      <c r="K55" s="37"/>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316"/>
    </row>
    <row r="56" spans="1:68" x14ac:dyDescent="0.2">
      <c r="A56" s="159" t="s">
        <v>125</v>
      </c>
      <c r="B56" s="25" t="str">
        <f>+'Original ABG Allocation'!B56</f>
        <v>POTTER</v>
      </c>
      <c r="C56" s="90">
        <f>'Original ABG Allocation'!C56+'Revision No. 1'!C56</f>
        <v>569491</v>
      </c>
      <c r="D56" s="90">
        <f>'Original ABG Allocation'!D56+'Revision No. 1'!D56</f>
        <v>22803</v>
      </c>
      <c r="E56" s="90">
        <f>'Original ABG Allocation'!E56+'Revision No. 1'!E56</f>
        <v>33004</v>
      </c>
      <c r="F56" s="90">
        <f>'Original ABG Allocation'!F56+'Revision No. 1'!F56</f>
        <v>9967</v>
      </c>
      <c r="G56" s="90">
        <f>'Original ABG Allocation'!G56+'Revision No. 1'!G56</f>
        <v>2499</v>
      </c>
      <c r="H56" s="90">
        <f>'Original ABG Allocation'!H56+'Revision No. 1'!H56</f>
        <v>4890</v>
      </c>
      <c r="I56" s="185">
        <f>'Original ABG Allocation'!I56+'Revision No. 1'!I56</f>
        <v>322044</v>
      </c>
      <c r="J56" s="81">
        <f t="shared" si="1"/>
        <v>964698</v>
      </c>
      <c r="K56" s="37"/>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316"/>
    </row>
    <row r="57" spans="1:68" x14ac:dyDescent="0.2">
      <c r="A57" s="159" t="s">
        <v>127</v>
      </c>
      <c r="B57" s="25" t="str">
        <f>+'Original ABG Allocation'!B57</f>
        <v>WAYNE</v>
      </c>
      <c r="C57" s="90">
        <f>'Original ABG Allocation'!C57+'Revision No. 1'!C57</f>
        <v>1267497</v>
      </c>
      <c r="D57" s="90">
        <f>'Original ABG Allocation'!D57+'Revision No. 1'!D57</f>
        <v>27246</v>
      </c>
      <c r="E57" s="90">
        <f>'Original ABG Allocation'!E57+'Revision No. 1'!E57</f>
        <v>79952</v>
      </c>
      <c r="F57" s="90">
        <f>'Original ABG Allocation'!F57+'Revision No. 1'!F57</f>
        <v>66802</v>
      </c>
      <c r="G57" s="90">
        <f>'Original ABG Allocation'!G57+'Revision No. 1'!G57</f>
        <v>6520</v>
      </c>
      <c r="H57" s="90">
        <f>'Original ABG Allocation'!H57+'Revision No. 1'!H57</f>
        <v>9363</v>
      </c>
      <c r="I57" s="185">
        <f>'Original ABG Allocation'!I57+'Revision No. 1'!I57</f>
        <v>1188759</v>
      </c>
      <c r="J57" s="81">
        <f t="shared" si="1"/>
        <v>2646139</v>
      </c>
      <c r="K57" s="37"/>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316"/>
    </row>
    <row r="58" spans="1:68" ht="13.5" thickBot="1" x14ac:dyDescent="0.25">
      <c r="A58" s="14"/>
      <c r="B58" s="25" t="s">
        <v>129</v>
      </c>
      <c r="C58" s="160">
        <f t="shared" ref="C58:J58" si="2">SUM(C6:C57)</f>
        <v>251933301</v>
      </c>
      <c r="D58" s="160">
        <f t="shared" si="2"/>
        <v>7626942</v>
      </c>
      <c r="E58" s="160">
        <f t="shared" si="2"/>
        <v>14680337</v>
      </c>
      <c r="F58" s="160">
        <f t="shared" si="2"/>
        <v>6499999</v>
      </c>
      <c r="G58" s="160">
        <f t="shared" si="2"/>
        <v>987949</v>
      </c>
      <c r="H58" s="160">
        <f t="shared" si="2"/>
        <v>1432283</v>
      </c>
      <c r="I58" s="161">
        <f t="shared" si="2"/>
        <v>76690289</v>
      </c>
      <c r="J58" s="213">
        <f t="shared" si="2"/>
        <v>359851100</v>
      </c>
      <c r="K58" s="37"/>
      <c r="L58" s="318"/>
      <c r="M58" s="318"/>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316"/>
    </row>
    <row r="59" spans="1:68" ht="13.5" thickTop="1" x14ac:dyDescent="0.2">
      <c r="A59" s="14"/>
      <c r="B59" s="14"/>
      <c r="C59" s="38"/>
      <c r="D59" s="38"/>
      <c r="E59" s="38"/>
      <c r="F59" s="38"/>
      <c r="G59" s="38"/>
      <c r="H59" s="38"/>
      <c r="I59" s="38"/>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row>
    <row r="61" spans="1:68" x14ac:dyDescent="0.2">
      <c r="A61" s="14"/>
      <c r="B61" s="14"/>
      <c r="C61" s="319"/>
      <c r="D61" s="319"/>
      <c r="E61" s="14"/>
      <c r="F61" s="14"/>
      <c r="G61" s="14"/>
      <c r="H61" s="14"/>
      <c r="I61" s="14"/>
      <c r="J61" s="14" t="s">
        <v>1</v>
      </c>
      <c r="K61" s="14"/>
      <c r="L61" s="14"/>
      <c r="M61" s="14"/>
      <c r="N61" s="14"/>
      <c r="O61" s="14"/>
      <c r="P61" s="14"/>
      <c r="Q61" s="14"/>
      <c r="R61" s="14"/>
      <c r="S61" s="14"/>
      <c r="T61" s="14"/>
      <c r="U61" s="14"/>
      <c r="V61" s="14"/>
      <c r="W61" s="14"/>
      <c r="X61" s="14"/>
      <c r="Y61" s="14"/>
      <c r="Z61" s="14"/>
      <c r="AA61" s="14"/>
      <c r="AB61" s="14"/>
      <c r="AC61" s="37"/>
      <c r="AD61" s="37"/>
      <c r="AE61" s="37"/>
      <c r="AF61" s="37"/>
      <c r="AG61" s="37"/>
      <c r="AH61" s="37"/>
      <c r="AI61" s="37"/>
      <c r="AJ61" s="37"/>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row>
    <row r="62" spans="1:68" x14ac:dyDescent="0.2">
      <c r="A62" s="14"/>
      <c r="B62" s="37"/>
      <c r="C62" s="14"/>
      <c r="D62" s="14"/>
      <c r="E62" s="14"/>
      <c r="F62" s="14"/>
      <c r="G62" s="14"/>
      <c r="H62" s="14"/>
      <c r="I62" s="14"/>
      <c r="J62" s="14" t="s">
        <v>1</v>
      </c>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row>
    <row r="63" spans="1:68" x14ac:dyDescent="0.2">
      <c r="A63" s="14"/>
      <c r="B63" s="14"/>
      <c r="C63" s="14"/>
      <c r="D63" s="14"/>
      <c r="E63" s="14"/>
      <c r="F63" s="14"/>
      <c r="G63" s="14"/>
      <c r="H63" s="14"/>
      <c r="I63" s="14"/>
      <c r="J63" s="14" t="s">
        <v>1</v>
      </c>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row>
    <row r="64" spans="1:68" x14ac:dyDescent="0.2">
      <c r="A64" s="14"/>
      <c r="B64" s="14"/>
      <c r="C64" s="14"/>
      <c r="D64" s="14"/>
      <c r="E64" s="14"/>
      <c r="F64" s="14"/>
      <c r="G64" s="14"/>
      <c r="H64" s="14"/>
      <c r="I64" s="14"/>
      <c r="J64" s="14" t="s">
        <v>1</v>
      </c>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row>
    <row r="65" spans="2:38" x14ac:dyDescent="0.2">
      <c r="B65" s="14"/>
      <c r="C65" s="14"/>
      <c r="D65" s="14"/>
      <c r="E65" s="14"/>
      <c r="F65" s="14"/>
      <c r="G65" s="14"/>
      <c r="H65" s="14"/>
      <c r="I65" s="14"/>
      <c r="J65" s="14" t="s">
        <v>1</v>
      </c>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2:38" x14ac:dyDescent="0.2">
      <c r="B66" s="14"/>
      <c r="C66" s="14"/>
      <c r="D66" s="14"/>
      <c r="E66" s="14"/>
      <c r="F66" s="14"/>
      <c r="G66" s="37"/>
      <c r="H66" s="37"/>
      <c r="I66" s="37"/>
      <c r="J66" s="14" t="s">
        <v>1</v>
      </c>
      <c r="K66" s="14"/>
      <c r="L66" s="37"/>
      <c r="M66" s="37"/>
      <c r="N66" s="37"/>
      <c r="O66" s="37"/>
      <c r="P66" s="37"/>
      <c r="Q66" s="37"/>
      <c r="R66" s="37"/>
      <c r="S66" s="37"/>
      <c r="T66" s="37"/>
      <c r="U66" s="37"/>
      <c r="V66" s="37"/>
      <c r="W66" s="14"/>
      <c r="X66" s="14"/>
      <c r="Y66" s="14"/>
      <c r="Z66" s="14"/>
      <c r="AA66" s="14"/>
      <c r="AB66" s="37"/>
      <c r="AC66" s="37"/>
      <c r="AD66" s="37"/>
      <c r="AE66" s="14"/>
      <c r="AF66" s="14"/>
      <c r="AG66" s="14"/>
      <c r="AH66" s="14"/>
      <c r="AI66" s="14"/>
      <c r="AJ66" s="14"/>
      <c r="AK66" s="14"/>
      <c r="AL66" s="14"/>
    </row>
    <row r="67" spans="2:38" x14ac:dyDescent="0.2">
      <c r="B67" s="14"/>
      <c r="C67" s="14"/>
      <c r="D67" s="37"/>
      <c r="E67" s="14"/>
      <c r="F67" s="14"/>
      <c r="G67" s="37"/>
      <c r="H67" s="37"/>
      <c r="I67" s="37"/>
      <c r="J67" s="14" t="s">
        <v>1</v>
      </c>
      <c r="K67" s="14"/>
      <c r="L67" s="37"/>
      <c r="M67" s="37"/>
      <c r="N67" s="37"/>
      <c r="O67" s="37"/>
      <c r="P67" s="37"/>
      <c r="Q67" s="37"/>
      <c r="R67" s="37"/>
      <c r="S67" s="37"/>
      <c r="T67" s="37"/>
      <c r="U67" s="37"/>
      <c r="V67" s="37"/>
      <c r="W67" s="14"/>
      <c r="X67" s="14"/>
      <c r="Y67" s="14"/>
      <c r="Z67" s="14"/>
      <c r="AA67" s="14"/>
      <c r="AB67" s="37"/>
      <c r="AC67" s="37"/>
      <c r="AD67" s="37"/>
      <c r="AE67" s="37"/>
      <c r="AF67" s="37"/>
      <c r="AG67" s="37"/>
      <c r="AH67" s="37"/>
      <c r="AI67" s="37"/>
      <c r="AJ67" s="37"/>
      <c r="AK67" s="37"/>
      <c r="AL67" s="37"/>
    </row>
    <row r="68" spans="2:38" x14ac:dyDescent="0.2">
      <c r="B68" s="14"/>
      <c r="C68" s="14"/>
      <c r="D68" s="37"/>
      <c r="E68" s="14"/>
      <c r="F68" s="14"/>
      <c r="G68" s="37"/>
      <c r="H68" s="37"/>
      <c r="I68" s="37"/>
      <c r="J68" s="14"/>
      <c r="K68" s="14"/>
      <c r="L68" s="37"/>
      <c r="M68" s="37"/>
      <c r="N68" s="37"/>
      <c r="O68" s="37"/>
      <c r="P68" s="37"/>
      <c r="Q68" s="37"/>
      <c r="R68" s="37"/>
      <c r="S68" s="37"/>
      <c r="T68" s="37"/>
      <c r="U68" s="37"/>
      <c r="V68" s="37"/>
      <c r="W68" s="14"/>
      <c r="X68" s="14"/>
      <c r="Y68" s="14"/>
      <c r="Z68" s="14"/>
      <c r="AA68" s="14"/>
      <c r="AB68" s="37"/>
      <c r="AC68" s="37"/>
      <c r="AD68" s="37"/>
      <c r="AE68" s="37"/>
      <c r="AF68" s="37"/>
      <c r="AG68" s="37"/>
      <c r="AH68" s="37"/>
      <c r="AI68" s="37"/>
      <c r="AJ68" s="37"/>
      <c r="AK68" s="37"/>
      <c r="AL68" s="37"/>
    </row>
    <row r="69" spans="2:38" x14ac:dyDescent="0.2">
      <c r="B69" s="14"/>
      <c r="C69" s="14"/>
      <c r="D69" s="37"/>
      <c r="E69" s="14"/>
      <c r="F69" s="14"/>
      <c r="G69" s="37"/>
      <c r="H69" s="37"/>
      <c r="I69" s="37"/>
      <c r="J69" s="14"/>
      <c r="K69" s="14"/>
      <c r="L69" s="37"/>
      <c r="M69" s="37"/>
      <c r="N69" s="37"/>
      <c r="O69" s="37"/>
      <c r="P69" s="37"/>
      <c r="Q69" s="37"/>
      <c r="R69" s="37"/>
      <c r="S69" s="37"/>
      <c r="T69" s="37"/>
      <c r="U69" s="37"/>
      <c r="V69" s="37"/>
      <c r="W69" s="14"/>
      <c r="X69" s="14"/>
      <c r="Y69" s="14"/>
      <c r="Z69" s="14"/>
      <c r="AA69" s="14"/>
      <c r="AB69" s="37"/>
      <c r="AC69" s="37"/>
      <c r="AD69" s="37"/>
      <c r="AE69" s="37"/>
      <c r="AF69" s="37"/>
      <c r="AG69" s="37"/>
      <c r="AH69" s="37"/>
      <c r="AI69" s="37"/>
      <c r="AJ69" s="37"/>
      <c r="AK69" s="37"/>
      <c r="AL69" s="37"/>
    </row>
    <row r="70" spans="2:38" x14ac:dyDescent="0.2">
      <c r="B70" s="14"/>
      <c r="C70" s="14"/>
      <c r="D70" s="37"/>
      <c r="E70" s="14"/>
      <c r="F70" s="14"/>
      <c r="G70" s="14"/>
      <c r="H70" s="14"/>
      <c r="I70" s="14"/>
      <c r="J70" s="14"/>
      <c r="K70" s="14"/>
      <c r="L70" s="14"/>
      <c r="M70" s="37"/>
      <c r="N70" s="37"/>
      <c r="O70" s="37"/>
      <c r="P70" s="37"/>
      <c r="Q70" s="37"/>
      <c r="R70" s="37"/>
      <c r="S70" s="37"/>
      <c r="T70" s="37"/>
      <c r="U70" s="37"/>
      <c r="V70" s="37"/>
      <c r="W70" s="14"/>
      <c r="X70" s="14"/>
      <c r="Y70" s="14"/>
      <c r="Z70" s="14"/>
      <c r="AA70" s="14"/>
      <c r="AB70" s="37"/>
      <c r="AC70" s="37"/>
      <c r="AD70" s="37"/>
      <c r="AE70" s="37"/>
      <c r="AF70" s="37"/>
      <c r="AG70" s="37"/>
      <c r="AH70" s="37"/>
      <c r="AI70" s="37"/>
      <c r="AJ70" s="37"/>
      <c r="AK70" s="37"/>
      <c r="AL70" s="37"/>
    </row>
    <row r="71" spans="2:38" x14ac:dyDescent="0.2">
      <c r="B71" s="37"/>
      <c r="C71" s="14"/>
      <c r="D71" s="37"/>
      <c r="E71" s="14"/>
      <c r="F71" s="14"/>
      <c r="G71" s="37"/>
      <c r="H71" s="37"/>
      <c r="I71" s="37"/>
      <c r="J71" s="14"/>
      <c r="K71" s="14"/>
      <c r="L71" s="37"/>
      <c r="M71" s="37"/>
      <c r="N71" s="37"/>
      <c r="O71" s="37"/>
      <c r="P71" s="37"/>
      <c r="Q71" s="37"/>
      <c r="R71" s="37"/>
      <c r="S71" s="37"/>
      <c r="T71" s="37"/>
      <c r="U71" s="37"/>
      <c r="V71" s="37"/>
      <c r="W71" s="14"/>
      <c r="X71" s="14"/>
      <c r="Y71" s="14"/>
      <c r="Z71" s="14"/>
      <c r="AA71" s="14"/>
      <c r="AB71" s="37"/>
      <c r="AC71" s="37"/>
      <c r="AD71" s="37"/>
      <c r="AE71" s="37"/>
      <c r="AF71" s="37"/>
      <c r="AG71" s="37"/>
      <c r="AH71" s="37"/>
      <c r="AI71" s="37"/>
      <c r="AJ71" s="37"/>
      <c r="AK71" s="37"/>
      <c r="AL71" s="37"/>
    </row>
    <row r="72" spans="2:38" x14ac:dyDescent="0.2">
      <c r="B72" s="37"/>
      <c r="C72" s="14"/>
      <c r="D72" s="37"/>
      <c r="E72" s="14"/>
      <c r="F72" s="14"/>
      <c r="G72" s="37"/>
      <c r="H72" s="37"/>
      <c r="I72" s="37"/>
      <c r="J72" s="14"/>
      <c r="K72" s="14"/>
      <c r="L72" s="37"/>
      <c r="M72" s="37"/>
      <c r="N72" s="37"/>
      <c r="O72" s="37"/>
      <c r="P72" s="37"/>
      <c r="Q72" s="37"/>
      <c r="R72" s="37"/>
      <c r="S72" s="37"/>
      <c r="T72" s="37"/>
      <c r="U72" s="37"/>
      <c r="V72" s="37"/>
      <c r="W72" s="14"/>
      <c r="X72" s="14"/>
      <c r="Y72" s="14"/>
      <c r="Z72" s="14"/>
      <c r="AA72" s="14"/>
      <c r="AB72" s="37"/>
      <c r="AC72" s="37"/>
      <c r="AD72" s="37"/>
      <c r="AE72" s="37"/>
      <c r="AF72" s="37"/>
      <c r="AG72" s="37"/>
      <c r="AH72" s="37"/>
      <c r="AI72" s="37"/>
      <c r="AJ72" s="37"/>
      <c r="AK72" s="37"/>
      <c r="AL72" s="37"/>
    </row>
    <row r="114" spans="5:5" ht="13.5" thickBot="1" x14ac:dyDescent="0.25">
      <c r="E114" s="320"/>
    </row>
    <row r="115" spans="5:5" ht="13.5" thickTop="1" x14ac:dyDescent="0.2">
      <c r="E115" s="14"/>
    </row>
  </sheetData>
  <sheetProtection algorithmName="SHA-512" hashValue="kLEJo2Msnsw/ssQF1Tq3AHlHjN2LUMGCq40wgRadovx97yguYjhAWsjUmgDDCmqkw6t3mTdKuQvCZoIEBzlI+Q==" saltValue="4wH0qyyjdG1MaH7kotZpvw==" spinCount="100000" sheet="1" objects="1" scenarios="1"/>
  <phoneticPr fontId="0" type="noConversion"/>
  <pageMargins left="0.75" right="0.75" top="0.5" bottom="0.5" header="0" footer="0"/>
  <pageSetup scale="75" orientation="landscape" r:id="rId1"/>
  <headerFooter alignWithMargins="0">
    <oddFooter>&amp;C&amp;"Arial,Bold"&amp;8 1st Amendment</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60"/>
  <sheetViews>
    <sheetView zoomScale="110" zoomScaleNormal="110" workbookViewId="0">
      <pane xSplit="2" ySplit="5" topLeftCell="C6" activePane="bottomRight" state="frozen"/>
      <selection activeCell="B16" sqref="B16"/>
      <selection pane="topRight" activeCell="B16" sqref="B16"/>
      <selection pane="bottomLeft" activeCell="B16" sqref="B16"/>
      <selection pane="bottomRight" activeCell="A2" sqref="A2"/>
    </sheetView>
  </sheetViews>
  <sheetFormatPr defaultColWidth="12.5703125" defaultRowHeight="12.75" x14ac:dyDescent="0.2"/>
  <cols>
    <col min="1" max="1" width="4.5703125" style="14" customWidth="1"/>
    <col min="2" max="2" width="21" style="14" bestFit="1" customWidth="1"/>
    <col min="3" max="3" width="14.5703125" style="14" bestFit="1" customWidth="1"/>
    <col min="4" max="4" width="11.5703125" style="14" bestFit="1" customWidth="1"/>
    <col min="5" max="5" width="16.5703125" style="14" bestFit="1" customWidth="1"/>
    <col min="6" max="6" width="11.140625" style="14" bestFit="1" customWidth="1"/>
    <col min="7" max="7" width="9" style="14" bestFit="1" customWidth="1"/>
    <col min="8" max="8" width="12.42578125" style="14" bestFit="1" customWidth="1"/>
    <col min="9" max="9" width="14.5703125" style="14" bestFit="1" customWidth="1"/>
    <col min="10" max="10" width="13.85546875" style="201" bestFit="1" customWidth="1"/>
    <col min="11" max="12" width="14.85546875" style="14" bestFit="1" customWidth="1"/>
    <col min="13" max="15" width="11.42578125" style="14" bestFit="1" customWidth="1"/>
    <col min="16" max="18" width="13.140625" style="14" bestFit="1" customWidth="1"/>
    <col min="19" max="23" width="14.42578125" style="14" bestFit="1" customWidth="1"/>
    <col min="24" max="36" width="12.5703125" style="14" customWidth="1"/>
    <col min="37" max="37" width="14.85546875" style="14" bestFit="1" customWidth="1"/>
    <col min="38" max="38" width="12.5703125" style="14" customWidth="1"/>
    <col min="39" max="41" width="13" style="14" bestFit="1" customWidth="1"/>
    <col min="42" max="42" width="12.5703125" style="14" bestFit="1" customWidth="1"/>
    <col min="43" max="43" width="12.5703125" style="14" customWidth="1"/>
    <col min="44" max="44" width="13" style="14" bestFit="1" customWidth="1"/>
    <col min="45" max="16384" width="12.5703125" style="14"/>
  </cols>
  <sheetData>
    <row r="1" spans="1:10" x14ac:dyDescent="0.2">
      <c r="A1" s="18" t="s">
        <v>373</v>
      </c>
      <c r="B1" s="156"/>
    </row>
    <row r="2" spans="1:10" x14ac:dyDescent="0.2">
      <c r="A2" s="19" t="s">
        <v>2</v>
      </c>
      <c r="B2" s="157"/>
      <c r="C2" s="50"/>
      <c r="D2" s="50"/>
    </row>
    <row r="3" spans="1:10" x14ac:dyDescent="0.2">
      <c r="A3" s="21" t="str">
        <f>+'Original ABG Allocation'!A3</f>
        <v>FY 2023-24</v>
      </c>
      <c r="B3" s="130"/>
      <c r="C3" s="15" t="str">
        <f>+'Original ABG Allocation'!C3</f>
        <v>(1)</v>
      </c>
      <c r="D3" s="63" t="str">
        <f>+'Original ABG Allocation'!D3</f>
        <v>(2)</v>
      </c>
      <c r="E3" s="63" t="str">
        <f>+'Original ABG Allocation'!E3</f>
        <v>(3)</v>
      </c>
      <c r="F3" s="63" t="str">
        <f>+'Original ABG Allocation'!F3</f>
        <v>(4)</v>
      </c>
      <c r="G3" s="63" t="str">
        <f>+'Original ABG Allocation'!G3</f>
        <v>(5)</v>
      </c>
      <c r="H3" s="63" t="str">
        <f>+'Original ABG Allocation'!H3</f>
        <v>(6)</v>
      </c>
      <c r="I3" s="15" t="str">
        <f>+'Original ABG Allocation'!I3</f>
        <v>(7)</v>
      </c>
      <c r="J3" s="202" t="str">
        <f>+'Original ABG Allocation'!J3</f>
        <v>(8)</v>
      </c>
    </row>
    <row r="4" spans="1:10" x14ac:dyDescent="0.2">
      <c r="B4" s="130"/>
      <c r="C4" s="15" t="str">
        <f>+'Original ABG Allocation'!C4</f>
        <v>REGULAR</v>
      </c>
      <c r="D4" s="63" t="str">
        <f>+'Original ABG Allocation'!D4</f>
        <v>CAREGIVER</v>
      </c>
      <c r="E4" s="63" t="str">
        <f>+'Original ABG Allocation'!E4</f>
        <v>FED. CAREGIVER</v>
      </c>
      <c r="F4" s="63"/>
      <c r="G4" s="63"/>
      <c r="H4" s="63" t="str">
        <f>+'Original ABG Allocation'!H4</f>
        <v>HEALTH</v>
      </c>
      <c r="I4" s="15" t="str">
        <f>'Original ABG Allocation'!I4</f>
        <v xml:space="preserve">OTHER </v>
      </c>
      <c r="J4" s="202" t="str">
        <f>+'Original ABG Allocation'!J4</f>
        <v>TOTAL ALL</v>
      </c>
    </row>
    <row r="5" spans="1:10" x14ac:dyDescent="0.2">
      <c r="B5" s="130"/>
      <c r="C5" s="34" t="str">
        <f>+'Original ABG Allocation'!C5</f>
        <v>BLOCK GRANT</v>
      </c>
      <c r="D5" s="317" t="str">
        <f>+'Original ABG Allocation'!D5</f>
        <v xml:space="preserve">SUPPORT </v>
      </c>
      <c r="E5" s="317" t="str">
        <f>+'Original ABG Allocation'!E5</f>
        <v xml:space="preserve">SUPPORT </v>
      </c>
      <c r="F5" s="317" t="str">
        <f>+'Original ABG Allocation'!F5</f>
        <v>NSIP</v>
      </c>
      <c r="G5" s="63" t="s">
        <v>21</v>
      </c>
      <c r="H5" s="317" t="str">
        <f>+'Original ABG Allocation'!H5</f>
        <v>PROMOTION</v>
      </c>
      <c r="I5" s="15" t="str">
        <f>'Original ABG Allocation'!I5</f>
        <v xml:space="preserve">FUNDS </v>
      </c>
      <c r="J5" s="203" t="str">
        <f>+'Original ABG Allocation'!J5</f>
        <v>FUNDS</v>
      </c>
    </row>
    <row r="6" spans="1:10" x14ac:dyDescent="0.2">
      <c r="A6" s="159" t="s">
        <v>25</v>
      </c>
      <c r="B6" s="25" t="str">
        <f>+'Original ABG Allocation'!B6</f>
        <v>ERIE</v>
      </c>
      <c r="C6" s="162">
        <f>'Regular BG'!T7</f>
        <v>3232</v>
      </c>
      <c r="D6" s="90">
        <f>'Caregiver Support'!H7</f>
        <v>-7769</v>
      </c>
      <c r="E6" s="90">
        <f>'Federal Caregiver Support'!P7</f>
        <v>7769</v>
      </c>
      <c r="F6" s="90">
        <f>NSIP!K7</f>
        <v>0</v>
      </c>
      <c r="G6" s="90">
        <f>+'PA MEDI'!H7</f>
        <v>0</v>
      </c>
      <c r="H6" s="163">
        <f>'Health Promotion'!Q7</f>
        <v>18</v>
      </c>
      <c r="I6" s="90">
        <f>'Other Funds-Revision No. 2'!AG6</f>
        <v>869891.01</v>
      </c>
      <c r="J6" s="201">
        <f>SUM(C6:I6)</f>
        <v>873141.01</v>
      </c>
    </row>
    <row r="7" spans="1:10" x14ac:dyDescent="0.2">
      <c r="A7" s="159" t="s">
        <v>27</v>
      </c>
      <c r="B7" s="25" t="str">
        <f>+'Original ABG Allocation'!B7</f>
        <v>CRAWFORD</v>
      </c>
      <c r="C7" s="162">
        <f>'Regular BG'!T8</f>
        <v>633982</v>
      </c>
      <c r="D7" s="90">
        <f>'Caregiver Support'!H8</f>
        <v>-10349</v>
      </c>
      <c r="E7" s="90">
        <f>'Federal Caregiver Support'!P8</f>
        <v>30327</v>
      </c>
      <c r="F7" s="90">
        <f>NSIP!K8</f>
        <v>0</v>
      </c>
      <c r="G7" s="90">
        <f>+'PA MEDI'!H8</f>
        <v>0</v>
      </c>
      <c r="H7" s="163">
        <f>'Health Promotion'!Q8</f>
        <v>6</v>
      </c>
      <c r="I7" s="90">
        <f>'Other Funds-Revision No. 2'!AG7</f>
        <v>288125</v>
      </c>
      <c r="J7" s="201">
        <f t="shared" ref="J7:J37" si="0">SUM(C7:I7)</f>
        <v>942091</v>
      </c>
    </row>
    <row r="8" spans="1:10" x14ac:dyDescent="0.2">
      <c r="A8" s="159" t="s">
        <v>29</v>
      </c>
      <c r="B8" s="25" t="str">
        <f>+'Original ABG Allocation'!B8</f>
        <v>CAM/ELK/MCKEAN</v>
      </c>
      <c r="C8" s="162">
        <f>'Regular BG'!T9</f>
        <v>69394</v>
      </c>
      <c r="D8" s="90">
        <f>'Caregiver Support'!H9</f>
        <v>-3471</v>
      </c>
      <c r="E8" s="90">
        <f>'Federal Caregiver Support'!P9</f>
        <v>4181</v>
      </c>
      <c r="F8" s="90">
        <f>NSIP!K9</f>
        <v>0</v>
      </c>
      <c r="G8" s="90">
        <f>+'PA MEDI'!H9</f>
        <v>0</v>
      </c>
      <c r="H8" s="163">
        <f>'Health Promotion'!Q9</f>
        <v>0</v>
      </c>
      <c r="I8" s="90">
        <f>'Other Funds-Revision No. 2'!AG8</f>
        <v>30612</v>
      </c>
      <c r="J8" s="201">
        <f t="shared" si="0"/>
        <v>100716</v>
      </c>
    </row>
    <row r="9" spans="1:10" x14ac:dyDescent="0.2">
      <c r="A9" s="159" t="s">
        <v>31</v>
      </c>
      <c r="B9" s="25" t="str">
        <f>+'Original ABG Allocation'!B9</f>
        <v>BEAVER</v>
      </c>
      <c r="C9" s="90">
        <f>'Regular BG'!T10</f>
        <v>127055</v>
      </c>
      <c r="D9" s="90">
        <f>'Caregiver Support'!H10</f>
        <v>-5235</v>
      </c>
      <c r="E9" s="90">
        <f>'Federal Caregiver Support'!P10</f>
        <v>5235</v>
      </c>
      <c r="F9" s="90">
        <f>NSIP!K10</f>
        <v>0</v>
      </c>
      <c r="G9" s="90">
        <f>+'PA MEDI'!H10</f>
        <v>0</v>
      </c>
      <c r="H9" s="163">
        <f>'Health Promotion'!Q10</f>
        <v>0</v>
      </c>
      <c r="I9" s="90">
        <f>'Other Funds-Revision No. 2'!AG9</f>
        <v>40203</v>
      </c>
      <c r="J9" s="201">
        <f t="shared" si="0"/>
        <v>167258</v>
      </c>
    </row>
    <row r="10" spans="1:10" x14ac:dyDescent="0.2">
      <c r="A10" s="159" t="s">
        <v>33</v>
      </c>
      <c r="B10" s="25" t="str">
        <f>+'Original ABG Allocation'!B10</f>
        <v>INDIANA</v>
      </c>
      <c r="C10" s="90">
        <f>'Regular BG'!T11</f>
        <v>52</v>
      </c>
      <c r="D10" s="90">
        <f>'Caregiver Support'!H11</f>
        <v>-3178</v>
      </c>
      <c r="E10" s="90">
        <f>'Federal Caregiver Support'!P11</f>
        <v>3178</v>
      </c>
      <c r="F10" s="90">
        <f>NSIP!K11</f>
        <v>0</v>
      </c>
      <c r="G10" s="90">
        <f>+'PA MEDI'!H11</f>
        <v>0</v>
      </c>
      <c r="H10" s="163">
        <f>'Health Promotion'!Q11</f>
        <v>0</v>
      </c>
      <c r="I10" s="90">
        <f>'Other Funds-Revision No. 2'!AG10</f>
        <v>17857</v>
      </c>
      <c r="J10" s="201">
        <f t="shared" si="0"/>
        <v>17909</v>
      </c>
    </row>
    <row r="11" spans="1:10" x14ac:dyDescent="0.2">
      <c r="A11" s="159" t="s">
        <v>35</v>
      </c>
      <c r="B11" s="25" t="str">
        <f>+'Original ABG Allocation'!B11</f>
        <v>ALLEGHENY</v>
      </c>
      <c r="C11" s="90">
        <f>'Regular BG'!T12</f>
        <v>0</v>
      </c>
      <c r="D11" s="90">
        <f>'Caregiver Support'!H12</f>
        <v>-27008</v>
      </c>
      <c r="E11" s="90">
        <f>'Federal Caregiver Support'!P12</f>
        <v>27008</v>
      </c>
      <c r="F11" s="90">
        <f>NSIP!K12</f>
        <v>0</v>
      </c>
      <c r="G11" s="90">
        <f>+'PA MEDI'!H12</f>
        <v>0</v>
      </c>
      <c r="H11" s="163">
        <f>'Health Promotion'!Q12</f>
        <v>0</v>
      </c>
      <c r="I11" s="90">
        <f>'Other Funds-Revision No. 2'!AG11</f>
        <v>76530</v>
      </c>
      <c r="J11" s="201">
        <f t="shared" si="0"/>
        <v>76530</v>
      </c>
    </row>
    <row r="12" spans="1:10" x14ac:dyDescent="0.2">
      <c r="A12" s="159" t="s">
        <v>37</v>
      </c>
      <c r="B12" s="25" t="str">
        <f>+'Original ABG Allocation'!B12</f>
        <v>WESTMORELAND</v>
      </c>
      <c r="C12" s="90">
        <f>'Regular BG'!T13</f>
        <v>1250</v>
      </c>
      <c r="D12" s="90">
        <f>'Caregiver Support'!H13</f>
        <v>-10208</v>
      </c>
      <c r="E12" s="90">
        <f>'Federal Caregiver Support'!P13</f>
        <v>10208</v>
      </c>
      <c r="F12" s="90">
        <f>NSIP!K13</f>
        <v>0</v>
      </c>
      <c r="G12" s="90">
        <f>+'PA MEDI'!H13</f>
        <v>0</v>
      </c>
      <c r="H12" s="163">
        <f>'Health Promotion'!Q13</f>
        <v>0</v>
      </c>
      <c r="I12" s="90">
        <f>'Other Funds-Revision No. 2'!AG12</f>
        <v>1085577</v>
      </c>
      <c r="J12" s="201">
        <f t="shared" si="0"/>
        <v>1086827</v>
      </c>
    </row>
    <row r="13" spans="1:10" x14ac:dyDescent="0.2">
      <c r="A13" s="159" t="s">
        <v>39</v>
      </c>
      <c r="B13" s="25" t="str">
        <f>+'Original ABG Allocation'!B13</f>
        <v>WASH/FAY/GREENE</v>
      </c>
      <c r="C13" s="90">
        <f>'Regular BG'!T14</f>
        <v>0</v>
      </c>
      <c r="D13" s="90">
        <f>'Caregiver Support'!H14</f>
        <v>-14064</v>
      </c>
      <c r="E13" s="90">
        <f>'Federal Caregiver Support'!P14</f>
        <v>14064</v>
      </c>
      <c r="F13" s="90">
        <f>NSIP!K14</f>
        <v>0</v>
      </c>
      <c r="G13" s="90">
        <f>+'PA MEDI'!H14</f>
        <v>0</v>
      </c>
      <c r="H13" s="163">
        <f>'Health Promotion'!Q14</f>
        <v>0</v>
      </c>
      <c r="I13" s="90">
        <f>'Other Funds-Revision No. 2'!AG13</f>
        <v>85092</v>
      </c>
      <c r="J13" s="201">
        <f t="shared" si="0"/>
        <v>85092</v>
      </c>
    </row>
    <row r="14" spans="1:10" x14ac:dyDescent="0.2">
      <c r="A14" s="159" t="s">
        <v>41</v>
      </c>
      <c r="B14" s="25" t="str">
        <f>+'Original ABG Allocation'!B14</f>
        <v>SOMERSET</v>
      </c>
      <c r="C14" s="90">
        <f>'Regular BG'!T15</f>
        <v>875</v>
      </c>
      <c r="D14" s="90">
        <f>'Caregiver Support'!H15</f>
        <v>-2674</v>
      </c>
      <c r="E14" s="90">
        <f>'Federal Caregiver Support'!P15</f>
        <v>2674</v>
      </c>
      <c r="F14" s="90">
        <f>NSIP!K15</f>
        <v>0</v>
      </c>
      <c r="G14" s="90">
        <f>+'PA MEDI'!H15</f>
        <v>0</v>
      </c>
      <c r="H14" s="163">
        <f>'Health Promotion'!Q15</f>
        <v>0</v>
      </c>
      <c r="I14" s="90">
        <f>'Other Funds-Revision No. 2'!AG14</f>
        <v>17857</v>
      </c>
      <c r="J14" s="201">
        <f t="shared" si="0"/>
        <v>18732</v>
      </c>
    </row>
    <row r="15" spans="1:10" x14ac:dyDescent="0.2">
      <c r="A15" s="159" t="s">
        <v>43</v>
      </c>
      <c r="B15" s="25" t="str">
        <f>+'Original ABG Allocation'!B15</f>
        <v>CAMBRIA</v>
      </c>
      <c r="C15" s="90">
        <f>'Regular BG'!T16</f>
        <v>0</v>
      </c>
      <c r="D15" s="90">
        <f>'Caregiver Support'!H16</f>
        <v>-4344</v>
      </c>
      <c r="E15" s="90">
        <f>'Federal Caregiver Support'!P16</f>
        <v>4344</v>
      </c>
      <c r="F15" s="90">
        <f>NSIP!K16</f>
        <v>0</v>
      </c>
      <c r="G15" s="90">
        <f>+'PA MEDI'!H16</f>
        <v>0</v>
      </c>
      <c r="H15" s="163">
        <f>'Health Promotion'!Q16</f>
        <v>0</v>
      </c>
      <c r="I15" s="90">
        <f>'Other Funds-Revision No. 2'!AG15</f>
        <v>22959</v>
      </c>
      <c r="J15" s="201">
        <f t="shared" si="0"/>
        <v>22959</v>
      </c>
    </row>
    <row r="16" spans="1:10" x14ac:dyDescent="0.2">
      <c r="A16" s="159" t="s">
        <v>45</v>
      </c>
      <c r="B16" s="25" t="str">
        <f>+'Original ABG Allocation'!B16</f>
        <v>BLAIR</v>
      </c>
      <c r="C16" s="90">
        <f>'Regular BG'!T17</f>
        <v>152942</v>
      </c>
      <c r="D16" s="90">
        <f>'Caregiver Support'!H17</f>
        <v>-11408</v>
      </c>
      <c r="E16" s="90">
        <f>'Federal Caregiver Support'!P17</f>
        <v>36979</v>
      </c>
      <c r="F16" s="90">
        <f>NSIP!K17</f>
        <v>0</v>
      </c>
      <c r="G16" s="90">
        <f>+'PA MEDI'!H17</f>
        <v>0</v>
      </c>
      <c r="H16" s="163">
        <f>'Health Promotion'!Q17</f>
        <v>0</v>
      </c>
      <c r="I16" s="90">
        <f>'Other Funds-Revision No. 2'!AG16</f>
        <v>3218469</v>
      </c>
      <c r="J16" s="201">
        <f t="shared" si="0"/>
        <v>3396982</v>
      </c>
    </row>
    <row r="17" spans="1:10" x14ac:dyDescent="0.2">
      <c r="A17" s="159" t="s">
        <v>47</v>
      </c>
      <c r="B17" s="25" t="str">
        <f>+'Original ABG Allocation'!B17</f>
        <v>BED/FULT/HUNT</v>
      </c>
      <c r="C17" s="90">
        <f>'Regular BG'!T18</f>
        <v>0</v>
      </c>
      <c r="D17" s="90">
        <f>'Caregiver Support'!H18</f>
        <v>-13081</v>
      </c>
      <c r="E17" s="90">
        <f>'Federal Caregiver Support'!P18</f>
        <v>36166</v>
      </c>
      <c r="F17" s="90">
        <f>NSIP!K18</f>
        <v>0</v>
      </c>
      <c r="G17" s="90">
        <f>+'PA MEDI'!H18</f>
        <v>0</v>
      </c>
      <c r="H17" s="163">
        <f>'Health Promotion'!Q18</f>
        <v>10</v>
      </c>
      <c r="I17" s="90">
        <f>'Other Funds-Revision No. 2'!AG17</f>
        <v>463315</v>
      </c>
      <c r="J17" s="201">
        <f t="shared" si="0"/>
        <v>486410</v>
      </c>
    </row>
    <row r="18" spans="1:10" ht="12" customHeight="1" x14ac:dyDescent="0.2">
      <c r="A18" s="159" t="s">
        <v>49</v>
      </c>
      <c r="B18" s="25" t="str">
        <f>+'Original ABG Allocation'!B18</f>
        <v>CENTRE</v>
      </c>
      <c r="C18" s="90">
        <f>'Regular BG'!T19</f>
        <v>2548</v>
      </c>
      <c r="D18" s="90">
        <f>'Caregiver Support'!H19</f>
        <v>-10156</v>
      </c>
      <c r="E18" s="90">
        <f>'Federal Caregiver Support'!P19</f>
        <v>98848</v>
      </c>
      <c r="F18" s="90">
        <f>NSIP!K19</f>
        <v>0</v>
      </c>
      <c r="G18" s="90">
        <f>+'PA MEDI'!H19</f>
        <v>0</v>
      </c>
      <c r="H18" s="163">
        <f>'Health Promotion'!Q19</f>
        <v>112</v>
      </c>
      <c r="I18" s="90">
        <f>'Other Funds-Revision No. 2'!AG18</f>
        <v>12755</v>
      </c>
      <c r="J18" s="201">
        <f t="shared" si="0"/>
        <v>104107</v>
      </c>
    </row>
    <row r="19" spans="1:10" x14ac:dyDescent="0.2">
      <c r="A19" s="159" t="s">
        <v>51</v>
      </c>
      <c r="B19" s="25" t="str">
        <f>+'Original ABG Allocation'!B19</f>
        <v>LYCOM/CLINTON</v>
      </c>
      <c r="C19" s="90">
        <f>'Regular BG'!T20</f>
        <v>72</v>
      </c>
      <c r="D19" s="90">
        <f>'Caregiver Support'!H20</f>
        <v>-5419</v>
      </c>
      <c r="E19" s="90">
        <f>'Federal Caregiver Support'!P20</f>
        <v>5419</v>
      </c>
      <c r="F19" s="90">
        <f>NSIP!K20</f>
        <v>0</v>
      </c>
      <c r="G19" s="90">
        <f>+'PA MEDI'!H20</f>
        <v>0</v>
      </c>
      <c r="H19" s="163">
        <f>'Health Promotion'!Q20</f>
        <v>23</v>
      </c>
      <c r="I19" s="90">
        <f>'Other Funds-Revision No. 2'!AG19</f>
        <v>408974</v>
      </c>
      <c r="J19" s="201">
        <f t="shared" si="0"/>
        <v>409069</v>
      </c>
    </row>
    <row r="20" spans="1:10" x14ac:dyDescent="0.2">
      <c r="A20" s="159" t="s">
        <v>53</v>
      </c>
      <c r="B20" s="25" t="str">
        <f>+'Original ABG Allocation'!B20</f>
        <v>COLUM/MONT</v>
      </c>
      <c r="C20" s="90">
        <f>'Regular BG'!T21</f>
        <v>45453</v>
      </c>
      <c r="D20" s="90">
        <f>'Caregiver Support'!H21</f>
        <v>-3576</v>
      </c>
      <c r="E20" s="90">
        <f>'Federal Caregiver Support'!P21</f>
        <v>4996</v>
      </c>
      <c r="F20" s="90">
        <f>NSIP!K21</f>
        <v>0</v>
      </c>
      <c r="G20" s="90">
        <f>+'PA MEDI'!H21</f>
        <v>0</v>
      </c>
      <c r="H20" s="163">
        <f>'Health Promotion'!Q21</f>
        <v>0</v>
      </c>
      <c r="I20" s="90">
        <f>'Other Funds-Revision No. 2'!AG20</f>
        <v>12755</v>
      </c>
      <c r="J20" s="201">
        <f t="shared" si="0"/>
        <v>59628</v>
      </c>
    </row>
    <row r="21" spans="1:10" x14ac:dyDescent="0.2">
      <c r="A21" s="159" t="s">
        <v>55</v>
      </c>
      <c r="B21" s="25" t="str">
        <f>+'Original ABG Allocation'!B21</f>
        <v>NORTHUMBERLND</v>
      </c>
      <c r="C21" s="90">
        <f>'Regular BG'!T22</f>
        <v>48923</v>
      </c>
      <c r="D21" s="90">
        <f>'Caregiver Support'!H22</f>
        <v>-8789</v>
      </c>
      <c r="E21" s="90">
        <f>'Federal Caregiver Support'!P22</f>
        <v>26547</v>
      </c>
      <c r="F21" s="90">
        <f>NSIP!K22</f>
        <v>0</v>
      </c>
      <c r="G21" s="90">
        <f>+'PA MEDI'!H22</f>
        <v>0</v>
      </c>
      <c r="H21" s="163">
        <f>'Health Promotion'!Q22</f>
        <v>11765</v>
      </c>
      <c r="I21" s="90">
        <f>'Other Funds-Revision No. 2'!AG21</f>
        <v>217144</v>
      </c>
      <c r="J21" s="201">
        <f t="shared" si="0"/>
        <v>295590</v>
      </c>
    </row>
    <row r="22" spans="1:10" x14ac:dyDescent="0.2">
      <c r="A22" s="159" t="s">
        <v>57</v>
      </c>
      <c r="B22" s="25" t="str">
        <f>+'Original ABG Allocation'!B22</f>
        <v>UNION/SNYDER</v>
      </c>
      <c r="C22" s="90">
        <f>'Regular BG'!T23</f>
        <v>2164</v>
      </c>
      <c r="D22" s="90">
        <f>'Caregiver Support'!H23</f>
        <v>-3196</v>
      </c>
      <c r="E22" s="90">
        <f>'Federal Caregiver Support'!P23</f>
        <v>3196</v>
      </c>
      <c r="F22" s="90">
        <f>NSIP!K23</f>
        <v>0</v>
      </c>
      <c r="G22" s="90">
        <f>+'PA MEDI'!H23</f>
        <v>0</v>
      </c>
      <c r="H22" s="163">
        <f>'Health Promotion'!Q23</f>
        <v>41</v>
      </c>
      <c r="I22" s="90">
        <f>'Other Funds-Revision No. 2'!AG22</f>
        <v>285112</v>
      </c>
      <c r="J22" s="201">
        <f t="shared" si="0"/>
        <v>287317</v>
      </c>
    </row>
    <row r="23" spans="1:10" x14ac:dyDescent="0.2">
      <c r="A23" s="159" t="s">
        <v>59</v>
      </c>
      <c r="B23" s="25" t="str">
        <f>+'Original ABG Allocation'!B23</f>
        <v>MIFF/JUNIATA</v>
      </c>
      <c r="C23" s="90">
        <f>'Regular BG'!T24</f>
        <v>604</v>
      </c>
      <c r="D23" s="90">
        <f>'Caregiver Support'!H24</f>
        <v>-3162</v>
      </c>
      <c r="E23" s="90">
        <f>'Federal Caregiver Support'!P24</f>
        <v>3162</v>
      </c>
      <c r="F23" s="90">
        <f>NSIP!K24</f>
        <v>0</v>
      </c>
      <c r="G23" s="90">
        <f>+'PA MEDI'!H24</f>
        <v>0</v>
      </c>
      <c r="H23" s="163">
        <f>'Health Promotion'!Q24</f>
        <v>0</v>
      </c>
      <c r="I23" s="90">
        <f>'Other Funds-Revision No. 2'!AG23</f>
        <v>127924</v>
      </c>
      <c r="J23" s="201">
        <f t="shared" si="0"/>
        <v>128528</v>
      </c>
    </row>
    <row r="24" spans="1:10" x14ac:dyDescent="0.2">
      <c r="A24" s="159" t="s">
        <v>61</v>
      </c>
      <c r="B24" s="25" t="str">
        <f>+'Original ABG Allocation'!B24</f>
        <v>FRANKLIN</v>
      </c>
      <c r="C24" s="90">
        <f>'Regular BG'!T25</f>
        <v>0</v>
      </c>
      <c r="D24" s="90">
        <f>'Caregiver Support'!H25</f>
        <v>-4518</v>
      </c>
      <c r="E24" s="90">
        <f>'Federal Caregiver Support'!P25</f>
        <v>4518</v>
      </c>
      <c r="F24" s="90">
        <f>NSIP!K25</f>
        <v>0</v>
      </c>
      <c r="G24" s="90">
        <f>+'PA MEDI'!H25</f>
        <v>0</v>
      </c>
      <c r="H24" s="163">
        <f>'Health Promotion'!Q25</f>
        <v>24</v>
      </c>
      <c r="I24" s="90">
        <f>'Other Funds-Revision No. 2'!AG24</f>
        <v>148729</v>
      </c>
      <c r="J24" s="201">
        <f t="shared" si="0"/>
        <v>148753</v>
      </c>
    </row>
    <row r="25" spans="1:10" x14ac:dyDescent="0.2">
      <c r="A25" s="159" t="s">
        <v>63</v>
      </c>
      <c r="B25" s="25" t="str">
        <f>+'Original ABG Allocation'!B25</f>
        <v>ADAMS</v>
      </c>
      <c r="C25" s="90">
        <f>'Regular BG'!T26</f>
        <v>44268</v>
      </c>
      <c r="D25" s="90">
        <f>'Caregiver Support'!H26</f>
        <v>-4010</v>
      </c>
      <c r="E25" s="90">
        <f>'Federal Caregiver Support'!P26</f>
        <v>4010</v>
      </c>
      <c r="F25" s="90">
        <f>NSIP!K26</f>
        <v>0</v>
      </c>
      <c r="G25" s="90">
        <f>+'PA MEDI'!H26</f>
        <v>0</v>
      </c>
      <c r="H25" s="163">
        <f>'Health Promotion'!Q26</f>
        <v>97</v>
      </c>
      <c r="I25" s="90">
        <f>'Other Funds-Revision No. 2'!AG25</f>
        <v>184931</v>
      </c>
      <c r="J25" s="201">
        <f t="shared" si="0"/>
        <v>229296</v>
      </c>
    </row>
    <row r="26" spans="1:10" x14ac:dyDescent="0.2">
      <c r="A26" s="159" t="s">
        <v>65</v>
      </c>
      <c r="B26" s="25" t="str">
        <f>+'Original ABG Allocation'!B26</f>
        <v>CUMBERLAND</v>
      </c>
      <c r="C26" s="90">
        <f>'Regular BG'!T27</f>
        <v>4382</v>
      </c>
      <c r="D26" s="90">
        <f>'Caregiver Support'!H27</f>
        <v>-5750</v>
      </c>
      <c r="E26" s="90">
        <f>'Federal Caregiver Support'!P27</f>
        <v>5750</v>
      </c>
      <c r="F26" s="90">
        <f>NSIP!K27</f>
        <v>0</v>
      </c>
      <c r="G26" s="90">
        <f>+'PA MEDI'!H27</f>
        <v>0</v>
      </c>
      <c r="H26" s="163">
        <f>'Health Promotion'!Q27</f>
        <v>177</v>
      </c>
      <c r="I26" s="90">
        <f>'Other Funds-Revision No. 2'!AG26</f>
        <v>110955</v>
      </c>
      <c r="J26" s="201">
        <f t="shared" si="0"/>
        <v>115514</v>
      </c>
    </row>
    <row r="27" spans="1:10" x14ac:dyDescent="0.2">
      <c r="A27" s="159" t="s">
        <v>67</v>
      </c>
      <c r="B27" s="25" t="str">
        <f>+'Original ABG Allocation'!B27</f>
        <v>PERRY</v>
      </c>
      <c r="C27" s="90">
        <f>'Regular BG'!T28</f>
        <v>1250</v>
      </c>
      <c r="D27" s="90">
        <f>'Caregiver Support'!H28</f>
        <v>-2028</v>
      </c>
      <c r="E27" s="90">
        <f>'Federal Caregiver Support'!P28</f>
        <v>2028</v>
      </c>
      <c r="F27" s="90">
        <f>NSIP!K28</f>
        <v>0</v>
      </c>
      <c r="G27" s="90">
        <f>+'PA MEDI'!H28</f>
        <v>0</v>
      </c>
      <c r="H27" s="163">
        <f>'Health Promotion'!Q28</f>
        <v>0</v>
      </c>
      <c r="I27" s="90">
        <f>'Other Funds-Revision No. 2'!AG27</f>
        <v>291677</v>
      </c>
      <c r="J27" s="201">
        <f t="shared" si="0"/>
        <v>292927</v>
      </c>
    </row>
    <row r="28" spans="1:10" x14ac:dyDescent="0.2">
      <c r="A28" s="159" t="s">
        <v>69</v>
      </c>
      <c r="B28" s="25" t="str">
        <f>+'Original ABG Allocation'!B28</f>
        <v>DAUPHIN</v>
      </c>
      <c r="C28" s="90">
        <f>'Regular BG'!T29</f>
        <v>4294</v>
      </c>
      <c r="D28" s="90">
        <f>'Caregiver Support'!H29</f>
        <v>-7830</v>
      </c>
      <c r="E28" s="90">
        <f>'Federal Caregiver Support'!P29</f>
        <v>7830</v>
      </c>
      <c r="F28" s="90">
        <f>NSIP!K29</f>
        <v>0</v>
      </c>
      <c r="G28" s="90">
        <f>+'PA MEDI'!H29</f>
        <v>0</v>
      </c>
      <c r="H28" s="163">
        <f>'Health Promotion'!Q29</f>
        <v>80</v>
      </c>
      <c r="I28" s="90">
        <f>'Other Funds-Revision No. 2'!AG28</f>
        <v>17857</v>
      </c>
      <c r="J28" s="201">
        <f t="shared" si="0"/>
        <v>22231</v>
      </c>
    </row>
    <row r="29" spans="1:10" x14ac:dyDescent="0.2">
      <c r="A29" s="159" t="s">
        <v>71</v>
      </c>
      <c r="B29" s="25" t="str">
        <f>+'Original ABG Allocation'!B29</f>
        <v>LEBANON</v>
      </c>
      <c r="C29" s="90">
        <f>'Regular BG'!T30</f>
        <v>136677</v>
      </c>
      <c r="D29" s="90">
        <f>'Caregiver Support'!H30</f>
        <v>-3777</v>
      </c>
      <c r="E29" s="90">
        <f>'Federal Caregiver Support'!P30</f>
        <v>3777</v>
      </c>
      <c r="F29" s="90">
        <f>NSIP!K30</f>
        <v>0</v>
      </c>
      <c r="G29" s="90">
        <f>+'PA MEDI'!H30</f>
        <v>0</v>
      </c>
      <c r="H29" s="163">
        <f>'Health Promotion'!Q30</f>
        <v>71</v>
      </c>
      <c r="I29" s="90">
        <f>'Other Funds-Revision No. 2'!AG29</f>
        <v>21019</v>
      </c>
      <c r="J29" s="201">
        <f t="shared" si="0"/>
        <v>157767</v>
      </c>
    </row>
    <row r="30" spans="1:10" x14ac:dyDescent="0.2">
      <c r="A30" s="159" t="s">
        <v>73</v>
      </c>
      <c r="B30" s="25" t="str">
        <f>+'Original ABG Allocation'!B30</f>
        <v>YORK</v>
      </c>
      <c r="C30" s="90">
        <f>'Regular BG'!T31</f>
        <v>5764</v>
      </c>
      <c r="D30" s="90">
        <f>'Caregiver Support'!H31</f>
        <v>-11568</v>
      </c>
      <c r="E30" s="90">
        <f>'Federal Caregiver Support'!P31</f>
        <v>11568</v>
      </c>
      <c r="F30" s="90">
        <f>NSIP!K31</f>
        <v>0</v>
      </c>
      <c r="G30" s="90">
        <f>+'PA MEDI'!H31</f>
        <v>0</v>
      </c>
      <c r="H30" s="163">
        <f>'Health Promotion'!Q31</f>
        <v>264</v>
      </c>
      <c r="I30" s="90">
        <f>'Other Funds-Revision No. 2'!AG30</f>
        <v>20408</v>
      </c>
      <c r="J30" s="201">
        <f t="shared" si="0"/>
        <v>26436</v>
      </c>
    </row>
    <row r="31" spans="1:10" x14ac:dyDescent="0.2">
      <c r="A31" s="159" t="s">
        <v>75</v>
      </c>
      <c r="B31" s="25" t="str">
        <f>+'Original ABG Allocation'!B31</f>
        <v>LANCASTER</v>
      </c>
      <c r="C31" s="90">
        <f>'Regular BG'!T32</f>
        <v>9245</v>
      </c>
      <c r="D31" s="90">
        <f>'Caregiver Support'!H32</f>
        <v>-12731</v>
      </c>
      <c r="E31" s="90">
        <f>'Federal Caregiver Support'!P32</f>
        <v>12731</v>
      </c>
      <c r="F31" s="90">
        <f>NSIP!K32</f>
        <v>0</v>
      </c>
      <c r="G31" s="90">
        <f>+'PA MEDI'!H32</f>
        <v>0</v>
      </c>
      <c r="H31" s="163">
        <f>'Health Promotion'!Q32</f>
        <v>245</v>
      </c>
      <c r="I31" s="90">
        <f>'Other Funds-Revision No. 2'!AG31</f>
        <v>17857</v>
      </c>
      <c r="J31" s="201">
        <f t="shared" si="0"/>
        <v>27347</v>
      </c>
    </row>
    <row r="32" spans="1:10" x14ac:dyDescent="0.2">
      <c r="A32" s="159" t="s">
        <v>77</v>
      </c>
      <c r="B32" s="25" t="str">
        <f>+'Original ABG Allocation'!B32</f>
        <v>CHESTER</v>
      </c>
      <c r="C32" s="90">
        <f>'Regular BG'!T33</f>
        <v>3338</v>
      </c>
      <c r="D32" s="90">
        <f>'Caregiver Support'!H33</f>
        <v>-10253</v>
      </c>
      <c r="E32" s="90">
        <f>'Federal Caregiver Support'!P33</f>
        <v>10253</v>
      </c>
      <c r="F32" s="90">
        <f>NSIP!K33</f>
        <v>0</v>
      </c>
      <c r="G32" s="90">
        <f>+'PA MEDI'!H33</f>
        <v>0</v>
      </c>
      <c r="H32" s="163">
        <f>'Health Promotion'!Q33</f>
        <v>340</v>
      </c>
      <c r="I32" s="90">
        <f>'Other Funds-Revision No. 2'!AG32</f>
        <v>10204</v>
      </c>
      <c r="J32" s="201">
        <f t="shared" si="0"/>
        <v>13882</v>
      </c>
    </row>
    <row r="33" spans="1:10" x14ac:dyDescent="0.2">
      <c r="A33" s="159" t="s">
        <v>79</v>
      </c>
      <c r="B33" s="25" t="str">
        <f>+'Original ABG Allocation'!B33</f>
        <v>MONTGOMERY</v>
      </c>
      <c r="C33" s="90">
        <f>'Regular BG'!T34</f>
        <v>11670</v>
      </c>
      <c r="D33" s="90">
        <f>'Caregiver Support'!H34</f>
        <v>-17376</v>
      </c>
      <c r="E33" s="90">
        <f>'Federal Caregiver Support'!P34</f>
        <v>17376</v>
      </c>
      <c r="F33" s="90">
        <f>NSIP!K34</f>
        <v>0</v>
      </c>
      <c r="G33" s="90">
        <f>+'PA MEDI'!H34</f>
        <v>0</v>
      </c>
      <c r="H33" s="163">
        <f>'Health Promotion'!Q34</f>
        <v>589</v>
      </c>
      <c r="I33" s="90">
        <f>'Other Funds-Revision No. 2'!AG33</f>
        <v>17857</v>
      </c>
      <c r="J33" s="201">
        <f t="shared" si="0"/>
        <v>30116</v>
      </c>
    </row>
    <row r="34" spans="1:10" x14ac:dyDescent="0.2">
      <c r="A34" s="159" t="s">
        <v>81</v>
      </c>
      <c r="B34" s="25" t="str">
        <f>+'Original ABG Allocation'!B34</f>
        <v>BUCKS</v>
      </c>
      <c r="C34" s="90">
        <f>'Regular BG'!T35</f>
        <v>8936</v>
      </c>
      <c r="D34" s="90">
        <f>'Caregiver Support'!H35</f>
        <v>-12923</v>
      </c>
      <c r="E34" s="90">
        <f>'Federal Caregiver Support'!P35</f>
        <v>12923</v>
      </c>
      <c r="F34" s="90">
        <f>NSIP!K35</f>
        <v>0</v>
      </c>
      <c r="G34" s="90">
        <f>+'PA MEDI'!H35</f>
        <v>0</v>
      </c>
      <c r="H34" s="163">
        <f>'Health Promotion'!Q35</f>
        <v>376</v>
      </c>
      <c r="I34" s="90">
        <f>'Other Funds-Revision No. 2'!AG34</f>
        <v>664598</v>
      </c>
      <c r="J34" s="201">
        <f t="shared" si="0"/>
        <v>673910</v>
      </c>
    </row>
    <row r="35" spans="1:10" x14ac:dyDescent="0.2">
      <c r="A35" s="159" t="s">
        <v>83</v>
      </c>
      <c r="B35" s="25" t="str">
        <f>+'Original ABG Allocation'!B35</f>
        <v>DELAWARE</v>
      </c>
      <c r="C35" s="90">
        <f>'Regular BG'!T36</f>
        <v>7464</v>
      </c>
      <c r="D35" s="90">
        <f>'Caregiver Support'!H36</f>
        <v>-13148</v>
      </c>
      <c r="E35" s="90">
        <f>'Federal Caregiver Support'!P36</f>
        <v>13148</v>
      </c>
      <c r="F35" s="90">
        <f>NSIP!K36</f>
        <v>0</v>
      </c>
      <c r="G35" s="90">
        <f>+'PA MEDI'!H36</f>
        <v>0</v>
      </c>
      <c r="H35" s="163">
        <f>'Health Promotion'!Q36</f>
        <v>72</v>
      </c>
      <c r="I35" s="90">
        <f>'Other Funds-Revision No. 2'!AG35</f>
        <v>262761</v>
      </c>
      <c r="J35" s="201">
        <f t="shared" si="0"/>
        <v>270297</v>
      </c>
    </row>
    <row r="36" spans="1:10" x14ac:dyDescent="0.2">
      <c r="A36" s="159" t="s">
        <v>85</v>
      </c>
      <c r="B36" s="25" t="str">
        <f>+'Original ABG Allocation'!B36</f>
        <v>PHILADELPHIA</v>
      </c>
      <c r="C36" s="90">
        <f>'Regular BG'!T37</f>
        <v>0</v>
      </c>
      <c r="D36" s="90">
        <f>'Caregiver Support'!H37</f>
        <v>-63924</v>
      </c>
      <c r="E36" s="90">
        <f>'Federal Caregiver Support'!P37</f>
        <v>63924</v>
      </c>
      <c r="F36" s="90">
        <f>NSIP!K37</f>
        <v>0</v>
      </c>
      <c r="G36" s="90">
        <f>+'PA MEDI'!H37</f>
        <v>0</v>
      </c>
      <c r="H36" s="163">
        <f>'Health Promotion'!Q37</f>
        <v>0</v>
      </c>
      <c r="I36" s="90">
        <f>'Other Funds-Revision No. 2'!AG36</f>
        <v>438212</v>
      </c>
      <c r="J36" s="201">
        <f t="shared" si="0"/>
        <v>438212</v>
      </c>
    </row>
    <row r="37" spans="1:10" x14ac:dyDescent="0.2">
      <c r="A37" s="159" t="s">
        <v>87</v>
      </c>
      <c r="B37" s="25" t="str">
        <f>+'Original ABG Allocation'!B37</f>
        <v>BERKS</v>
      </c>
      <c r="C37" s="90">
        <f>'Regular BG'!T38</f>
        <v>6563</v>
      </c>
      <c r="D37" s="90">
        <f>'Caregiver Support'!H38</f>
        <v>-11743</v>
      </c>
      <c r="E37" s="90">
        <f>'Federal Caregiver Support'!P38</f>
        <v>11743</v>
      </c>
      <c r="F37" s="90">
        <f>NSIP!K38</f>
        <v>0</v>
      </c>
      <c r="G37" s="90">
        <f>+'PA MEDI'!H38</f>
        <v>0</v>
      </c>
      <c r="H37" s="163">
        <f>'Health Promotion'!Q38</f>
        <v>205</v>
      </c>
      <c r="I37" s="90">
        <f>'Other Funds-Revision No. 2'!AG37</f>
        <v>146022</v>
      </c>
      <c r="J37" s="201">
        <f t="shared" si="0"/>
        <v>152790</v>
      </c>
    </row>
    <row r="38" spans="1:10" x14ac:dyDescent="0.2">
      <c r="A38" s="159" t="s">
        <v>89</v>
      </c>
      <c r="B38" s="25" t="str">
        <f>+'Original ABG Allocation'!B38</f>
        <v>LEHIGH</v>
      </c>
      <c r="C38" s="90">
        <f>'Regular BG'!T39</f>
        <v>0</v>
      </c>
      <c r="D38" s="90">
        <f>'Caregiver Support'!H39</f>
        <v>-9193</v>
      </c>
      <c r="E38" s="90">
        <f>'Federal Caregiver Support'!P39</f>
        <v>9193</v>
      </c>
      <c r="F38" s="90">
        <f>NSIP!K39</f>
        <v>0</v>
      </c>
      <c r="G38" s="90">
        <f>+'PA MEDI'!H39</f>
        <v>0</v>
      </c>
      <c r="H38" s="163">
        <f>'Health Promotion'!Q39</f>
        <v>251</v>
      </c>
      <c r="I38" s="90">
        <f>'Other Funds-Revision No. 2'!AG38</f>
        <v>25510</v>
      </c>
      <c r="J38" s="201">
        <f t="shared" ref="J38:J57" si="1">SUM(C38:I38)</f>
        <v>25761</v>
      </c>
    </row>
    <row r="39" spans="1:10" x14ac:dyDescent="0.2">
      <c r="A39" s="159" t="s">
        <v>91</v>
      </c>
      <c r="B39" s="25" t="str">
        <f>+'Original ABG Allocation'!B39</f>
        <v>NORTHAMPTON</v>
      </c>
      <c r="C39" s="90">
        <f>'Regular BG'!T40</f>
        <v>1028</v>
      </c>
      <c r="D39" s="90">
        <f>'Caregiver Support'!H40</f>
        <v>-7298</v>
      </c>
      <c r="E39" s="90">
        <f>'Federal Caregiver Support'!P40</f>
        <v>7298</v>
      </c>
      <c r="F39" s="90">
        <f>NSIP!K40</f>
        <v>0</v>
      </c>
      <c r="G39" s="90">
        <f>+'PA MEDI'!H40</f>
        <v>0</v>
      </c>
      <c r="H39" s="163">
        <f>'Health Promotion'!Q40</f>
        <v>114</v>
      </c>
      <c r="I39" s="90">
        <f>'Other Funds-Revision No. 2'!AG39</f>
        <v>347525</v>
      </c>
      <c r="J39" s="201">
        <f t="shared" si="1"/>
        <v>348667</v>
      </c>
    </row>
    <row r="40" spans="1:10" x14ac:dyDescent="0.2">
      <c r="A40" s="159" t="s">
        <v>93</v>
      </c>
      <c r="B40" s="25" t="str">
        <f>+'Original ABG Allocation'!B40</f>
        <v>PIKE</v>
      </c>
      <c r="C40" s="90">
        <f>'Regular BG'!T41</f>
        <v>3434</v>
      </c>
      <c r="D40" s="90">
        <f>'Caregiver Support'!H41</f>
        <v>-3086</v>
      </c>
      <c r="E40" s="90">
        <f>'Federal Caregiver Support'!P41</f>
        <v>3086</v>
      </c>
      <c r="F40" s="90">
        <f>NSIP!K41</f>
        <v>0</v>
      </c>
      <c r="G40" s="90">
        <f>+'PA MEDI'!H41</f>
        <v>0</v>
      </c>
      <c r="H40" s="163">
        <f>'Health Promotion'!Q41</f>
        <v>24</v>
      </c>
      <c r="I40" s="90">
        <f>'Other Funds-Revision No. 2'!AG40</f>
        <v>7653</v>
      </c>
      <c r="J40" s="201">
        <f t="shared" si="1"/>
        <v>11111</v>
      </c>
    </row>
    <row r="41" spans="1:10" x14ac:dyDescent="0.2">
      <c r="A41" s="159" t="s">
        <v>95</v>
      </c>
      <c r="B41" s="25" t="str">
        <f>+'Original ABG Allocation'!B41</f>
        <v>B/S/S/T</v>
      </c>
      <c r="C41" s="90">
        <f>'Regular BG'!T42</f>
        <v>3610</v>
      </c>
      <c r="D41" s="90">
        <f>'Caregiver Support'!H42</f>
        <v>-7419</v>
      </c>
      <c r="E41" s="90">
        <f>'Federal Caregiver Support'!P42</f>
        <v>7419</v>
      </c>
      <c r="F41" s="90">
        <f>NSIP!K42</f>
        <v>0</v>
      </c>
      <c r="G41" s="90">
        <f>+'PA MEDI'!H42</f>
        <v>0</v>
      </c>
      <c r="H41" s="163">
        <f>'Health Promotion'!Q42</f>
        <v>45</v>
      </c>
      <c r="I41" s="90">
        <f>'Other Funds-Revision No. 2'!AG41</f>
        <v>105103</v>
      </c>
      <c r="J41" s="201">
        <f t="shared" si="1"/>
        <v>108758</v>
      </c>
    </row>
    <row r="42" spans="1:10" x14ac:dyDescent="0.2">
      <c r="A42" s="159" t="s">
        <v>97</v>
      </c>
      <c r="B42" s="25" t="str">
        <f>+'Original ABG Allocation'!B42</f>
        <v>LUZERNE/WYOMING</v>
      </c>
      <c r="C42" s="90">
        <f>'Regular BG'!T43</f>
        <v>0</v>
      </c>
      <c r="D42" s="90">
        <f>'Caregiver Support'!H43</f>
        <v>-7429</v>
      </c>
      <c r="E42" s="90">
        <f>'Federal Caregiver Support'!P43</f>
        <v>7429</v>
      </c>
      <c r="F42" s="90">
        <f>NSIP!K43</f>
        <v>0</v>
      </c>
      <c r="G42" s="90">
        <f>+'PA MEDI'!H43</f>
        <v>0</v>
      </c>
      <c r="H42" s="163">
        <f>'Health Promotion'!Q43</f>
        <v>0</v>
      </c>
      <c r="I42" s="90">
        <f>'Other Funds-Revision No. 2'!AG42</f>
        <v>434770</v>
      </c>
      <c r="J42" s="201">
        <f t="shared" si="1"/>
        <v>434770</v>
      </c>
    </row>
    <row r="43" spans="1:10" x14ac:dyDescent="0.2">
      <c r="A43" s="159" t="s">
        <v>99</v>
      </c>
      <c r="B43" s="25" t="str">
        <f>+'Original ABG Allocation'!B43</f>
        <v>LACKAWANNA</v>
      </c>
      <c r="C43" s="90">
        <f>'Regular BG'!T44</f>
        <v>0</v>
      </c>
      <c r="D43" s="90">
        <f>'Caregiver Support'!H44</f>
        <v>-6096</v>
      </c>
      <c r="E43" s="90">
        <f>'Federal Caregiver Support'!P44</f>
        <v>6096</v>
      </c>
      <c r="F43" s="90">
        <f>NSIP!K44</f>
        <v>0</v>
      </c>
      <c r="G43" s="90">
        <f>+'PA MEDI'!H44</f>
        <v>0</v>
      </c>
      <c r="H43" s="163">
        <f>'Health Promotion'!Q44</f>
        <v>0</v>
      </c>
      <c r="I43" s="90">
        <f>'Other Funds-Revision No. 2'!AG43</f>
        <v>757881.5</v>
      </c>
      <c r="J43" s="201">
        <f t="shared" si="1"/>
        <v>757881.5</v>
      </c>
    </row>
    <row r="44" spans="1:10" x14ac:dyDescent="0.2">
      <c r="A44" s="159" t="s">
        <v>101</v>
      </c>
      <c r="B44" s="25" t="str">
        <f>+'Original ABG Allocation'!B44</f>
        <v>CARBON</v>
      </c>
      <c r="C44" s="90">
        <f>'Regular BG'!T45</f>
        <v>1806</v>
      </c>
      <c r="D44" s="90">
        <f>'Caregiver Support'!H45</f>
        <v>-2652</v>
      </c>
      <c r="E44" s="90">
        <f>'Federal Caregiver Support'!P45</f>
        <v>2652</v>
      </c>
      <c r="F44" s="90">
        <f>NSIP!K45</f>
        <v>0</v>
      </c>
      <c r="G44" s="90">
        <f>+'PA MEDI'!H45</f>
        <v>0</v>
      </c>
      <c r="H44" s="163">
        <f>'Health Promotion'!Q45</f>
        <v>24</v>
      </c>
      <c r="I44" s="90">
        <f>'Other Funds-Revision No. 2'!AG44</f>
        <v>23885</v>
      </c>
      <c r="J44" s="201">
        <f t="shared" si="1"/>
        <v>25715</v>
      </c>
    </row>
    <row r="45" spans="1:10" x14ac:dyDescent="0.2">
      <c r="A45" s="159" t="s">
        <v>103</v>
      </c>
      <c r="B45" s="25" t="str">
        <f>+'Original ABG Allocation'!B45</f>
        <v>SCHUYLKILL</v>
      </c>
      <c r="C45" s="90">
        <f>'Regular BG'!T46</f>
        <v>2528</v>
      </c>
      <c r="D45" s="90">
        <f>'Caregiver Support'!H46</f>
        <v>-4237</v>
      </c>
      <c r="E45" s="90">
        <f>'Federal Caregiver Support'!P46</f>
        <v>4237</v>
      </c>
      <c r="F45" s="90">
        <f>NSIP!K46</f>
        <v>0</v>
      </c>
      <c r="G45" s="90">
        <f>+'PA MEDI'!H46</f>
        <v>0</v>
      </c>
      <c r="H45" s="163">
        <f>'Health Promotion'!Q46</f>
        <v>10265</v>
      </c>
      <c r="I45" s="90">
        <f>'Other Funds-Revision No. 2'!AG45</f>
        <v>171485</v>
      </c>
      <c r="J45" s="201">
        <f t="shared" si="1"/>
        <v>184278</v>
      </c>
    </row>
    <row r="46" spans="1:10" x14ac:dyDescent="0.2">
      <c r="A46" s="159" t="s">
        <v>105</v>
      </c>
      <c r="B46" s="25" t="str">
        <f>+'Original ABG Allocation'!B46</f>
        <v>CLEARFIELD</v>
      </c>
      <c r="C46" s="90">
        <f>'Regular BG'!T47</f>
        <v>1350</v>
      </c>
      <c r="D46" s="90">
        <f>'Caregiver Support'!H47</f>
        <v>-3702</v>
      </c>
      <c r="E46" s="90">
        <f>'Federal Caregiver Support'!P47</f>
        <v>3702</v>
      </c>
      <c r="F46" s="90">
        <f>NSIP!K47</f>
        <v>0</v>
      </c>
      <c r="G46" s="90">
        <f>+'PA MEDI'!H47</f>
        <v>0</v>
      </c>
      <c r="H46" s="163">
        <f>'Health Promotion'!Q47</f>
        <v>0</v>
      </c>
      <c r="I46" s="90">
        <f>'Other Funds-Revision No. 2'!AG46</f>
        <v>15306</v>
      </c>
      <c r="J46" s="201">
        <f t="shared" si="1"/>
        <v>16656</v>
      </c>
    </row>
    <row r="47" spans="1:10" x14ac:dyDescent="0.2">
      <c r="A47" s="159" t="s">
        <v>107</v>
      </c>
      <c r="B47" s="25" t="str">
        <f>+'Original ABG Allocation'!B47</f>
        <v>JEFFERSON</v>
      </c>
      <c r="C47" s="90">
        <f>'Regular BG'!T48</f>
        <v>0</v>
      </c>
      <c r="D47" s="90">
        <f>'Caregiver Support'!H48</f>
        <v>-1565</v>
      </c>
      <c r="E47" s="90">
        <f>'Federal Caregiver Support'!P48</f>
        <v>1565</v>
      </c>
      <c r="F47" s="90">
        <f>NSIP!K48</f>
        <v>0</v>
      </c>
      <c r="G47" s="90">
        <f>+'PA MEDI'!H48</f>
        <v>0</v>
      </c>
      <c r="H47" s="163">
        <f>'Health Promotion'!Q48</f>
        <v>0</v>
      </c>
      <c r="I47" s="90">
        <f>'Other Funds-Revision No. 2'!AG47</f>
        <v>7653</v>
      </c>
      <c r="J47" s="201">
        <f t="shared" si="1"/>
        <v>7653</v>
      </c>
    </row>
    <row r="48" spans="1:10" x14ac:dyDescent="0.2">
      <c r="A48" s="159" t="s">
        <v>109</v>
      </c>
      <c r="B48" s="25" t="str">
        <f>+'Original ABG Allocation'!B48</f>
        <v>FOREST/WARREN</v>
      </c>
      <c r="C48" s="90">
        <f>'Regular BG'!T49</f>
        <v>15283</v>
      </c>
      <c r="D48" s="90">
        <f>'Caregiver Support'!H49</f>
        <v>-4891</v>
      </c>
      <c r="E48" s="90">
        <f>'Federal Caregiver Support'!P49</f>
        <v>12349</v>
      </c>
      <c r="F48" s="90">
        <f>NSIP!K49</f>
        <v>0</v>
      </c>
      <c r="G48" s="90">
        <f>+'PA MEDI'!H49</f>
        <v>0</v>
      </c>
      <c r="H48" s="163">
        <f>'Health Promotion'!Q49</f>
        <v>8</v>
      </c>
      <c r="I48" s="90">
        <f>'Other Funds-Revision No. 2'!AG48</f>
        <v>12755</v>
      </c>
      <c r="J48" s="201">
        <f t="shared" si="1"/>
        <v>35504</v>
      </c>
    </row>
    <row r="49" spans="1:22" x14ac:dyDescent="0.2">
      <c r="A49" s="159" t="s">
        <v>111</v>
      </c>
      <c r="B49" s="25" t="str">
        <f>+'Original ABG Allocation'!B49</f>
        <v>VENANGO</v>
      </c>
      <c r="C49" s="90">
        <f>'Regular BG'!T50</f>
        <v>1513</v>
      </c>
      <c r="D49" s="90">
        <f>'Caregiver Support'!H50</f>
        <v>-2324</v>
      </c>
      <c r="E49" s="90">
        <f>'Federal Caregiver Support'!P50</f>
        <v>2324</v>
      </c>
      <c r="F49" s="90">
        <f>NSIP!K50</f>
        <v>0</v>
      </c>
      <c r="G49" s="90">
        <f>+'PA MEDI'!H50</f>
        <v>0</v>
      </c>
      <c r="H49" s="163">
        <f>'Health Promotion'!Q50</f>
        <v>3</v>
      </c>
      <c r="I49" s="90">
        <f>'Other Funds-Revision No. 2'!AG49</f>
        <v>7653</v>
      </c>
      <c r="J49" s="201">
        <f t="shared" si="1"/>
        <v>9169</v>
      </c>
    </row>
    <row r="50" spans="1:22" x14ac:dyDescent="0.2">
      <c r="A50" s="159" t="s">
        <v>113</v>
      </c>
      <c r="B50" s="25" t="str">
        <f>+'Original ABG Allocation'!B50</f>
        <v>ARMSTRONG</v>
      </c>
      <c r="C50" s="90">
        <f>'Regular BG'!T51</f>
        <v>0</v>
      </c>
      <c r="D50" s="90">
        <f>'Caregiver Support'!H51</f>
        <v>-3279</v>
      </c>
      <c r="E50" s="90">
        <f>'Federal Caregiver Support'!P51</f>
        <v>3279</v>
      </c>
      <c r="F50" s="90">
        <f>NSIP!K51</f>
        <v>0</v>
      </c>
      <c r="G50" s="90">
        <f>+'PA MEDI'!H51</f>
        <v>0</v>
      </c>
      <c r="H50" s="163">
        <f>'Health Promotion'!Q51</f>
        <v>8469</v>
      </c>
      <c r="I50" s="90">
        <f>'Other Funds-Revision No. 2'!AG50</f>
        <v>145029</v>
      </c>
      <c r="J50" s="201">
        <f t="shared" si="1"/>
        <v>153498</v>
      </c>
    </row>
    <row r="51" spans="1:22" x14ac:dyDescent="0.2">
      <c r="A51" s="159" t="s">
        <v>115</v>
      </c>
      <c r="B51" s="25" t="str">
        <f>+'Original ABG Allocation'!B51</f>
        <v>LAWRENCE</v>
      </c>
      <c r="C51" s="90">
        <f>'Regular BG'!T52</f>
        <v>0</v>
      </c>
      <c r="D51" s="90">
        <f>'Caregiver Support'!H52</f>
        <v>-3367</v>
      </c>
      <c r="E51" s="90">
        <f>'Federal Caregiver Support'!P52</f>
        <v>3367</v>
      </c>
      <c r="F51" s="90">
        <f>NSIP!K52</f>
        <v>0</v>
      </c>
      <c r="G51" s="90">
        <f>+'PA MEDI'!H52</f>
        <v>0</v>
      </c>
      <c r="H51" s="163">
        <f>'Health Promotion'!Q52</f>
        <v>12520</v>
      </c>
      <c r="I51" s="90">
        <f>'Other Funds-Revision No. 2'!AG51</f>
        <v>99913</v>
      </c>
      <c r="J51" s="201">
        <f t="shared" si="1"/>
        <v>112433</v>
      </c>
    </row>
    <row r="52" spans="1:22" x14ac:dyDescent="0.2">
      <c r="A52" s="159" t="s">
        <v>117</v>
      </c>
      <c r="B52" s="25" t="str">
        <f>+'Original ABG Allocation'!B52</f>
        <v>MERCER</v>
      </c>
      <c r="C52" s="90">
        <f>'Regular BG'!T53</f>
        <v>394</v>
      </c>
      <c r="D52" s="90">
        <f>'Caregiver Support'!H53</f>
        <v>-4222</v>
      </c>
      <c r="E52" s="90">
        <f>'Federal Caregiver Support'!P53</f>
        <v>4222</v>
      </c>
      <c r="F52" s="90">
        <f>NSIP!K53</f>
        <v>0</v>
      </c>
      <c r="G52" s="90">
        <f>+'PA MEDI'!H53</f>
        <v>0</v>
      </c>
      <c r="H52" s="163">
        <f>'Health Promotion'!Q53</f>
        <v>11138</v>
      </c>
      <c r="I52" s="90">
        <f>'Other Funds-Revision No. 2'!AG52</f>
        <v>139243</v>
      </c>
      <c r="J52" s="201">
        <f t="shared" si="1"/>
        <v>150775</v>
      </c>
    </row>
    <row r="53" spans="1:22" x14ac:dyDescent="0.2">
      <c r="A53" s="159" t="s">
        <v>119</v>
      </c>
      <c r="B53" s="25" t="str">
        <f>+'Original ABG Allocation'!B53</f>
        <v>MONROE</v>
      </c>
      <c r="C53" s="90">
        <f>'Regular BG'!T54</f>
        <v>5504</v>
      </c>
      <c r="D53" s="90">
        <f>'Caregiver Support'!H54</f>
        <v>-6362</v>
      </c>
      <c r="E53" s="90">
        <f>'Federal Caregiver Support'!P54</f>
        <v>6362</v>
      </c>
      <c r="F53" s="90">
        <f>NSIP!K54</f>
        <v>0</v>
      </c>
      <c r="G53" s="90">
        <f>+'PA MEDI'!H54</f>
        <v>0</v>
      </c>
      <c r="H53" s="163">
        <f>'Health Promotion'!Q54</f>
        <v>230</v>
      </c>
      <c r="I53" s="90">
        <f>'Other Funds-Revision No. 2'!AG53</f>
        <v>10204</v>
      </c>
      <c r="J53" s="201">
        <f t="shared" si="1"/>
        <v>15938</v>
      </c>
    </row>
    <row r="54" spans="1:22" x14ac:dyDescent="0.2">
      <c r="A54" s="159" t="s">
        <v>121</v>
      </c>
      <c r="B54" s="25" t="str">
        <f>+'Original ABG Allocation'!B54</f>
        <v>CLARION</v>
      </c>
      <c r="C54" s="90">
        <f>'Regular BG'!T55</f>
        <v>14118</v>
      </c>
      <c r="D54" s="90">
        <f>'Caregiver Support'!H55</f>
        <v>-1649</v>
      </c>
      <c r="E54" s="90">
        <f>'Federal Caregiver Support'!P55</f>
        <v>1649</v>
      </c>
      <c r="F54" s="90">
        <f>NSIP!K55</f>
        <v>0</v>
      </c>
      <c r="G54" s="90">
        <f>+'PA MEDI'!H55</f>
        <v>0</v>
      </c>
      <c r="H54" s="163">
        <f>'Health Promotion'!Q55</f>
        <v>6439</v>
      </c>
      <c r="I54" s="90">
        <f>'Other Funds-Revision No. 2'!AG54</f>
        <v>170480</v>
      </c>
      <c r="J54" s="201">
        <f t="shared" si="1"/>
        <v>191037</v>
      </c>
    </row>
    <row r="55" spans="1:22" x14ac:dyDescent="0.2">
      <c r="A55" s="159" t="s">
        <v>123</v>
      </c>
      <c r="B55" s="25" t="str">
        <f>+'Original ABG Allocation'!B55</f>
        <v>BUTLER</v>
      </c>
      <c r="C55" s="90">
        <f>'Regular BG'!T56</f>
        <v>926</v>
      </c>
      <c r="D55" s="90">
        <f>'Caregiver Support'!H56</f>
        <v>-5495</v>
      </c>
      <c r="E55" s="90">
        <f>'Federal Caregiver Support'!P56</f>
        <v>5495</v>
      </c>
      <c r="F55" s="90">
        <f>NSIP!K56</f>
        <v>0</v>
      </c>
      <c r="G55" s="90">
        <f>+'PA MEDI'!H56</f>
        <v>0</v>
      </c>
      <c r="H55" s="163">
        <f>'Health Promotion'!Q56</f>
        <v>100</v>
      </c>
      <c r="I55" s="90">
        <f>'Other Funds-Revision No. 2'!AG55</f>
        <v>31857</v>
      </c>
      <c r="J55" s="201">
        <f t="shared" si="1"/>
        <v>32883</v>
      </c>
    </row>
    <row r="56" spans="1:22" x14ac:dyDescent="0.2">
      <c r="A56" s="159" t="s">
        <v>125</v>
      </c>
      <c r="B56" s="25" t="str">
        <f>+'Original ABG Allocation'!B56</f>
        <v>POTTER</v>
      </c>
      <c r="C56" s="90">
        <f>'Regular BG'!T57</f>
        <v>47059</v>
      </c>
      <c r="D56" s="90">
        <f>'Caregiver Support'!H57</f>
        <v>-867</v>
      </c>
      <c r="E56" s="90">
        <f>'Federal Caregiver Support'!P57</f>
        <v>867</v>
      </c>
      <c r="F56" s="90">
        <f>NSIP!K57</f>
        <v>0</v>
      </c>
      <c r="G56" s="90">
        <f>+'PA MEDI'!H57</f>
        <v>0</v>
      </c>
      <c r="H56" s="163">
        <f>'Health Promotion'!Q57</f>
        <v>0</v>
      </c>
      <c r="I56" s="90">
        <f>'Other Funds-Revision No. 2'!AG56</f>
        <v>0</v>
      </c>
      <c r="J56" s="201">
        <f t="shared" si="1"/>
        <v>47059</v>
      </c>
    </row>
    <row r="57" spans="1:22" x14ac:dyDescent="0.2">
      <c r="A57" s="159" t="s">
        <v>127</v>
      </c>
      <c r="B57" s="25" t="str">
        <f>+'Original ABG Allocation'!B57</f>
        <v>WAYNE</v>
      </c>
      <c r="C57" s="90">
        <f>'Regular BG'!T58</f>
        <v>2018</v>
      </c>
      <c r="D57" s="90">
        <f>'Caregiver Support'!H58</f>
        <v>-8167</v>
      </c>
      <c r="E57" s="90">
        <f>'Federal Caregiver Support'!P58</f>
        <v>27850</v>
      </c>
      <c r="F57" s="90">
        <f>NSIP!K58</f>
        <v>0</v>
      </c>
      <c r="G57" s="164">
        <f>+'PA MEDI'!H58</f>
        <v>0</v>
      </c>
      <c r="H57" s="163">
        <f>'Health Promotion'!Q58</f>
        <v>8833</v>
      </c>
      <c r="I57" s="90">
        <f>'Other Funds-Revision No. 2'!AG57</f>
        <v>7241</v>
      </c>
      <c r="J57" s="201">
        <f t="shared" si="1"/>
        <v>37775</v>
      </c>
    </row>
    <row r="58" spans="1:22" ht="13.5" thickBot="1" x14ac:dyDescent="0.25">
      <c r="B58" s="25" t="s">
        <v>129</v>
      </c>
      <c r="C58" s="160">
        <f t="shared" ref="C58:I58" si="2">SUM(C6:C57)</f>
        <v>1432968</v>
      </c>
      <c r="D58" s="160">
        <f t="shared" si="2"/>
        <v>-421966</v>
      </c>
      <c r="E58" s="160">
        <f t="shared" si="2"/>
        <v>626321</v>
      </c>
      <c r="F58" s="160">
        <f t="shared" si="2"/>
        <v>0</v>
      </c>
      <c r="G58" s="160">
        <f t="shared" si="2"/>
        <v>0</v>
      </c>
      <c r="H58" s="160">
        <f t="shared" si="2"/>
        <v>72978</v>
      </c>
      <c r="I58" s="160">
        <f t="shared" si="2"/>
        <v>12155384.51</v>
      </c>
      <c r="J58" s="80">
        <f>SUM(J6:J57)</f>
        <v>13865685.51</v>
      </c>
      <c r="K58" s="37"/>
      <c r="L58" s="37"/>
      <c r="M58" s="37"/>
      <c r="N58" s="37"/>
      <c r="O58" s="37"/>
      <c r="P58" s="37"/>
      <c r="Q58" s="37"/>
      <c r="R58" s="37"/>
      <c r="S58" s="37"/>
      <c r="T58" s="37"/>
      <c r="U58" s="37"/>
      <c r="V58" s="37"/>
    </row>
    <row r="59" spans="1:22" ht="13.5" thickTop="1" x14ac:dyDescent="0.2">
      <c r="C59" s="38"/>
      <c r="D59" s="38"/>
      <c r="E59" s="38"/>
      <c r="F59" s="38"/>
      <c r="G59" s="38"/>
      <c r="H59" s="38"/>
      <c r="I59" s="38"/>
    </row>
    <row r="60" spans="1:22" x14ac:dyDescent="0.2">
      <c r="C60" s="50"/>
    </row>
  </sheetData>
  <sheetProtection algorithmName="SHA-512" hashValue="NUS65R72fSnCAQPIevpyhP4szZXIC5O+g4rsq5Mtd2/RVjObM4ZZatj0Rqo1PAqbxnU1nzInHZ9HyUynrhwCTQ==" saltValue="bfvcjU6H1dg3PI3171C10g==" spinCount="100000" sheet="1" formatCells="0" formatColumns="0" formatRows="0" insertColumns="0" insertRows="0" insertHyperlinks="0" deleteColumns="0" deleteRows="0" sort="0" autoFilter="0" pivotTables="0"/>
  <phoneticPr fontId="6" type="noConversion"/>
  <pageMargins left="0.75" right="0.75" top="0.5" bottom="0.5" header="0" footer="0"/>
  <pageSetup scale="73" orientation="landscape" r:id="rId1"/>
  <headerFooter alignWithMargins="0">
    <oddFooter>&amp;C&amp;A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3322-4388-49BD-82CA-B9A646833398}">
  <sheetPr codeName="Sheet6"/>
  <dimension ref="A1:J127"/>
  <sheetViews>
    <sheetView tabSelected="1" zoomScale="115" zoomScaleNormal="115" workbookViewId="0">
      <pane ySplit="5" topLeftCell="A6" activePane="bottomLeft" state="frozen"/>
      <selection activeCell="B16" sqref="B16"/>
      <selection pane="bottomLeft"/>
    </sheetView>
  </sheetViews>
  <sheetFormatPr defaultRowHeight="12.75" x14ac:dyDescent="0.2"/>
  <cols>
    <col min="1" max="1" width="4.42578125" customWidth="1"/>
    <col min="2" max="2" width="19.42578125" bestFit="1" customWidth="1"/>
    <col min="3" max="3" width="14.5703125" bestFit="1" customWidth="1"/>
    <col min="4" max="4" width="11.5703125" bestFit="1" customWidth="1"/>
    <col min="5" max="5" width="16.5703125" bestFit="1" customWidth="1"/>
    <col min="6" max="7" width="11.140625" bestFit="1" customWidth="1"/>
    <col min="8" max="8" width="12.42578125" bestFit="1" customWidth="1"/>
    <col min="9" max="9" width="12.140625" bestFit="1" customWidth="1"/>
    <col min="10" max="10" width="13.42578125" bestFit="1" customWidth="1"/>
  </cols>
  <sheetData>
    <row r="1" spans="1:10" x14ac:dyDescent="0.2">
      <c r="A1" s="40" t="s">
        <v>134</v>
      </c>
      <c r="B1" s="156"/>
      <c r="C1" s="14"/>
      <c r="D1" s="14"/>
      <c r="E1" s="14"/>
      <c r="F1" s="14"/>
      <c r="G1" s="14"/>
      <c r="H1" s="14"/>
      <c r="I1" s="14"/>
      <c r="J1" s="201"/>
    </row>
    <row r="2" spans="1:10" x14ac:dyDescent="0.2">
      <c r="A2" s="14" t="s">
        <v>2</v>
      </c>
      <c r="B2" s="157"/>
      <c r="C2" s="214"/>
      <c r="D2" s="14"/>
      <c r="E2" s="14"/>
      <c r="F2" s="14"/>
      <c r="G2" s="14"/>
      <c r="H2" s="14"/>
      <c r="I2" s="14"/>
      <c r="J2" s="201"/>
    </row>
    <row r="3" spans="1:10" x14ac:dyDescent="0.2">
      <c r="A3" s="158" t="s">
        <v>3</v>
      </c>
      <c r="B3" s="130"/>
      <c r="C3" s="130" t="s">
        <v>4</v>
      </c>
      <c r="D3" s="130" t="s">
        <v>5</v>
      </c>
      <c r="E3" s="130" t="s">
        <v>6</v>
      </c>
      <c r="F3" s="130" t="s">
        <v>7</v>
      </c>
      <c r="G3" s="130" t="s">
        <v>8</v>
      </c>
      <c r="H3" s="130" t="s">
        <v>9</v>
      </c>
      <c r="I3" s="130" t="s">
        <v>10</v>
      </c>
      <c r="J3" s="215" t="s">
        <v>11</v>
      </c>
    </row>
    <row r="4" spans="1:10" x14ac:dyDescent="0.2">
      <c r="A4" s="14"/>
      <c r="B4" s="130"/>
      <c r="C4" s="130" t="s">
        <v>12</v>
      </c>
      <c r="D4" s="130" t="s">
        <v>13</v>
      </c>
      <c r="E4" s="130" t="s">
        <v>14</v>
      </c>
      <c r="F4" s="130"/>
      <c r="G4" s="130"/>
      <c r="H4" s="130" t="s">
        <v>15</v>
      </c>
      <c r="I4" s="130"/>
      <c r="J4" s="215" t="s">
        <v>17</v>
      </c>
    </row>
    <row r="5" spans="1:10" x14ac:dyDescent="0.2">
      <c r="A5" s="14"/>
      <c r="B5" s="130"/>
      <c r="C5" s="35" t="s">
        <v>18</v>
      </c>
      <c r="D5" s="35" t="s">
        <v>19</v>
      </c>
      <c r="E5" s="35" t="s">
        <v>19</v>
      </c>
      <c r="F5" s="35" t="s">
        <v>20</v>
      </c>
      <c r="G5" s="35" t="s">
        <v>21</v>
      </c>
      <c r="H5" s="35" t="s">
        <v>22</v>
      </c>
      <c r="I5" s="35" t="s">
        <v>136</v>
      </c>
      <c r="J5" s="216" t="s">
        <v>24</v>
      </c>
    </row>
    <row r="6" spans="1:10" x14ac:dyDescent="0.2">
      <c r="A6" s="159" t="s">
        <v>25</v>
      </c>
      <c r="B6" s="217" t="s">
        <v>26</v>
      </c>
      <c r="C6" s="185">
        <f>+'Amended ABG Allocation No. 1 '!C6+'Revision No. 2'!C6</f>
        <v>4556123</v>
      </c>
      <c r="D6" s="185">
        <f>+'Amended ABG Allocation No. 1 '!D6+'Revision No. 2'!D6</f>
        <v>124937</v>
      </c>
      <c r="E6" s="185">
        <f>+'Amended ABG Allocation No. 1 '!E6+'Revision No. 2'!E6</f>
        <v>259060</v>
      </c>
      <c r="F6" s="185">
        <f>+'Amended ABG Allocation No. 1 '!F6+'Revision No. 2'!F6</f>
        <v>94832</v>
      </c>
      <c r="G6" s="185">
        <f>+'Amended ABG Allocation No. 1 '!G6+'Revision No. 2'!G6</f>
        <v>19590</v>
      </c>
      <c r="H6" s="185">
        <f>+'Amended ABG Allocation No. 1 '!H6+'Revision No. 2'!H6</f>
        <v>26482</v>
      </c>
      <c r="I6" s="185">
        <f>+'Amended ABG Allocation No. 1 '!I6+'Revision No. 2'!I6</f>
        <v>1657177.01</v>
      </c>
      <c r="J6" s="201">
        <f>SUM(C6:I6)</f>
        <v>6738201.0099999998</v>
      </c>
    </row>
    <row r="7" spans="1:10" x14ac:dyDescent="0.2">
      <c r="A7" s="159" t="s">
        <v>27</v>
      </c>
      <c r="B7" s="217" t="s">
        <v>28</v>
      </c>
      <c r="C7" s="185">
        <f>+'Amended ABG Allocation No. 1 '!C7+'Revision No. 2'!C7</f>
        <v>2694742</v>
      </c>
      <c r="D7" s="185">
        <f>+'Amended ABG Allocation No. 1 '!D7+'Revision No. 2'!D7</f>
        <v>73548</v>
      </c>
      <c r="E7" s="185">
        <f>+'Amended ABG Allocation No. 1 '!E7+'Revision No. 2'!E7</f>
        <v>141302</v>
      </c>
      <c r="F7" s="185">
        <f>+'Amended ABG Allocation No. 1 '!F7+'Revision No. 2'!F7</f>
        <v>87104</v>
      </c>
      <c r="G7" s="185">
        <f>+'Amended ABG Allocation No. 1 '!G7+'Revision No. 2'!G7</f>
        <v>8933</v>
      </c>
      <c r="H7" s="185">
        <f>+'Amended ABG Allocation No. 1 '!H7+'Revision No. 2'!H7</f>
        <v>12468</v>
      </c>
      <c r="I7" s="185">
        <f>+'Amended ABG Allocation No. 1 '!I7+'Revision No. 2'!I7</f>
        <v>1742143</v>
      </c>
      <c r="J7" s="201">
        <f t="shared" ref="J7:J57" si="0">SUM(C7:I7)</f>
        <v>4760240</v>
      </c>
    </row>
    <row r="8" spans="1:10" x14ac:dyDescent="0.2">
      <c r="A8" s="159" t="s">
        <v>29</v>
      </c>
      <c r="B8" s="217" t="s">
        <v>30</v>
      </c>
      <c r="C8" s="185">
        <f>+'Amended ABG Allocation No. 1 '!C8+'Revision No. 2'!C8</f>
        <v>2115733</v>
      </c>
      <c r="D8" s="185">
        <f>+'Amended ABG Allocation No. 1 '!D8+'Revision No. 2'!D8</f>
        <v>91222</v>
      </c>
      <c r="E8" s="185">
        <f>+'Amended ABG Allocation No. 1 '!E8+'Revision No. 2'!E8</f>
        <v>122234</v>
      </c>
      <c r="F8" s="185">
        <f>+'Amended ABG Allocation No. 1 '!F8+'Revision No. 2'!F8</f>
        <v>26447</v>
      </c>
      <c r="G8" s="185">
        <f>+'Amended ABG Allocation No. 1 '!G8+'Revision No. 2'!G8</f>
        <v>8266</v>
      </c>
      <c r="H8" s="185">
        <f>+'Amended ABG Allocation No. 1 '!H8+'Revision No. 2'!H8</f>
        <v>12381</v>
      </c>
      <c r="I8" s="185">
        <f>+'Amended ABG Allocation No. 1 '!I8+'Revision No. 2'!I8</f>
        <v>1043816</v>
      </c>
      <c r="J8" s="201">
        <f t="shared" si="0"/>
        <v>3420099</v>
      </c>
    </row>
    <row r="9" spans="1:10" x14ac:dyDescent="0.2">
      <c r="A9" s="159" t="s">
        <v>31</v>
      </c>
      <c r="B9" s="217" t="s">
        <v>32</v>
      </c>
      <c r="C9" s="185">
        <f>+'Amended ABG Allocation No. 1 '!C9+'Revision No. 2'!C9</f>
        <v>3612140</v>
      </c>
      <c r="D9" s="185">
        <f>+'Amended ABG Allocation No. 1 '!D9+'Revision No. 2'!D9</f>
        <v>99755</v>
      </c>
      <c r="E9" s="185">
        <f>+'Amended ABG Allocation No. 1 '!E9+'Revision No. 2'!E9</f>
        <v>198950</v>
      </c>
      <c r="F9" s="185">
        <f>+'Amended ABG Allocation No. 1 '!F9+'Revision No. 2'!F9</f>
        <v>30134</v>
      </c>
      <c r="G9" s="185">
        <f>+'Amended ABG Allocation No. 1 '!G9+'Revision No. 2'!G9</f>
        <v>13291</v>
      </c>
      <c r="H9" s="185">
        <f>+'Amended ABG Allocation No. 1 '!H9+'Revision No. 2'!H9</f>
        <v>20190</v>
      </c>
      <c r="I9" s="185">
        <f>+'Amended ABG Allocation No. 1 '!I9+'Revision No. 2'!I9</f>
        <v>965170</v>
      </c>
      <c r="J9" s="201">
        <f t="shared" si="0"/>
        <v>4939630</v>
      </c>
    </row>
    <row r="10" spans="1:10" x14ac:dyDescent="0.2">
      <c r="A10" s="159" t="s">
        <v>33</v>
      </c>
      <c r="B10" s="217" t="s">
        <v>34</v>
      </c>
      <c r="C10" s="185">
        <f>+'Amended ABG Allocation No. 1 '!C10+'Revision No. 2'!C10</f>
        <v>1952297</v>
      </c>
      <c r="D10" s="185">
        <f>+'Amended ABG Allocation No. 1 '!D10+'Revision No. 2'!D10</f>
        <v>59622</v>
      </c>
      <c r="E10" s="185">
        <f>+'Amended ABG Allocation No. 1 '!E10+'Revision No. 2'!E10</f>
        <v>116716</v>
      </c>
      <c r="F10" s="185">
        <f>+'Amended ABG Allocation No. 1 '!F10+'Revision No. 2'!F10</f>
        <v>73026</v>
      </c>
      <c r="G10" s="185">
        <f>+'Amended ABG Allocation No. 1 '!G10+'Revision No. 2'!G10</f>
        <v>8255</v>
      </c>
      <c r="H10" s="185">
        <f>+'Amended ABG Allocation No. 1 '!H10+'Revision No. 2'!H10</f>
        <v>11980</v>
      </c>
      <c r="I10" s="185">
        <f>+'Amended ABG Allocation No. 1 '!I10+'Revision No. 2'!I10</f>
        <v>813868</v>
      </c>
      <c r="J10" s="201">
        <f t="shared" si="0"/>
        <v>3035764</v>
      </c>
    </row>
    <row r="11" spans="1:10" x14ac:dyDescent="0.2">
      <c r="A11" s="159" t="s">
        <v>35</v>
      </c>
      <c r="B11" s="217" t="s">
        <v>36</v>
      </c>
      <c r="C11" s="185">
        <f>+'Amended ABG Allocation No. 1 '!C11+'Revision No. 2'!C11</f>
        <v>28963226</v>
      </c>
      <c r="D11" s="185">
        <f>+'Amended ABG Allocation No. 1 '!D11+'Revision No. 2'!D11</f>
        <v>916567</v>
      </c>
      <c r="E11" s="185">
        <f>+'Amended ABG Allocation No. 1 '!E11+'Revision No. 2'!E11</f>
        <v>1459482</v>
      </c>
      <c r="F11" s="185">
        <f>+'Amended ABG Allocation No. 1 '!F11+'Revision No. 2'!F11</f>
        <v>519237</v>
      </c>
      <c r="G11" s="185">
        <f>+'Amended ABG Allocation No. 1 '!G11+'Revision No. 2'!G11</f>
        <v>84582</v>
      </c>
      <c r="H11" s="185">
        <f>+'Amended ABG Allocation No. 1 '!H11+'Revision No. 2'!H11</f>
        <v>133023</v>
      </c>
      <c r="I11" s="185">
        <f>+'Amended ABG Allocation No. 1 '!I11+'Revision No. 2'!I11</f>
        <v>5434233</v>
      </c>
      <c r="J11" s="201">
        <f t="shared" si="0"/>
        <v>37510350</v>
      </c>
    </row>
    <row r="12" spans="1:10" x14ac:dyDescent="0.2">
      <c r="A12" s="159" t="s">
        <v>37</v>
      </c>
      <c r="B12" s="217" t="s">
        <v>38</v>
      </c>
      <c r="C12" s="185">
        <f>+'Amended ABG Allocation No. 1 '!C12+'Revision No. 2'!C12</f>
        <v>7803430</v>
      </c>
      <c r="D12" s="185">
        <f>+'Amended ABG Allocation No. 1 '!D12+'Revision No. 2'!D12</f>
        <v>238875</v>
      </c>
      <c r="E12" s="185">
        <f>+'Amended ABG Allocation No. 1 '!E12+'Revision No. 2'!E12</f>
        <v>412520</v>
      </c>
      <c r="F12" s="185">
        <f>+'Amended ABG Allocation No. 1 '!F12+'Revision No. 2'!F12</f>
        <v>144712</v>
      </c>
      <c r="G12" s="185">
        <f>+'Amended ABG Allocation No. 1 '!G12+'Revision No. 2'!G12</f>
        <v>27105</v>
      </c>
      <c r="H12" s="185">
        <f>+'Amended ABG Allocation No. 1 '!H12+'Revision No. 2'!H12</f>
        <v>42532</v>
      </c>
      <c r="I12" s="185">
        <f>+'Amended ABG Allocation No. 1 '!I12+'Revision No. 2'!I12</f>
        <v>2831436</v>
      </c>
      <c r="J12" s="201">
        <f t="shared" si="0"/>
        <v>11500610</v>
      </c>
    </row>
    <row r="13" spans="1:10" x14ac:dyDescent="0.2">
      <c r="A13" s="159" t="s">
        <v>39</v>
      </c>
      <c r="B13" s="217" t="s">
        <v>40</v>
      </c>
      <c r="C13" s="185">
        <f>+'Amended ABG Allocation No. 1 '!C13+'Revision No. 2'!C13</f>
        <v>10078019</v>
      </c>
      <c r="D13" s="185">
        <f>+'Amended ABG Allocation No. 1 '!D13+'Revision No. 2'!D13</f>
        <v>337344</v>
      </c>
      <c r="E13" s="185">
        <f>+'Amended ABG Allocation No. 1 '!E13+'Revision No. 2'!E13</f>
        <v>759988</v>
      </c>
      <c r="F13" s="185">
        <f>+'Amended ABG Allocation No. 1 '!F13+'Revision No. 2'!F13</f>
        <v>428622</v>
      </c>
      <c r="G13" s="185">
        <f>+'Amended ABG Allocation No. 1 '!G13+'Revision No. 2'!G13</f>
        <v>33696</v>
      </c>
      <c r="H13" s="185">
        <f>+'Amended ABG Allocation No. 1 '!H13+'Revision No. 2'!H13</f>
        <v>56939</v>
      </c>
      <c r="I13" s="185">
        <f>+'Amended ABG Allocation No. 1 '!I13+'Revision No. 2'!I13</f>
        <v>2269877</v>
      </c>
      <c r="J13" s="201">
        <f t="shared" si="0"/>
        <v>13964485</v>
      </c>
    </row>
    <row r="14" spans="1:10" x14ac:dyDescent="0.2">
      <c r="A14" s="159" t="s">
        <v>41</v>
      </c>
      <c r="B14" s="217" t="s">
        <v>42</v>
      </c>
      <c r="C14" s="185">
        <f>+'Amended ABG Allocation No. 1 '!C14+'Revision No. 2'!C14</f>
        <v>2365394</v>
      </c>
      <c r="D14" s="185">
        <f>+'Amended ABG Allocation No. 1 '!D14+'Revision No. 2'!D14</f>
        <v>70936</v>
      </c>
      <c r="E14" s="185">
        <f>+'Amended ABG Allocation No. 1 '!E14+'Revision No. 2'!E14</f>
        <v>136025</v>
      </c>
      <c r="F14" s="185">
        <f>+'Amended ABG Allocation No. 1 '!F14+'Revision No. 2'!F14</f>
        <v>186141</v>
      </c>
      <c r="G14" s="185">
        <f>+'Amended ABG Allocation No. 1 '!G14+'Revision No. 2'!G14</f>
        <v>8750</v>
      </c>
      <c r="H14" s="185">
        <f>+'Amended ABG Allocation No. 1 '!H14+'Revision No. 2'!H14</f>
        <v>13653</v>
      </c>
      <c r="I14" s="185">
        <f>+'Amended ABG Allocation No. 1 '!I14+'Revision No. 2'!I14</f>
        <v>1795016</v>
      </c>
      <c r="J14" s="201">
        <f t="shared" si="0"/>
        <v>4575915</v>
      </c>
    </row>
    <row r="15" spans="1:10" x14ac:dyDescent="0.2">
      <c r="A15" s="159" t="s">
        <v>43</v>
      </c>
      <c r="B15" s="217" t="s">
        <v>44</v>
      </c>
      <c r="C15" s="185">
        <f>+'Amended ABG Allocation No. 1 '!C15+'Revision No. 2'!C15</f>
        <v>3987557</v>
      </c>
      <c r="D15" s="185">
        <f>+'Amended ABG Allocation No. 1 '!D15+'Revision No. 2'!D15</f>
        <v>122970</v>
      </c>
      <c r="E15" s="185">
        <f>+'Amended ABG Allocation No. 1 '!E15+'Revision No. 2'!E15</f>
        <v>203272</v>
      </c>
      <c r="F15" s="185">
        <f>+'Amended ABG Allocation No. 1 '!F15+'Revision No. 2'!F15</f>
        <v>186208</v>
      </c>
      <c r="G15" s="185">
        <f>+'Amended ABG Allocation No. 1 '!G15+'Revision No. 2'!G15</f>
        <v>13518</v>
      </c>
      <c r="H15" s="185">
        <f>+'Amended ABG Allocation No. 1 '!H15+'Revision No. 2'!H15</f>
        <v>21501</v>
      </c>
      <c r="I15" s="185">
        <f>+'Amended ABG Allocation No. 1 '!I15+'Revision No. 2'!I15</f>
        <v>1147670</v>
      </c>
      <c r="J15" s="201">
        <f t="shared" si="0"/>
        <v>5682696</v>
      </c>
    </row>
    <row r="16" spans="1:10" x14ac:dyDescent="0.2">
      <c r="A16" s="159" t="s">
        <v>45</v>
      </c>
      <c r="B16" s="217" t="s">
        <v>46</v>
      </c>
      <c r="C16" s="185">
        <f>+'Amended ABG Allocation No. 1 '!C16+'Revision No. 2'!C16</f>
        <v>2883850</v>
      </c>
      <c r="D16" s="185">
        <f>+'Amended ABG Allocation No. 1 '!D16+'Revision No. 2'!D16</f>
        <v>94023</v>
      </c>
      <c r="E16" s="185">
        <f>+'Amended ABG Allocation No. 1 '!E16+'Revision No. 2'!E16</f>
        <v>189913</v>
      </c>
      <c r="F16" s="185">
        <f>+'Amended ABG Allocation No. 1 '!F16+'Revision No. 2'!F16</f>
        <v>108687</v>
      </c>
      <c r="G16" s="185">
        <f>+'Amended ABG Allocation No. 1 '!G16+'Revision No. 2'!G16</f>
        <v>10028</v>
      </c>
      <c r="H16" s="185">
        <f>+'Amended ABG Allocation No. 1 '!H16+'Revision No. 2'!H16</f>
        <v>15084</v>
      </c>
      <c r="I16" s="185">
        <f>+'Amended ABG Allocation No. 1 '!I16+'Revision No. 2'!I16</f>
        <v>4915207</v>
      </c>
      <c r="J16" s="201">
        <f t="shared" si="0"/>
        <v>8216792</v>
      </c>
    </row>
    <row r="17" spans="1:10" x14ac:dyDescent="0.2">
      <c r="A17" s="159" t="s">
        <v>47</v>
      </c>
      <c r="B17" s="217" t="s">
        <v>48</v>
      </c>
      <c r="C17" s="185">
        <f>+'Amended ABG Allocation No. 1 '!C17+'Revision No. 2'!C17</f>
        <v>3100005</v>
      </c>
      <c r="D17" s="185">
        <f>+'Amended ABG Allocation No. 1 '!D17+'Revision No. 2'!D17</f>
        <v>90788</v>
      </c>
      <c r="E17" s="185">
        <f>+'Amended ABG Allocation No. 1 '!E17+'Revision No. 2'!E17</f>
        <v>223015</v>
      </c>
      <c r="F17" s="185">
        <f>+'Amended ABG Allocation No. 1 '!F17+'Revision No. 2'!F17</f>
        <v>58388</v>
      </c>
      <c r="G17" s="185">
        <f>+'Amended ABG Allocation No. 1 '!G17+'Revision No. 2'!G17</f>
        <v>13322</v>
      </c>
      <c r="H17" s="185">
        <f>+'Amended ABG Allocation No. 1 '!H17+'Revision No. 2'!H17</f>
        <v>19667</v>
      </c>
      <c r="I17" s="185">
        <f>+'Amended ABG Allocation No. 1 '!I17+'Revision No. 2'!I17</f>
        <v>1168475</v>
      </c>
      <c r="J17" s="201">
        <f t="shared" si="0"/>
        <v>4673660</v>
      </c>
    </row>
    <row r="18" spans="1:10" x14ac:dyDescent="0.2">
      <c r="A18" s="159" t="s">
        <v>49</v>
      </c>
      <c r="B18" s="217" t="s">
        <v>50</v>
      </c>
      <c r="C18" s="185">
        <f>+'Amended ABG Allocation No. 1 '!C18+'Revision No. 2'!C18</f>
        <v>1496054</v>
      </c>
      <c r="D18" s="185">
        <f>+'Amended ABG Allocation No. 1 '!D18+'Revision No. 2'!D18</f>
        <v>23974</v>
      </c>
      <c r="E18" s="185">
        <f>+'Amended ABG Allocation No. 1 '!E18+'Revision No. 2'!E18</f>
        <v>189989</v>
      </c>
      <c r="F18" s="185">
        <f>+'Amended ABG Allocation No. 1 '!F18+'Revision No. 2'!F18</f>
        <v>51072</v>
      </c>
      <c r="G18" s="185">
        <f>+'Amended ABG Allocation No. 1 '!G18+'Revision No. 2'!G18</f>
        <v>8688</v>
      </c>
      <c r="H18" s="185">
        <f>+'Amended ABG Allocation No. 1 '!H18+'Revision No. 2'!H18</f>
        <v>13868</v>
      </c>
      <c r="I18" s="185">
        <f>+'Amended ABG Allocation No. 1 '!I18+'Revision No. 2'!I18</f>
        <v>1203405</v>
      </c>
      <c r="J18" s="201">
        <f t="shared" si="0"/>
        <v>2987050</v>
      </c>
    </row>
    <row r="19" spans="1:10" x14ac:dyDescent="0.2">
      <c r="A19" s="159" t="s">
        <v>51</v>
      </c>
      <c r="B19" s="217" t="s">
        <v>52</v>
      </c>
      <c r="C19" s="185">
        <f>+'Amended ABG Allocation No. 1 '!C19+'Revision No. 2'!C19</f>
        <v>3163233</v>
      </c>
      <c r="D19" s="185">
        <f>+'Amended ABG Allocation No. 1 '!D19+'Revision No. 2'!D19</f>
        <v>95720</v>
      </c>
      <c r="E19" s="185">
        <f>+'Amended ABG Allocation No. 1 '!E19+'Revision No. 2'!E19</f>
        <v>185138</v>
      </c>
      <c r="F19" s="185">
        <f>+'Amended ABG Allocation No. 1 '!F19+'Revision No. 2'!F19</f>
        <v>55928</v>
      </c>
      <c r="G19" s="185">
        <f>+'Amended ABG Allocation No. 1 '!G19+'Revision No. 2'!G19</f>
        <v>13635</v>
      </c>
      <c r="H19" s="185">
        <f>+'Amended ABG Allocation No. 1 '!H19+'Revision No. 2'!H19</f>
        <v>19499</v>
      </c>
      <c r="I19" s="185">
        <f>+'Amended ABG Allocation No. 1 '!I19+'Revision No. 2'!I19</f>
        <v>1467796</v>
      </c>
      <c r="J19" s="201">
        <f t="shared" si="0"/>
        <v>5000949</v>
      </c>
    </row>
    <row r="20" spans="1:10" x14ac:dyDescent="0.2">
      <c r="A20" s="159" t="s">
        <v>53</v>
      </c>
      <c r="B20" s="217" t="s">
        <v>54</v>
      </c>
      <c r="C20" s="185">
        <f>+'Amended ABG Allocation No. 1 '!C20+'Revision No. 2'!C20</f>
        <v>1807572</v>
      </c>
      <c r="D20" s="185">
        <f>+'Amended ABG Allocation No. 1 '!D20+'Revision No. 2'!D20</f>
        <v>53595</v>
      </c>
      <c r="E20" s="185">
        <f>+'Amended ABG Allocation No. 1 '!E20+'Revision No. 2'!E20</f>
        <v>104839</v>
      </c>
      <c r="F20" s="185">
        <f>+'Amended ABG Allocation No. 1 '!F20+'Revision No. 2'!F20</f>
        <v>34106</v>
      </c>
      <c r="G20" s="185">
        <f>+'Amended ABG Allocation No. 1 '!G20+'Revision No. 2'!G20</f>
        <v>7711</v>
      </c>
      <c r="H20" s="185">
        <f>+'Amended ABG Allocation No. 1 '!H20+'Revision No. 2'!H20</f>
        <v>8686</v>
      </c>
      <c r="I20" s="185">
        <f>+'Amended ABG Allocation No. 1 '!I20+'Revision No. 2'!I20</f>
        <v>1097194</v>
      </c>
      <c r="J20" s="201">
        <f t="shared" si="0"/>
        <v>3113703</v>
      </c>
    </row>
    <row r="21" spans="1:10" x14ac:dyDescent="0.2">
      <c r="A21" s="159" t="s">
        <v>55</v>
      </c>
      <c r="B21" s="217" t="s">
        <v>56</v>
      </c>
      <c r="C21" s="185">
        <f>+'Amended ABG Allocation No. 1 '!C21+'Revision No. 2'!C21</f>
        <v>2919778</v>
      </c>
      <c r="D21" s="185">
        <f>+'Amended ABG Allocation No. 1 '!D21+'Revision No. 2'!D21</f>
        <v>105558</v>
      </c>
      <c r="E21" s="185">
        <f>+'Amended ABG Allocation No. 1 '!E21+'Revision No. 2'!E21</f>
        <v>178700</v>
      </c>
      <c r="F21" s="185">
        <f>+'Amended ABG Allocation No. 1 '!F21+'Revision No. 2'!F21</f>
        <v>92246</v>
      </c>
      <c r="G21" s="185">
        <f>+'Amended ABG Allocation No. 1 '!G21+'Revision No. 2'!G21</f>
        <v>8878</v>
      </c>
      <c r="H21" s="185">
        <f>+'Amended ABG Allocation No. 1 '!H21+'Revision No. 2'!H21</f>
        <v>26173</v>
      </c>
      <c r="I21" s="185">
        <f>+'Amended ABG Allocation No. 1 '!I21+'Revision No. 2'!I21</f>
        <v>1142975</v>
      </c>
      <c r="J21" s="201">
        <f t="shared" si="0"/>
        <v>4474308</v>
      </c>
    </row>
    <row r="22" spans="1:10" x14ac:dyDescent="0.2">
      <c r="A22" s="159" t="s">
        <v>57</v>
      </c>
      <c r="B22" s="217" t="s">
        <v>58</v>
      </c>
      <c r="C22" s="185">
        <f>+'Amended ABG Allocation No. 1 '!C22+'Revision No. 2'!C22</f>
        <v>1393250</v>
      </c>
      <c r="D22" s="185">
        <f>+'Amended ABG Allocation No. 1 '!D22+'Revision No. 2'!D22</f>
        <v>29035</v>
      </c>
      <c r="E22" s="185">
        <f>+'Amended ABG Allocation No. 1 '!E22+'Revision No. 2'!E22</f>
        <v>89920</v>
      </c>
      <c r="F22" s="185">
        <f>+'Amended ABG Allocation No. 1 '!F22+'Revision No. 2'!F22</f>
        <v>32393</v>
      </c>
      <c r="G22" s="185">
        <f>+'Amended ABG Allocation No. 1 '!G22+'Revision No. 2'!G22</f>
        <v>7636</v>
      </c>
      <c r="H22" s="185">
        <f>+'Amended ABG Allocation No. 1 '!H22+'Revision No. 2'!H22</f>
        <v>10460</v>
      </c>
      <c r="I22" s="185">
        <f>+'Amended ABG Allocation No. 1 '!I22+'Revision No. 2'!I22</f>
        <v>983982</v>
      </c>
      <c r="J22" s="201">
        <f t="shared" si="0"/>
        <v>2546676</v>
      </c>
    </row>
    <row r="23" spans="1:10" x14ac:dyDescent="0.2">
      <c r="A23" s="159" t="s">
        <v>59</v>
      </c>
      <c r="B23" s="217" t="s">
        <v>60</v>
      </c>
      <c r="C23" s="185">
        <f>+'Amended ABG Allocation No. 1 '!C23+'Revision No. 2'!C23</f>
        <v>1855355</v>
      </c>
      <c r="D23" s="185">
        <f>+'Amended ABG Allocation No. 1 '!D23+'Revision No. 2'!D23</f>
        <v>52213</v>
      </c>
      <c r="E23" s="185">
        <f>+'Amended ABG Allocation No. 1 '!E23+'Revision No. 2'!E23</f>
        <v>124695</v>
      </c>
      <c r="F23" s="185">
        <f>+'Amended ABG Allocation No. 1 '!F23+'Revision No. 2'!F23</f>
        <v>52391</v>
      </c>
      <c r="G23" s="185">
        <f>+'Amended ABG Allocation No. 1 '!G23+'Revision No. 2'!G23</f>
        <v>8010</v>
      </c>
      <c r="H23" s="185">
        <f>+'Amended ABG Allocation No. 1 '!H23+'Revision No. 2'!H23</f>
        <v>11906</v>
      </c>
      <c r="I23" s="185">
        <f>+'Amended ABG Allocation No. 1 '!I23+'Revision No. 2'!I23</f>
        <v>1093271</v>
      </c>
      <c r="J23" s="201">
        <f t="shared" si="0"/>
        <v>3197841</v>
      </c>
    </row>
    <row r="24" spans="1:10" x14ac:dyDescent="0.2">
      <c r="A24" s="159" t="s">
        <v>61</v>
      </c>
      <c r="B24" s="217" t="s">
        <v>62</v>
      </c>
      <c r="C24" s="185">
        <f>+'Amended ABG Allocation No. 1 '!C24+'Revision No. 2'!C24</f>
        <v>2349809</v>
      </c>
      <c r="D24" s="185">
        <f>+'Amended ABG Allocation No. 1 '!D24+'Revision No. 2'!D24</f>
        <v>65322</v>
      </c>
      <c r="E24" s="185">
        <f>+'Amended ABG Allocation No. 1 '!E24+'Revision No. 2'!E24</f>
        <v>150414</v>
      </c>
      <c r="F24" s="185">
        <f>+'Amended ABG Allocation No. 1 '!F24+'Revision No. 2'!F24</f>
        <v>60369</v>
      </c>
      <c r="G24" s="185">
        <f>+'Amended ABG Allocation No. 1 '!G24+'Revision No. 2'!G24</f>
        <v>10765</v>
      </c>
      <c r="H24" s="185">
        <f>+'Amended ABG Allocation No. 1 '!H24+'Revision No. 2'!H24</f>
        <v>15608</v>
      </c>
      <c r="I24" s="185">
        <f>+'Amended ABG Allocation No. 1 '!I24+'Revision No. 2'!I24</f>
        <v>1335459</v>
      </c>
      <c r="J24" s="201">
        <f t="shared" si="0"/>
        <v>3987746</v>
      </c>
    </row>
    <row r="25" spans="1:10" x14ac:dyDescent="0.2">
      <c r="A25" s="159" t="s">
        <v>63</v>
      </c>
      <c r="B25" s="217" t="s">
        <v>64</v>
      </c>
      <c r="C25" s="185">
        <f>+'Amended ABG Allocation No. 1 '!C25+'Revision No. 2'!C25</f>
        <v>1495189</v>
      </c>
      <c r="D25" s="185">
        <f>+'Amended ABG Allocation No. 1 '!D25+'Revision No. 2'!D25</f>
        <v>23346</v>
      </c>
      <c r="E25" s="185">
        <f>+'Amended ABG Allocation No. 1 '!E25+'Revision No. 2'!E25</f>
        <v>96596</v>
      </c>
      <c r="F25" s="185">
        <f>+'Amended ABG Allocation No. 1 '!F25+'Revision No. 2'!F25</f>
        <v>30673</v>
      </c>
      <c r="G25" s="185">
        <f>+'Amended ABG Allocation No. 1 '!G25+'Revision No. 2'!G25</f>
        <v>9469</v>
      </c>
      <c r="H25" s="185">
        <f>+'Amended ABG Allocation No. 1 '!H25+'Revision No. 2'!H25</f>
        <v>12219</v>
      </c>
      <c r="I25" s="185">
        <f>+'Amended ABG Allocation No. 1 '!I25+'Revision No. 2'!I25</f>
        <v>955920</v>
      </c>
      <c r="J25" s="201">
        <f t="shared" si="0"/>
        <v>2623412</v>
      </c>
    </row>
    <row r="26" spans="1:10" x14ac:dyDescent="0.2">
      <c r="A26" s="159" t="s">
        <v>65</v>
      </c>
      <c r="B26" s="217" t="s">
        <v>66</v>
      </c>
      <c r="C26" s="185">
        <f>+'Amended ABG Allocation No. 1 '!C26+'Revision No. 2'!C26</f>
        <v>2470319</v>
      </c>
      <c r="D26" s="185">
        <f>+'Amended ABG Allocation No. 1 '!D26+'Revision No. 2'!D26</f>
        <v>57734</v>
      </c>
      <c r="E26" s="185">
        <f>+'Amended ABG Allocation No. 1 '!E26+'Revision No. 2'!E26</f>
        <v>149280</v>
      </c>
      <c r="F26" s="185">
        <f>+'Amended ABG Allocation No. 1 '!F26+'Revision No. 2'!F26</f>
        <v>39018</v>
      </c>
      <c r="G26" s="185">
        <f>+'Amended ABG Allocation No. 1 '!G26+'Revision No. 2'!G26</f>
        <v>13885</v>
      </c>
      <c r="H26" s="185">
        <f>+'Amended ABG Allocation No. 1 '!H26+'Revision No. 2'!H26</f>
        <v>17081</v>
      </c>
      <c r="I26" s="185">
        <f>+'Amended ABG Allocation No. 1 '!I26+'Revision No. 2'!I26</f>
        <v>1116076</v>
      </c>
      <c r="J26" s="201">
        <f t="shared" si="0"/>
        <v>3863393</v>
      </c>
    </row>
    <row r="27" spans="1:10" x14ac:dyDescent="0.2">
      <c r="A27" s="159" t="s">
        <v>67</v>
      </c>
      <c r="B27" s="217" t="s">
        <v>68</v>
      </c>
      <c r="C27" s="185">
        <f>+'Amended ABG Allocation No. 1 '!C27+'Revision No. 2'!C27</f>
        <v>823382</v>
      </c>
      <c r="D27" s="185">
        <f>+'Amended ABG Allocation No. 1 '!D27+'Revision No. 2'!D27</f>
        <v>17285</v>
      </c>
      <c r="E27" s="185">
        <f>+'Amended ABG Allocation No. 1 '!E27+'Revision No. 2'!E27</f>
        <v>56432</v>
      </c>
      <c r="F27" s="185">
        <f>+'Amended ABG Allocation No. 1 '!F27+'Revision No. 2'!F27</f>
        <v>35144</v>
      </c>
      <c r="G27" s="185">
        <f>+'Amended ABG Allocation No. 1 '!G27+'Revision No. 2'!G27</f>
        <v>4796</v>
      </c>
      <c r="H27" s="185">
        <f>+'Amended ABG Allocation No. 1 '!H27+'Revision No. 2'!H27</f>
        <v>7353</v>
      </c>
      <c r="I27" s="185">
        <f>+'Amended ABG Allocation No. 1 '!I27+'Revision No. 2'!I27</f>
        <v>825430</v>
      </c>
      <c r="J27" s="201">
        <f t="shared" si="0"/>
        <v>1769822</v>
      </c>
    </row>
    <row r="28" spans="1:10" x14ac:dyDescent="0.2">
      <c r="A28" s="159" t="s">
        <v>69</v>
      </c>
      <c r="B28" s="217" t="s">
        <v>70</v>
      </c>
      <c r="C28" s="185">
        <f>+'Amended ABG Allocation No. 1 '!C28+'Revision No. 2'!C28</f>
        <v>4680198</v>
      </c>
      <c r="D28" s="185">
        <f>+'Amended ABG Allocation No. 1 '!D28+'Revision No. 2'!D28</f>
        <v>140410</v>
      </c>
      <c r="E28" s="185">
        <f>+'Amended ABG Allocation No. 1 '!E28+'Revision No. 2'!E28</f>
        <v>252955</v>
      </c>
      <c r="F28" s="185">
        <f>+'Amended ABG Allocation No. 1 '!F28+'Revision No. 2'!F28</f>
        <v>149437</v>
      </c>
      <c r="G28" s="185">
        <f>+'Amended ABG Allocation No. 1 '!G28+'Revision No. 2'!G28</f>
        <v>19233</v>
      </c>
      <c r="H28" s="185">
        <f>+'Amended ABG Allocation No. 1 '!H28+'Revision No. 2'!H28</f>
        <v>27433</v>
      </c>
      <c r="I28" s="185">
        <f>+'Amended ABG Allocation No. 1 '!I28+'Revision No. 2'!I28</f>
        <v>632070</v>
      </c>
      <c r="J28" s="201">
        <f t="shared" si="0"/>
        <v>5901736</v>
      </c>
    </row>
    <row r="29" spans="1:10" x14ac:dyDescent="0.2">
      <c r="A29" s="159" t="s">
        <v>71</v>
      </c>
      <c r="B29" s="217" t="s">
        <v>72</v>
      </c>
      <c r="C29" s="185">
        <f>+'Amended ABG Allocation No. 1 '!C29+'Revision No. 2'!C29</f>
        <v>2132111</v>
      </c>
      <c r="D29" s="185">
        <f>+'Amended ABG Allocation No. 1 '!D29+'Revision No. 2'!D29</f>
        <v>53439</v>
      </c>
      <c r="E29" s="185">
        <f>+'Amended ABG Allocation No. 1 '!E29+'Revision No. 2'!E29</f>
        <v>116954</v>
      </c>
      <c r="F29" s="185">
        <f>+'Amended ABG Allocation No. 1 '!F29+'Revision No. 2'!F29</f>
        <v>55992</v>
      </c>
      <c r="G29" s="185">
        <f>+'Amended ABG Allocation No. 1 '!G29+'Revision No. 2'!G29</f>
        <v>9041</v>
      </c>
      <c r="H29" s="185">
        <f>+'Amended ABG Allocation No. 1 '!H29+'Revision No. 2'!H29</f>
        <v>12276</v>
      </c>
      <c r="I29" s="185">
        <f>+'Amended ABG Allocation No. 1 '!I29+'Revision No. 2'!I29</f>
        <v>1072738</v>
      </c>
      <c r="J29" s="201">
        <f t="shared" si="0"/>
        <v>3452551</v>
      </c>
    </row>
    <row r="30" spans="1:10" x14ac:dyDescent="0.2">
      <c r="A30" s="159" t="s">
        <v>73</v>
      </c>
      <c r="B30" s="217" t="s">
        <v>74</v>
      </c>
      <c r="C30" s="185">
        <f>+'Amended ABG Allocation No. 1 '!C30+'Revision No. 2'!C30</f>
        <v>5623228</v>
      </c>
      <c r="D30" s="185">
        <f>+'Amended ABG Allocation No. 1 '!D30+'Revision No. 2'!D30</f>
        <v>152959</v>
      </c>
      <c r="E30" s="185">
        <f>+'Amended ABG Allocation No. 1 '!E30+'Revision No. 2'!E30</f>
        <v>318130</v>
      </c>
      <c r="F30" s="185">
        <f>+'Amended ABG Allocation No. 1 '!F30+'Revision No. 2'!F30</f>
        <v>289057</v>
      </c>
      <c r="G30" s="185">
        <f>+'Amended ABG Allocation No. 1 '!G30+'Revision No. 2'!G30</f>
        <v>28189</v>
      </c>
      <c r="H30" s="185">
        <f>+'Amended ABG Allocation No. 1 '!H30+'Revision No. 2'!H30</f>
        <v>36741</v>
      </c>
      <c r="I30" s="185">
        <f>+'Amended ABG Allocation No. 1 '!I30+'Revision No. 2'!I30</f>
        <v>2925722</v>
      </c>
      <c r="J30" s="201">
        <f t="shared" si="0"/>
        <v>9374026</v>
      </c>
    </row>
    <row r="31" spans="1:10" x14ac:dyDescent="0.2">
      <c r="A31" s="159" t="s">
        <v>75</v>
      </c>
      <c r="B31" s="217" t="s">
        <v>76</v>
      </c>
      <c r="C31" s="185">
        <f>+'Amended ABG Allocation No. 1 '!C31+'Revision No. 2'!C31</f>
        <v>6024268</v>
      </c>
      <c r="D31" s="185">
        <f>+'Amended ABG Allocation No. 1 '!D31+'Revision No. 2'!D31</f>
        <v>147516</v>
      </c>
      <c r="E31" s="185">
        <f>+'Amended ABG Allocation No. 1 '!E31+'Revision No. 2'!E31</f>
        <v>368643</v>
      </c>
      <c r="F31" s="185">
        <f>+'Amended ABG Allocation No. 1 '!F31+'Revision No. 2'!F31</f>
        <v>126881</v>
      </c>
      <c r="G31" s="185">
        <f>+'Amended ABG Allocation No. 1 '!G31+'Revision No. 2'!G31</f>
        <v>32038</v>
      </c>
      <c r="H31" s="185">
        <f>+'Amended ABG Allocation No. 1 '!H31+'Revision No. 2'!H31</f>
        <v>41752</v>
      </c>
      <c r="I31" s="185">
        <f>+'Amended ABG Allocation No. 1 '!I31+'Revision No. 2'!I31</f>
        <v>3176520</v>
      </c>
      <c r="J31" s="201">
        <f t="shared" si="0"/>
        <v>9917618</v>
      </c>
    </row>
    <row r="32" spans="1:10" x14ac:dyDescent="0.2">
      <c r="A32" s="159" t="s">
        <v>77</v>
      </c>
      <c r="B32" s="217" t="s">
        <v>78</v>
      </c>
      <c r="C32" s="185">
        <f>+'Amended ABG Allocation No. 1 '!C32+'Revision No. 2'!C32</f>
        <v>3918906</v>
      </c>
      <c r="D32" s="185">
        <f>+'Amended ABG Allocation No. 1 '!D32+'Revision No. 2'!D32</f>
        <v>73745</v>
      </c>
      <c r="E32" s="185">
        <f>+'Amended ABG Allocation No. 1 '!E32+'Revision No. 2'!E32</f>
        <v>238342</v>
      </c>
      <c r="F32" s="185">
        <f>+'Amended ABG Allocation No. 1 '!F32+'Revision No. 2'!F32</f>
        <v>87013</v>
      </c>
      <c r="G32" s="185">
        <f>+'Amended ABG Allocation No. 1 '!G32+'Revision No. 2'!G32</f>
        <v>23900</v>
      </c>
      <c r="H32" s="185">
        <f>+'Amended ABG Allocation No. 1 '!H32+'Revision No. 2'!H32</f>
        <v>29405</v>
      </c>
      <c r="I32" s="185">
        <f>+'Amended ABG Allocation No. 1 '!I32+'Revision No. 2'!I32</f>
        <v>1569437</v>
      </c>
      <c r="J32" s="201">
        <f t="shared" si="0"/>
        <v>5940748</v>
      </c>
    </row>
    <row r="33" spans="1:10" x14ac:dyDescent="0.2">
      <c r="A33" s="159" t="s">
        <v>79</v>
      </c>
      <c r="B33" s="217" t="s">
        <v>80</v>
      </c>
      <c r="C33" s="185">
        <f>+'Amended ABG Allocation No. 1 '!C33+'Revision No. 2'!C33</f>
        <v>8736573</v>
      </c>
      <c r="D33" s="185">
        <f>+'Amended ABG Allocation No. 1 '!D33+'Revision No. 2'!D33</f>
        <v>166527</v>
      </c>
      <c r="E33" s="185">
        <f>+'Amended ABG Allocation No. 1 '!E33+'Revision No. 2'!E33</f>
        <v>517003</v>
      </c>
      <c r="F33" s="185">
        <f>+'Amended ABG Allocation No. 1 '!F33+'Revision No. 2'!F33</f>
        <v>303918</v>
      </c>
      <c r="G33" s="185">
        <f>+'Amended ABG Allocation No. 1 '!G33+'Revision No. 2'!G33</f>
        <v>43278</v>
      </c>
      <c r="H33" s="185">
        <f>+'Amended ABG Allocation No. 1 '!H33+'Revision No. 2'!H33</f>
        <v>53551</v>
      </c>
      <c r="I33" s="185">
        <f>+'Amended ABG Allocation No. 1 '!I33+'Revision No. 2'!I33</f>
        <v>3617066</v>
      </c>
      <c r="J33" s="201">
        <f t="shared" si="0"/>
        <v>13437916</v>
      </c>
    </row>
    <row r="34" spans="1:10" x14ac:dyDescent="0.2">
      <c r="A34" s="159" t="s">
        <v>81</v>
      </c>
      <c r="B34" s="217" t="s">
        <v>82</v>
      </c>
      <c r="C34" s="185">
        <f>+'Amended ABG Allocation No. 1 '!C34+'Revision No. 2'!C34</f>
        <v>5649470</v>
      </c>
      <c r="D34" s="185">
        <f>+'Amended ABG Allocation No. 1 '!D34+'Revision No. 2'!D34</f>
        <v>155167</v>
      </c>
      <c r="E34" s="185">
        <f>+'Amended ABG Allocation No. 1 '!E34+'Revision No. 2'!E34</f>
        <v>404547</v>
      </c>
      <c r="F34" s="185">
        <f>+'Amended ABG Allocation No. 1 '!F34+'Revision No. 2'!F34</f>
        <v>136991</v>
      </c>
      <c r="G34" s="185">
        <f>+'Amended ABG Allocation No. 1 '!G34+'Revision No. 2'!G34</f>
        <v>31521</v>
      </c>
      <c r="H34" s="185">
        <f>+'Amended ABG Allocation No. 1 '!H34+'Revision No. 2'!H34</f>
        <v>41178</v>
      </c>
      <c r="I34" s="185">
        <f>+'Amended ABG Allocation No. 1 '!I34+'Revision No. 2'!I34</f>
        <v>2827779</v>
      </c>
      <c r="J34" s="201">
        <f t="shared" si="0"/>
        <v>9246653</v>
      </c>
    </row>
    <row r="35" spans="1:10" x14ac:dyDescent="0.2">
      <c r="A35" s="159" t="s">
        <v>83</v>
      </c>
      <c r="B35" s="217" t="s">
        <v>84</v>
      </c>
      <c r="C35" s="185">
        <f>+'Amended ABG Allocation No. 1 '!C35+'Revision No. 2'!C35</f>
        <v>8424286</v>
      </c>
      <c r="D35" s="185">
        <f>+'Amended ABG Allocation No. 1 '!D35+'Revision No. 2'!D35</f>
        <v>225652</v>
      </c>
      <c r="E35" s="185">
        <f>+'Amended ABG Allocation No. 1 '!E35+'Revision No. 2'!E35</f>
        <v>441165</v>
      </c>
      <c r="F35" s="185">
        <f>+'Amended ABG Allocation No. 1 '!F35+'Revision No. 2'!F35</f>
        <v>137367</v>
      </c>
      <c r="G35" s="185">
        <f>+'Amended ABG Allocation No. 1 '!G35+'Revision No. 2'!G35</f>
        <v>34423</v>
      </c>
      <c r="H35" s="185">
        <f>+'Amended ABG Allocation No. 1 '!H35+'Revision No. 2'!H35</f>
        <v>47419</v>
      </c>
      <c r="I35" s="185">
        <f>+'Amended ABG Allocation No. 1 '!I35+'Revision No. 2'!I35</f>
        <v>2834412</v>
      </c>
      <c r="J35" s="201">
        <f t="shared" si="0"/>
        <v>12144724</v>
      </c>
    </row>
    <row r="36" spans="1:10" x14ac:dyDescent="0.2">
      <c r="A36" s="159" t="s">
        <v>85</v>
      </c>
      <c r="B36" s="217" t="s">
        <v>86</v>
      </c>
      <c r="C36" s="185">
        <f>+'Amended ABG Allocation No. 1 '!C36+'Revision No. 2'!C36</f>
        <v>54450999</v>
      </c>
      <c r="D36" s="185">
        <f>+'Amended ABG Allocation No. 1 '!D36+'Revision No. 2'!D36</f>
        <v>1446890</v>
      </c>
      <c r="E36" s="185">
        <f>+'Amended ABG Allocation No. 1 '!E36+'Revision No. 2'!E36</f>
        <v>3454417</v>
      </c>
      <c r="F36" s="185">
        <f>+'Amended ABG Allocation No. 1 '!F36+'Revision No. 2'!F36</f>
        <v>867810</v>
      </c>
      <c r="G36" s="185">
        <f>+'Amended ABG Allocation No. 1 '!G36+'Revision No. 2'!G36</f>
        <v>170645</v>
      </c>
      <c r="H36" s="185">
        <f>+'Amended ABG Allocation No. 1 '!H36+'Revision No. 2'!H36</f>
        <v>254629</v>
      </c>
      <c r="I36" s="185">
        <f>+'Amended ABG Allocation No. 1 '!I36+'Revision No. 2'!I36</f>
        <v>9224518</v>
      </c>
      <c r="J36" s="201">
        <f t="shared" si="0"/>
        <v>69869908</v>
      </c>
    </row>
    <row r="37" spans="1:10" x14ac:dyDescent="0.2">
      <c r="A37" s="159" t="s">
        <v>87</v>
      </c>
      <c r="B37" s="217" t="s">
        <v>88</v>
      </c>
      <c r="C37" s="185">
        <f>+'Amended ABG Allocation No. 1 '!C37+'Revision No. 2'!C37</f>
        <v>6299048</v>
      </c>
      <c r="D37" s="185">
        <f>+'Amended ABG Allocation No. 1 '!D37+'Revision No. 2'!D37</f>
        <v>188198</v>
      </c>
      <c r="E37" s="185">
        <f>+'Amended ABG Allocation No. 1 '!E37+'Revision No. 2'!E37</f>
        <v>449914</v>
      </c>
      <c r="F37" s="185">
        <f>+'Amended ABG Allocation No. 1 '!F37+'Revision No. 2'!F37</f>
        <v>250938</v>
      </c>
      <c r="G37" s="185">
        <f>+'Amended ABG Allocation No. 1 '!G37+'Revision No. 2'!G37</f>
        <v>28764</v>
      </c>
      <c r="H37" s="185">
        <f>+'Amended ABG Allocation No. 1 '!H37+'Revision No. 2'!H37</f>
        <v>41857</v>
      </c>
      <c r="I37" s="185">
        <f>+'Amended ABG Allocation No. 1 '!I37+'Revision No. 2'!I37</f>
        <v>2040308</v>
      </c>
      <c r="J37" s="201">
        <f t="shared" si="0"/>
        <v>9299027</v>
      </c>
    </row>
    <row r="38" spans="1:10" x14ac:dyDescent="0.2">
      <c r="A38" s="159" t="s">
        <v>89</v>
      </c>
      <c r="B38" s="217" t="s">
        <v>90</v>
      </c>
      <c r="C38" s="185">
        <f>+'Amended ABG Allocation No. 1 '!C38+'Revision No. 2'!C38</f>
        <v>4596643</v>
      </c>
      <c r="D38" s="185">
        <f>+'Amended ABG Allocation No. 1 '!D38+'Revision No. 2'!D38</f>
        <v>135689</v>
      </c>
      <c r="E38" s="185">
        <f>+'Amended ABG Allocation No. 1 '!E38+'Revision No. 2'!E38</f>
        <v>267046</v>
      </c>
      <c r="F38" s="185">
        <f>+'Amended ABG Allocation No. 1 '!F38+'Revision No. 2'!F38</f>
        <v>72114</v>
      </c>
      <c r="G38" s="185">
        <f>+'Amended ABG Allocation No. 1 '!G38+'Revision No. 2'!G38</f>
        <v>22926</v>
      </c>
      <c r="H38" s="185">
        <f>+'Amended ABG Allocation No. 1 '!H38+'Revision No. 2'!H38</f>
        <v>28513</v>
      </c>
      <c r="I38" s="185">
        <f>+'Amended ABG Allocation No. 1 '!I38+'Revision No. 2'!I38</f>
        <v>1453823</v>
      </c>
      <c r="J38" s="201">
        <f t="shared" si="0"/>
        <v>6576754</v>
      </c>
    </row>
    <row r="39" spans="1:10" x14ac:dyDescent="0.2">
      <c r="A39" s="159" t="s">
        <v>91</v>
      </c>
      <c r="B39" s="217" t="s">
        <v>92</v>
      </c>
      <c r="C39" s="185">
        <f>+'Amended ABG Allocation No. 1 '!C39+'Revision No. 2'!C39</f>
        <v>4133859</v>
      </c>
      <c r="D39" s="185">
        <f>+'Amended ABG Allocation No. 1 '!D39+'Revision No. 2'!D39</f>
        <v>124296</v>
      </c>
      <c r="E39" s="185">
        <f>+'Amended ABG Allocation No. 1 '!E39+'Revision No. 2'!E39</f>
        <v>218857</v>
      </c>
      <c r="F39" s="185">
        <f>+'Amended ABG Allocation No. 1 '!F39+'Revision No. 2'!F39</f>
        <v>95714</v>
      </c>
      <c r="G39" s="185">
        <f>+'Amended ABG Allocation No. 1 '!G39+'Revision No. 2'!G39</f>
        <v>17562</v>
      </c>
      <c r="H39" s="185">
        <f>+'Amended ABG Allocation No. 1 '!H39+'Revision No. 2'!H39</f>
        <v>24360</v>
      </c>
      <c r="I39" s="185">
        <f>+'Amended ABG Allocation No. 1 '!I39+'Revision No. 2'!I39</f>
        <v>2018706</v>
      </c>
      <c r="J39" s="201">
        <f t="shared" si="0"/>
        <v>6633354</v>
      </c>
    </row>
    <row r="40" spans="1:10" x14ac:dyDescent="0.2">
      <c r="A40" s="159" t="s">
        <v>93</v>
      </c>
      <c r="B40" s="217" t="s">
        <v>94</v>
      </c>
      <c r="C40" s="185">
        <f>+'Amended ABG Allocation No. 1 '!C40+'Revision No. 2'!C40</f>
        <v>869017</v>
      </c>
      <c r="D40" s="185">
        <f>+'Amended ABG Allocation No. 1 '!D40+'Revision No. 2'!D40</f>
        <v>13059</v>
      </c>
      <c r="E40" s="185">
        <f>+'Amended ABG Allocation No. 1 '!E40+'Revision No. 2'!E40</f>
        <v>69588</v>
      </c>
      <c r="F40" s="185">
        <f>+'Amended ABG Allocation No. 1 '!F40+'Revision No. 2'!F40</f>
        <v>42961</v>
      </c>
      <c r="G40" s="185">
        <f>+'Amended ABG Allocation No. 1 '!G40+'Revision No. 2'!G40</f>
        <v>7341</v>
      </c>
      <c r="H40" s="185">
        <f>+'Amended ABG Allocation No. 1 '!H40+'Revision No. 2'!H40</f>
        <v>8956</v>
      </c>
      <c r="I40" s="185">
        <f>+'Amended ABG Allocation No. 1 '!I40+'Revision No. 2'!I40</f>
        <v>483186</v>
      </c>
      <c r="J40" s="201">
        <f t="shared" si="0"/>
        <v>1494108</v>
      </c>
    </row>
    <row r="41" spans="1:10" x14ac:dyDescent="0.2">
      <c r="A41" s="159" t="s">
        <v>95</v>
      </c>
      <c r="B41" s="217" t="s">
        <v>96</v>
      </c>
      <c r="C41" s="185">
        <f>+'Amended ABG Allocation No. 1 '!C41+'Revision No. 2'!C41</f>
        <v>4154988</v>
      </c>
      <c r="D41" s="185">
        <f>+'Amended ABG Allocation No. 1 '!D41+'Revision No. 2'!D41</f>
        <v>111510</v>
      </c>
      <c r="E41" s="185">
        <f>+'Amended ABG Allocation No. 1 '!E41+'Revision No. 2'!E41</f>
        <v>254930</v>
      </c>
      <c r="F41" s="185">
        <f>+'Amended ABG Allocation No. 1 '!F41+'Revision No. 2'!F41</f>
        <v>119646</v>
      </c>
      <c r="G41" s="185">
        <f>+'Amended ABG Allocation No. 1 '!G41+'Revision No. 2'!G41</f>
        <v>18505</v>
      </c>
      <c r="H41" s="185">
        <f>+'Amended ABG Allocation No. 1 '!H41+'Revision No. 2'!H41</f>
        <v>26704</v>
      </c>
      <c r="I41" s="185">
        <f>+'Amended ABG Allocation No. 1 '!I41+'Revision No. 2'!I41</f>
        <v>1594079</v>
      </c>
      <c r="J41" s="201">
        <f t="shared" si="0"/>
        <v>6280362</v>
      </c>
    </row>
    <row r="42" spans="1:10" x14ac:dyDescent="0.2">
      <c r="A42" s="159" t="s">
        <v>97</v>
      </c>
      <c r="B42" s="217" t="s">
        <v>98</v>
      </c>
      <c r="C42" s="185">
        <f>+'Amended ABG Allocation No. 1 '!C42+'Revision No. 2'!C42</f>
        <v>9080507</v>
      </c>
      <c r="D42" s="185">
        <f>+'Amended ABG Allocation No. 1 '!D42+'Revision No. 2'!D42</f>
        <v>314280</v>
      </c>
      <c r="E42" s="185">
        <f>+'Amended ABG Allocation No. 1 '!E42+'Revision No. 2'!E42</f>
        <v>401393</v>
      </c>
      <c r="F42" s="185">
        <f>+'Amended ABG Allocation No. 1 '!F42+'Revision No. 2'!F42</f>
        <v>269581</v>
      </c>
      <c r="G42" s="185">
        <f>+'Amended ABG Allocation No. 1 '!G42+'Revision No. 2'!G42</f>
        <v>25151</v>
      </c>
      <c r="H42" s="185">
        <f>+'Amended ABG Allocation No. 1 '!H42+'Revision No. 2'!H42</f>
        <v>47458</v>
      </c>
      <c r="I42" s="185">
        <f>+'Amended ABG Allocation No. 1 '!I42+'Revision No. 2'!I42</f>
        <v>2016401</v>
      </c>
      <c r="J42" s="201">
        <f t="shared" si="0"/>
        <v>12154771</v>
      </c>
    </row>
    <row r="43" spans="1:10" x14ac:dyDescent="0.2">
      <c r="A43" s="159" t="s">
        <v>99</v>
      </c>
      <c r="B43" s="217" t="s">
        <v>100</v>
      </c>
      <c r="C43" s="185">
        <f>+'Amended ABG Allocation No. 1 '!C43+'Revision No. 2'!C43</f>
        <v>5139017</v>
      </c>
      <c r="D43" s="185">
        <f>+'Amended ABG Allocation No. 1 '!D43+'Revision No. 2'!D43</f>
        <v>178524</v>
      </c>
      <c r="E43" s="185">
        <f>+'Amended ABG Allocation No. 1 '!E43+'Revision No. 2'!E43</f>
        <v>329397</v>
      </c>
      <c r="F43" s="185">
        <f>+'Amended ABG Allocation No. 1 '!F43+'Revision No. 2'!F43</f>
        <v>124483</v>
      </c>
      <c r="G43" s="185">
        <f>+'Amended ABG Allocation No. 1 '!G43+'Revision No. 2'!G43</f>
        <v>15619</v>
      </c>
      <c r="H43" s="185">
        <f>+'Amended ABG Allocation No. 1 '!H43+'Revision No. 2'!H43</f>
        <v>26840</v>
      </c>
      <c r="I43" s="185">
        <f>+'Amended ABG Allocation No. 1 '!I43+'Revision No. 2'!I43</f>
        <v>2668905.5</v>
      </c>
      <c r="J43" s="201">
        <f t="shared" si="0"/>
        <v>8482785.5</v>
      </c>
    </row>
    <row r="44" spans="1:10" x14ac:dyDescent="0.2">
      <c r="A44" s="159" t="s">
        <v>101</v>
      </c>
      <c r="B44" s="217" t="s">
        <v>102</v>
      </c>
      <c r="C44" s="185">
        <f>+'Amended ABG Allocation No. 1 '!C44+'Revision No. 2'!C44</f>
        <v>1266655</v>
      </c>
      <c r="D44" s="185">
        <f>+'Amended ABG Allocation No. 1 '!D44+'Revision No. 2'!D44</f>
        <v>33609</v>
      </c>
      <c r="E44" s="185">
        <f>+'Amended ABG Allocation No. 1 '!E44+'Revision No. 2'!E44</f>
        <v>81817</v>
      </c>
      <c r="F44" s="185">
        <f>+'Amended ABG Allocation No. 1 '!F44+'Revision No. 2'!F44</f>
        <v>47550</v>
      </c>
      <c r="G44" s="185">
        <f>+'Amended ABG Allocation No. 1 '!G44+'Revision No. 2'!G44</f>
        <v>6738</v>
      </c>
      <c r="H44" s="185">
        <f>+'Amended ABG Allocation No. 1 '!H44+'Revision No. 2'!H44</f>
        <v>9062</v>
      </c>
      <c r="I44" s="185">
        <f>+'Amended ABG Allocation No. 1 '!I44+'Revision No. 2'!I44</f>
        <v>678468</v>
      </c>
      <c r="J44" s="201">
        <f t="shared" si="0"/>
        <v>2123899</v>
      </c>
    </row>
    <row r="45" spans="1:10" x14ac:dyDescent="0.2">
      <c r="A45" s="159" t="s">
        <v>103</v>
      </c>
      <c r="B45" s="217" t="s">
        <v>104</v>
      </c>
      <c r="C45" s="185">
        <f>+'Amended ABG Allocation No. 1 '!C45+'Revision No. 2'!C45</f>
        <v>4679302</v>
      </c>
      <c r="D45" s="185">
        <f>+'Amended ABG Allocation No. 1 '!D45+'Revision No. 2'!D45</f>
        <v>164550</v>
      </c>
      <c r="E45" s="185">
        <f>+'Amended ABG Allocation No. 1 '!E45+'Revision No. 2'!E45</f>
        <v>224288</v>
      </c>
      <c r="F45" s="185">
        <f>+'Amended ABG Allocation No. 1 '!F45+'Revision No. 2'!F45</f>
        <v>72610</v>
      </c>
      <c r="G45" s="185">
        <f>+'Amended ABG Allocation No. 1 '!G45+'Revision No. 2'!G45</f>
        <v>14433</v>
      </c>
      <c r="H45" s="185">
        <f>+'Amended ABG Allocation No. 1 '!H45+'Revision No. 2'!H45</f>
        <v>34521</v>
      </c>
      <c r="I45" s="185">
        <f>+'Amended ABG Allocation No. 1 '!I45+'Revision No. 2'!I45</f>
        <v>1186788</v>
      </c>
      <c r="J45" s="201">
        <f t="shared" si="0"/>
        <v>6376492</v>
      </c>
    </row>
    <row r="46" spans="1:10" x14ac:dyDescent="0.2">
      <c r="A46" s="159" t="s">
        <v>105</v>
      </c>
      <c r="B46" s="217" t="s">
        <v>106</v>
      </c>
      <c r="C46" s="185">
        <f>+'Amended ABG Allocation No. 1 '!C46+'Revision No. 2'!C46</f>
        <v>2289913</v>
      </c>
      <c r="D46" s="185">
        <f>+'Amended ABG Allocation No. 1 '!D46+'Revision No. 2'!D46</f>
        <v>64871</v>
      </c>
      <c r="E46" s="185">
        <f>+'Amended ABG Allocation No. 1 '!E46+'Revision No. 2'!E46</f>
        <v>135740</v>
      </c>
      <c r="F46" s="185">
        <f>+'Amended ABG Allocation No. 1 '!F46+'Revision No. 2'!F46</f>
        <v>136933</v>
      </c>
      <c r="G46" s="185">
        <f>+'Amended ABG Allocation No. 1 '!G46+'Revision No. 2'!G46</f>
        <v>9192</v>
      </c>
      <c r="H46" s="185">
        <f>+'Amended ABG Allocation No. 1 '!H46+'Revision No. 2'!H46</f>
        <v>13654</v>
      </c>
      <c r="I46" s="185">
        <f>+'Amended ABG Allocation No. 1 '!I46+'Revision No. 2'!I46</f>
        <v>1308920</v>
      </c>
      <c r="J46" s="201">
        <f t="shared" si="0"/>
        <v>3959223</v>
      </c>
    </row>
    <row r="47" spans="1:10" x14ac:dyDescent="0.2">
      <c r="A47" s="159" t="s">
        <v>107</v>
      </c>
      <c r="B47" s="217" t="s">
        <v>108</v>
      </c>
      <c r="C47" s="185">
        <f>+'Amended ABG Allocation No. 1 '!C47+'Revision No. 2'!C47</f>
        <v>1236340</v>
      </c>
      <c r="D47" s="185">
        <f>+'Amended ABG Allocation No. 1 '!D47+'Revision No. 2'!D47</f>
        <v>45354</v>
      </c>
      <c r="E47" s="185">
        <f>+'Amended ABG Allocation No. 1 '!E47+'Revision No. 2'!E47</f>
        <v>84484</v>
      </c>
      <c r="F47" s="185">
        <f>+'Amended ABG Allocation No. 1 '!F47+'Revision No. 2'!F47</f>
        <v>44832</v>
      </c>
      <c r="G47" s="185">
        <f>+'Amended ABG Allocation No. 1 '!G47+'Revision No. 2'!G47</f>
        <v>4768</v>
      </c>
      <c r="H47" s="185">
        <f>+'Amended ABG Allocation No. 1 '!H47+'Revision No. 2'!H47</f>
        <v>7640</v>
      </c>
      <c r="I47" s="185">
        <f>+'Amended ABG Allocation No. 1 '!I47+'Revision No. 2'!I47</f>
        <v>463081</v>
      </c>
      <c r="J47" s="201">
        <f>SUM(C47:I47)</f>
        <v>1886499</v>
      </c>
    </row>
    <row r="48" spans="1:10" x14ac:dyDescent="0.2">
      <c r="A48" s="159" t="s">
        <v>109</v>
      </c>
      <c r="B48" s="217" t="s">
        <v>110</v>
      </c>
      <c r="C48" s="185">
        <f>+'Amended ABG Allocation No. 1 '!C48+'Revision No. 2'!C48</f>
        <v>1045514</v>
      </c>
      <c r="D48" s="185">
        <f>+'Amended ABG Allocation No. 1 '!D48+'Revision No. 2'!D48</f>
        <v>22165</v>
      </c>
      <c r="E48" s="185">
        <f>+'Amended ABG Allocation No. 1 '!E48+'Revision No. 2'!E48</f>
        <v>78590</v>
      </c>
      <c r="F48" s="185">
        <f>+'Amended ABG Allocation No. 1 '!F48+'Revision No. 2'!F48</f>
        <v>34118</v>
      </c>
      <c r="G48" s="185">
        <f>+'Amended ABG Allocation No. 1 '!G48+'Revision No. 2'!G48</f>
        <v>5715</v>
      </c>
      <c r="H48" s="185">
        <f>+'Amended ABG Allocation No. 1 '!H48+'Revision No. 2'!H48</f>
        <v>8284</v>
      </c>
      <c r="I48" s="185">
        <f>+'Amended ABG Allocation No. 1 '!I48+'Revision No. 2'!I48</f>
        <v>588902</v>
      </c>
      <c r="J48" s="201">
        <f t="shared" si="0"/>
        <v>1783288</v>
      </c>
    </row>
    <row r="49" spans="1:10" x14ac:dyDescent="0.2">
      <c r="A49" s="159" t="s">
        <v>111</v>
      </c>
      <c r="B49" s="217" t="s">
        <v>112</v>
      </c>
      <c r="C49" s="185">
        <f>+'Amended ABG Allocation No. 1 '!C49+'Revision No. 2'!C49</f>
        <v>1335313</v>
      </c>
      <c r="D49" s="185">
        <f>+'Amended ABG Allocation No. 1 '!D49+'Revision No. 2'!D49</f>
        <v>39281</v>
      </c>
      <c r="E49" s="185">
        <f>+'Amended ABG Allocation No. 1 '!E49+'Revision No. 2'!E49</f>
        <v>92414</v>
      </c>
      <c r="F49" s="185">
        <f>+'Amended ABG Allocation No. 1 '!F49+'Revision No. 2'!F49</f>
        <v>59796</v>
      </c>
      <c r="G49" s="185">
        <f>+'Amended ABG Allocation No. 1 '!G49+'Revision No. 2'!G49</f>
        <v>6121</v>
      </c>
      <c r="H49" s="185">
        <f>+'Amended ABG Allocation No. 1 '!H49+'Revision No. 2'!H49</f>
        <v>8652</v>
      </c>
      <c r="I49" s="185">
        <f>+'Amended ABG Allocation No. 1 '!I49+'Revision No. 2'!I49</f>
        <v>640763</v>
      </c>
      <c r="J49" s="201">
        <f t="shared" si="0"/>
        <v>2182340</v>
      </c>
    </row>
    <row r="50" spans="1:10" x14ac:dyDescent="0.2">
      <c r="A50" s="159" t="s">
        <v>113</v>
      </c>
      <c r="B50" s="217" t="s">
        <v>114</v>
      </c>
      <c r="C50" s="185">
        <f>+'Amended ABG Allocation No. 1 '!C50+'Revision No. 2'!C50</f>
        <v>1978438</v>
      </c>
      <c r="D50" s="185">
        <f>+'Amended ABG Allocation No. 1 '!D50+'Revision No. 2'!D50</f>
        <v>62381</v>
      </c>
      <c r="E50" s="185">
        <f>+'Amended ABG Allocation No. 1 '!E50+'Revision No. 2'!E50</f>
        <v>114472</v>
      </c>
      <c r="F50" s="185">
        <f>+'Amended ABG Allocation No. 1 '!F50+'Revision No. 2'!F50</f>
        <v>108820</v>
      </c>
      <c r="G50" s="185">
        <f>+'Amended ABG Allocation No. 1 '!G50+'Revision No. 2'!G50</f>
        <v>8164</v>
      </c>
      <c r="H50" s="185">
        <f>+'Amended ABG Allocation No. 1 '!H50+'Revision No. 2'!H50</f>
        <v>20459</v>
      </c>
      <c r="I50" s="185">
        <f>+'Amended ABG Allocation No. 1 '!I50+'Revision No. 2'!I50</f>
        <v>805659</v>
      </c>
      <c r="J50" s="201">
        <f t="shared" si="0"/>
        <v>3098393</v>
      </c>
    </row>
    <row r="51" spans="1:10" x14ac:dyDescent="0.2">
      <c r="A51" s="159" t="s">
        <v>115</v>
      </c>
      <c r="B51" s="217" t="s">
        <v>116</v>
      </c>
      <c r="C51" s="185">
        <f>+'Amended ABG Allocation No. 1 '!C51+'Revision No. 2'!C51</f>
        <v>2045279</v>
      </c>
      <c r="D51" s="185">
        <f>+'Amended ABG Allocation No. 1 '!D51+'Revision No. 2'!D51</f>
        <v>65940</v>
      </c>
      <c r="E51" s="185">
        <f>+'Amended ABG Allocation No. 1 '!E51+'Revision No. 2'!E51</f>
        <v>119660</v>
      </c>
      <c r="F51" s="185">
        <f>+'Amended ABG Allocation No. 1 '!F51+'Revision No. 2'!F51</f>
        <v>49412</v>
      </c>
      <c r="G51" s="185">
        <f>+'Amended ABG Allocation No. 1 '!G51+'Revision No. 2'!G51</f>
        <v>8229</v>
      </c>
      <c r="H51" s="185">
        <f>+'Amended ABG Allocation No. 1 '!H51+'Revision No. 2'!H51</f>
        <v>24984</v>
      </c>
      <c r="I51" s="185">
        <f>+'Amended ABG Allocation No. 1 '!I51+'Revision No. 2'!I51</f>
        <v>653702</v>
      </c>
      <c r="J51" s="201">
        <f t="shared" si="0"/>
        <v>2967206</v>
      </c>
    </row>
    <row r="52" spans="1:10" x14ac:dyDescent="0.2">
      <c r="A52" s="159" t="s">
        <v>117</v>
      </c>
      <c r="B52" s="217" t="s">
        <v>118</v>
      </c>
      <c r="C52" s="185">
        <f>+'Amended ABG Allocation No. 1 '!C52+'Revision No. 2'!C52</f>
        <v>2341077</v>
      </c>
      <c r="D52" s="185">
        <f>+'Amended ABG Allocation No. 1 '!D52+'Revision No. 2'!D52</f>
        <v>63433</v>
      </c>
      <c r="E52" s="185">
        <f>+'Amended ABG Allocation No. 1 '!E52+'Revision No. 2'!E52</f>
        <v>144861</v>
      </c>
      <c r="F52" s="185">
        <f>+'Amended ABG Allocation No. 1 '!F52+'Revision No. 2'!F52</f>
        <v>101677</v>
      </c>
      <c r="G52" s="185">
        <f>+'Amended ABG Allocation No. 1 '!G52+'Revision No. 2'!G52</f>
        <v>10498</v>
      </c>
      <c r="H52" s="185">
        <f>+'Amended ABG Allocation No. 1 '!H52+'Revision No. 2'!H52</f>
        <v>26406</v>
      </c>
      <c r="I52" s="185">
        <f>+'Amended ABG Allocation No. 1 '!I52+'Revision No. 2'!I52</f>
        <v>1019811</v>
      </c>
      <c r="J52" s="201">
        <f t="shared" si="0"/>
        <v>3707763</v>
      </c>
    </row>
    <row r="53" spans="1:10" x14ac:dyDescent="0.2">
      <c r="A53" s="159" t="s">
        <v>119</v>
      </c>
      <c r="B53" s="217" t="s">
        <v>120</v>
      </c>
      <c r="C53" s="185">
        <f>+'Amended ABG Allocation No. 1 '!C53+'Revision No. 2'!C53</f>
        <v>1904433</v>
      </c>
      <c r="D53" s="185">
        <f>+'Amended ABG Allocation No. 1 '!D53+'Revision No. 2'!D53</f>
        <v>21516</v>
      </c>
      <c r="E53" s="185">
        <f>+'Amended ABG Allocation No. 1 '!E53+'Revision No. 2'!E53</f>
        <v>167006</v>
      </c>
      <c r="F53" s="185">
        <f>+'Amended ABG Allocation No. 1 '!F53+'Revision No. 2'!F53</f>
        <v>107699</v>
      </c>
      <c r="G53" s="185">
        <f>+'Amended ABG Allocation No. 1 '!G53+'Revision No. 2'!G53</f>
        <v>15580</v>
      </c>
      <c r="H53" s="185">
        <f>+'Amended ABG Allocation No. 1 '!H53+'Revision No. 2'!H53</f>
        <v>18605</v>
      </c>
      <c r="I53" s="185">
        <f>+'Amended ABG Allocation No. 1 '!I53+'Revision No. 2'!I53</f>
        <v>1113679</v>
      </c>
      <c r="J53" s="201">
        <f t="shared" si="0"/>
        <v>3348518</v>
      </c>
    </row>
    <row r="54" spans="1:10" x14ac:dyDescent="0.2">
      <c r="A54" s="159" t="s">
        <v>121</v>
      </c>
      <c r="B54" s="217" t="s">
        <v>122</v>
      </c>
      <c r="C54" s="185">
        <f>+'Amended ABG Allocation No. 1 '!C54+'Revision No. 2'!C54</f>
        <v>968528</v>
      </c>
      <c r="D54" s="185">
        <f>+'Amended ABG Allocation No. 1 '!D54+'Revision No. 2'!D54</f>
        <v>26276</v>
      </c>
      <c r="E54" s="185">
        <f>+'Amended ABG Allocation No. 1 '!E54+'Revision No. 2'!E54</f>
        <v>69618</v>
      </c>
      <c r="F54" s="185">
        <f>+'Amended ABG Allocation No. 1 '!F54+'Revision No. 2'!F54</f>
        <v>34534</v>
      </c>
      <c r="G54" s="185">
        <f>+'Amended ABG Allocation No. 1 '!G54+'Revision No. 2'!G54</f>
        <v>4631</v>
      </c>
      <c r="H54" s="185">
        <f>+'Amended ABG Allocation No. 1 '!H54+'Revision No. 2'!H54</f>
        <v>13511</v>
      </c>
      <c r="I54" s="185">
        <f>+'Amended ABG Allocation No. 1 '!I54+'Revision No. 2'!I54</f>
        <v>459552</v>
      </c>
      <c r="J54" s="201">
        <f t="shared" si="0"/>
        <v>1576650</v>
      </c>
    </row>
    <row r="55" spans="1:10" x14ac:dyDescent="0.2">
      <c r="A55" s="159" t="s">
        <v>123</v>
      </c>
      <c r="B55" s="217" t="s">
        <v>124</v>
      </c>
      <c r="C55" s="185">
        <f>+'Amended ABG Allocation No. 1 '!C55+'Revision No. 2'!C55</f>
        <v>2589837</v>
      </c>
      <c r="D55" s="185">
        <f>+'Amended ABG Allocation No. 1 '!D55+'Revision No. 2'!D55</f>
        <v>82355</v>
      </c>
      <c r="E55" s="185">
        <f>+'Amended ABG Allocation No. 1 '!E55+'Revision No. 2'!E55</f>
        <v>200274</v>
      </c>
      <c r="F55" s="185">
        <f>+'Amended ABG Allocation No. 1 '!F55+'Revision No. 2'!F55</f>
        <v>68468</v>
      </c>
      <c r="G55" s="185">
        <f>+'Amended ABG Allocation No. 1 '!G55+'Revision No. 2'!G55</f>
        <v>13916</v>
      </c>
      <c r="H55" s="185">
        <f>+'Amended ABG Allocation No. 1 '!H55+'Revision No. 2'!H55</f>
        <v>18572</v>
      </c>
      <c r="I55" s="185">
        <f>+'Amended ABG Allocation No. 1 '!I55+'Revision No. 2'!I55</f>
        <v>1247038</v>
      </c>
      <c r="J55" s="201">
        <f t="shared" si="0"/>
        <v>4220460</v>
      </c>
    </row>
    <row r="56" spans="1:10" x14ac:dyDescent="0.2">
      <c r="A56" s="159" t="s">
        <v>125</v>
      </c>
      <c r="B56" s="217" t="s">
        <v>126</v>
      </c>
      <c r="C56" s="185">
        <f>+'Amended ABG Allocation No. 1 '!C56+'Revision No. 2'!C56</f>
        <v>616550</v>
      </c>
      <c r="D56" s="185">
        <f>+'Amended ABG Allocation No. 1 '!D56+'Revision No. 2'!D56</f>
        <v>21936</v>
      </c>
      <c r="E56" s="185">
        <f>+'Amended ABG Allocation No. 1 '!E56+'Revision No. 2'!E56</f>
        <v>33871</v>
      </c>
      <c r="F56" s="185">
        <f>+'Amended ABG Allocation No. 1 '!F56+'Revision No. 2'!F56</f>
        <v>9967</v>
      </c>
      <c r="G56" s="185">
        <f>+'Amended ABG Allocation No. 1 '!G56+'Revision No. 2'!G56</f>
        <v>2499</v>
      </c>
      <c r="H56" s="185">
        <f>+'Amended ABG Allocation No. 1 '!H56+'Revision No. 2'!H56</f>
        <v>4890</v>
      </c>
      <c r="I56" s="185">
        <f>+'Amended ABG Allocation No. 1 '!I56+'Revision No. 2'!I56</f>
        <v>322044</v>
      </c>
      <c r="J56" s="201">
        <f t="shared" si="0"/>
        <v>1011757</v>
      </c>
    </row>
    <row r="57" spans="1:10" x14ac:dyDescent="0.2">
      <c r="A57" s="159" t="s">
        <v>127</v>
      </c>
      <c r="B57" s="217" t="s">
        <v>128</v>
      </c>
      <c r="C57" s="185">
        <f>+'Amended ABG Allocation No. 1 '!C57+'Revision No. 2'!C57</f>
        <v>1269515</v>
      </c>
      <c r="D57" s="185">
        <f>+'Amended ABG Allocation No. 1 '!D57+'Revision No. 2'!D57</f>
        <v>19079</v>
      </c>
      <c r="E57" s="185">
        <f>+'Amended ABG Allocation No. 1 '!E57+'Revision No. 2'!E57</f>
        <v>107802</v>
      </c>
      <c r="F57" s="185">
        <f>+'Amended ABG Allocation No. 1 '!F57+'Revision No. 2'!F57</f>
        <v>66802</v>
      </c>
      <c r="G57" s="185">
        <f>+'Amended ABG Allocation No. 1 '!G57+'Revision No. 2'!G57</f>
        <v>6520</v>
      </c>
      <c r="H57" s="185">
        <f>+'Amended ABG Allocation No. 1 '!H57+'Revision No. 2'!H57</f>
        <v>18196</v>
      </c>
      <c r="I57" s="185">
        <f>+'Amended ABG Allocation No. 1 '!I57+'Revision No. 2'!I57</f>
        <v>1196000</v>
      </c>
      <c r="J57" s="201">
        <f t="shared" si="0"/>
        <v>2683914</v>
      </c>
    </row>
    <row r="58" spans="1:10" ht="13.5" thickBot="1" x14ac:dyDescent="0.25">
      <c r="A58" s="14"/>
      <c r="B58" s="217" t="s">
        <v>129</v>
      </c>
      <c r="C58" s="218">
        <f t="shared" ref="C58:I58" si="1">SUM(C6:C57)</f>
        <v>253366269</v>
      </c>
      <c r="D58" s="218">
        <f t="shared" si="1"/>
        <v>7204976</v>
      </c>
      <c r="E58" s="218">
        <f t="shared" si="1"/>
        <v>15306658</v>
      </c>
      <c r="F58" s="218">
        <f t="shared" si="1"/>
        <v>6499999</v>
      </c>
      <c r="G58" s="218">
        <f t="shared" si="1"/>
        <v>987949</v>
      </c>
      <c r="H58" s="218">
        <f t="shared" si="1"/>
        <v>1505261</v>
      </c>
      <c r="I58" s="218">
        <f t="shared" si="1"/>
        <v>88845673.50999999</v>
      </c>
      <c r="J58" s="218">
        <f>SUM(J6:J57)</f>
        <v>373716785.50999999</v>
      </c>
    </row>
    <row r="59" spans="1:10" ht="13.5" thickTop="1" x14ac:dyDescent="0.2">
      <c r="A59" s="14"/>
      <c r="B59" s="14"/>
      <c r="C59" s="219"/>
      <c r="D59" s="219"/>
      <c r="E59" s="219"/>
      <c r="F59" s="219"/>
      <c r="G59" s="219"/>
      <c r="H59" s="219"/>
      <c r="I59" s="219"/>
      <c r="J59" s="201"/>
    </row>
    <row r="60" spans="1:10" x14ac:dyDescent="0.2">
      <c r="A60" s="14"/>
      <c r="B60" s="14"/>
      <c r="C60" s="14"/>
      <c r="D60" s="14"/>
      <c r="E60" s="14"/>
      <c r="F60" s="14"/>
      <c r="G60" s="14"/>
      <c r="H60" s="14"/>
      <c r="I60" s="14"/>
      <c r="J60" s="201"/>
    </row>
    <row r="61" spans="1:10" x14ac:dyDescent="0.2">
      <c r="A61" s="14"/>
      <c r="B61" s="14"/>
      <c r="C61" s="14"/>
      <c r="D61" s="14"/>
      <c r="E61" s="14"/>
      <c r="F61" s="14"/>
      <c r="G61" s="14"/>
      <c r="H61" s="14"/>
      <c r="I61" s="14"/>
      <c r="J61" s="201"/>
    </row>
    <row r="62" spans="1:10" x14ac:dyDescent="0.2">
      <c r="A62" s="14"/>
      <c r="B62" s="14"/>
      <c r="C62" s="14"/>
      <c r="D62" s="14"/>
      <c r="E62" s="14"/>
      <c r="F62" s="14"/>
      <c r="G62" s="14"/>
      <c r="H62" s="14"/>
      <c r="I62" s="14"/>
      <c r="J62" s="201"/>
    </row>
    <row r="63" spans="1:10" x14ac:dyDescent="0.2">
      <c r="A63" s="14"/>
      <c r="B63" s="14"/>
      <c r="C63" s="14"/>
      <c r="D63" s="14"/>
      <c r="E63" s="14"/>
      <c r="F63" s="14"/>
      <c r="G63" s="14"/>
      <c r="H63" s="14"/>
      <c r="I63" s="14"/>
      <c r="J63" s="201"/>
    </row>
    <row r="64" spans="1:10" x14ac:dyDescent="0.2">
      <c r="A64" s="14"/>
      <c r="B64" s="14"/>
      <c r="C64" s="14"/>
      <c r="D64" s="14"/>
      <c r="E64" s="14"/>
      <c r="F64" s="14"/>
      <c r="G64" s="14"/>
      <c r="H64" s="14"/>
      <c r="I64" s="14"/>
      <c r="J64" s="201"/>
    </row>
    <row r="65" spans="1:10" x14ac:dyDescent="0.2">
      <c r="A65" s="14"/>
      <c r="B65" s="14"/>
      <c r="C65" s="14"/>
      <c r="D65" s="14"/>
      <c r="E65" s="14"/>
      <c r="F65" s="14"/>
      <c r="G65" s="14"/>
      <c r="H65" s="14"/>
      <c r="I65" s="14"/>
      <c r="J65" s="201"/>
    </row>
    <row r="66" spans="1:10" x14ac:dyDescent="0.2">
      <c r="A66" s="14"/>
      <c r="B66" s="14"/>
      <c r="C66" s="14"/>
      <c r="D66" s="14"/>
      <c r="E66" s="14"/>
      <c r="F66" s="14"/>
      <c r="G66" s="14"/>
      <c r="H66" s="14"/>
      <c r="I66" s="14"/>
      <c r="J66" s="201"/>
    </row>
    <row r="67" spans="1:10" x14ac:dyDescent="0.2">
      <c r="A67" s="14"/>
      <c r="B67" s="14"/>
      <c r="C67" s="14"/>
      <c r="D67" s="14"/>
      <c r="E67" s="14"/>
      <c r="F67" s="14"/>
      <c r="G67" s="14"/>
      <c r="H67" s="14"/>
      <c r="I67" s="14"/>
      <c r="J67" s="201"/>
    </row>
    <row r="68" spans="1:10" x14ac:dyDescent="0.2">
      <c r="A68" s="14"/>
      <c r="B68" s="14"/>
      <c r="C68" s="14"/>
      <c r="D68" s="14"/>
      <c r="E68" s="14"/>
      <c r="F68" s="14"/>
      <c r="G68" s="14"/>
      <c r="H68" s="14"/>
      <c r="I68" s="14"/>
      <c r="J68" s="201"/>
    </row>
    <row r="69" spans="1:10" x14ac:dyDescent="0.2">
      <c r="A69" s="14"/>
      <c r="B69" s="14"/>
      <c r="C69" s="14"/>
      <c r="D69" s="14"/>
      <c r="E69" s="14"/>
      <c r="F69" s="14"/>
      <c r="G69" s="14"/>
      <c r="H69" s="14"/>
      <c r="I69" s="14"/>
      <c r="J69" s="201"/>
    </row>
    <row r="70" spans="1:10" x14ac:dyDescent="0.2">
      <c r="A70" s="14"/>
      <c r="B70" s="14"/>
      <c r="C70" s="14"/>
      <c r="D70" s="14"/>
      <c r="E70" s="14"/>
      <c r="F70" s="14"/>
      <c r="G70" s="14"/>
      <c r="H70" s="14"/>
      <c r="I70" s="14"/>
      <c r="J70" s="201"/>
    </row>
    <row r="71" spans="1:10" x14ac:dyDescent="0.2">
      <c r="A71" s="14"/>
      <c r="B71" s="14"/>
      <c r="C71" s="14"/>
      <c r="D71" s="14"/>
      <c r="E71" s="14"/>
      <c r="F71" s="14"/>
      <c r="G71" s="14"/>
      <c r="H71" s="14"/>
      <c r="I71" s="14"/>
      <c r="J71" s="201"/>
    </row>
    <row r="72" spans="1:10" x14ac:dyDescent="0.2">
      <c r="A72" s="14"/>
      <c r="B72" s="14"/>
      <c r="C72" s="14"/>
      <c r="D72" s="14"/>
      <c r="E72" s="14"/>
      <c r="F72" s="14"/>
      <c r="G72" s="14"/>
      <c r="H72" s="14"/>
      <c r="I72" s="14"/>
      <c r="J72" s="201"/>
    </row>
    <row r="73" spans="1:10" x14ac:dyDescent="0.2">
      <c r="A73" s="14"/>
      <c r="B73" s="14"/>
      <c r="C73" s="14"/>
      <c r="D73" s="14"/>
      <c r="E73" s="14"/>
      <c r="F73" s="14"/>
      <c r="G73" s="14"/>
      <c r="H73" s="14"/>
      <c r="I73" s="14"/>
      <c r="J73" s="201"/>
    </row>
    <row r="74" spans="1:10" x14ac:dyDescent="0.2">
      <c r="A74" s="14"/>
      <c r="B74" s="14"/>
      <c r="C74" s="14"/>
      <c r="D74" s="14"/>
      <c r="E74" s="14"/>
      <c r="F74" s="14"/>
      <c r="G74" s="14"/>
      <c r="H74" s="14"/>
      <c r="I74" s="14"/>
      <c r="J74" s="201"/>
    </row>
    <row r="75" spans="1:10" x14ac:dyDescent="0.2">
      <c r="A75" s="14"/>
      <c r="B75" s="14"/>
      <c r="C75" s="14"/>
      <c r="D75" s="14"/>
      <c r="E75" s="14"/>
      <c r="F75" s="14"/>
      <c r="G75" s="14"/>
      <c r="H75" s="14"/>
      <c r="I75" s="14"/>
      <c r="J75" s="201"/>
    </row>
    <row r="76" spans="1:10" x14ac:dyDescent="0.2">
      <c r="A76" s="14"/>
      <c r="B76" s="14"/>
      <c r="C76" s="14"/>
      <c r="D76" s="14"/>
      <c r="E76" s="14"/>
      <c r="F76" s="14"/>
      <c r="G76" s="14"/>
      <c r="H76" s="14"/>
      <c r="I76" s="14"/>
      <c r="J76" s="201"/>
    </row>
    <row r="77" spans="1:10" x14ac:dyDescent="0.2">
      <c r="A77" s="14"/>
      <c r="B77" s="14"/>
      <c r="C77" s="14"/>
      <c r="D77" s="14"/>
      <c r="E77" s="14"/>
      <c r="F77" s="14"/>
      <c r="G77" s="14"/>
      <c r="H77" s="14"/>
      <c r="I77" s="14"/>
      <c r="J77" s="201"/>
    </row>
    <row r="78" spans="1:10" x14ac:dyDescent="0.2">
      <c r="A78" s="14"/>
      <c r="B78" s="14"/>
      <c r="C78" s="14"/>
      <c r="D78" s="14"/>
      <c r="E78" s="14"/>
      <c r="F78" s="14"/>
      <c r="G78" s="14"/>
      <c r="H78" s="14"/>
      <c r="I78" s="14"/>
      <c r="J78" s="201"/>
    </row>
    <row r="79" spans="1:10" x14ac:dyDescent="0.2">
      <c r="A79" s="14"/>
      <c r="B79" s="14"/>
      <c r="C79" s="14"/>
      <c r="D79" s="14"/>
      <c r="E79" s="14"/>
      <c r="F79" s="14"/>
      <c r="G79" s="14"/>
      <c r="H79" s="14"/>
      <c r="I79" s="14"/>
      <c r="J79" s="201"/>
    </row>
    <row r="80" spans="1:10" x14ac:dyDescent="0.2">
      <c r="A80" s="14"/>
      <c r="B80" s="14"/>
      <c r="C80" s="14"/>
      <c r="D80" s="14"/>
      <c r="E80" s="14"/>
      <c r="F80" s="14"/>
      <c r="G80" s="14"/>
      <c r="H80" s="14"/>
      <c r="I80" s="14"/>
      <c r="J80" s="201"/>
    </row>
    <row r="81" spans="1:10" x14ac:dyDescent="0.2">
      <c r="A81" s="14"/>
      <c r="B81" s="14"/>
      <c r="C81" s="14"/>
      <c r="D81" s="14"/>
      <c r="E81" s="14"/>
      <c r="F81" s="14"/>
      <c r="G81" s="14"/>
      <c r="H81" s="14"/>
      <c r="I81" s="14"/>
      <c r="J81" s="201"/>
    </row>
    <row r="82" spans="1:10" x14ac:dyDescent="0.2">
      <c r="A82" s="14"/>
      <c r="B82" s="14"/>
      <c r="C82" s="14"/>
      <c r="D82" s="14"/>
      <c r="E82" s="14"/>
      <c r="F82" s="14"/>
      <c r="G82" s="14"/>
      <c r="H82" s="14"/>
      <c r="I82" s="14"/>
      <c r="J82" s="201"/>
    </row>
    <row r="83" spans="1:10" x14ac:dyDescent="0.2">
      <c r="A83" s="14"/>
      <c r="B83" s="14"/>
      <c r="C83" s="14"/>
      <c r="D83" s="14"/>
      <c r="E83" s="14"/>
      <c r="F83" s="14"/>
      <c r="G83" s="14"/>
      <c r="H83" s="14"/>
      <c r="I83" s="14"/>
      <c r="J83" s="201"/>
    </row>
    <row r="84" spans="1:10" x14ac:dyDescent="0.2">
      <c r="A84" s="14"/>
      <c r="B84" s="14"/>
      <c r="C84" s="14"/>
      <c r="D84" s="14"/>
      <c r="E84" s="14"/>
      <c r="F84" s="14"/>
      <c r="G84" s="14"/>
      <c r="H84" s="14"/>
      <c r="I84" s="14"/>
      <c r="J84" s="201"/>
    </row>
    <row r="85" spans="1:10" x14ac:dyDescent="0.2">
      <c r="A85" s="14"/>
      <c r="B85" s="14"/>
      <c r="C85" s="14"/>
      <c r="D85" s="14"/>
      <c r="E85" s="14"/>
      <c r="F85" s="14"/>
      <c r="G85" s="14"/>
      <c r="H85" s="14"/>
      <c r="I85" s="14"/>
      <c r="J85" s="201"/>
    </row>
    <row r="86" spans="1:10" x14ac:dyDescent="0.2">
      <c r="A86" s="14"/>
      <c r="B86" s="14"/>
      <c r="C86" s="14"/>
      <c r="D86" s="14"/>
      <c r="E86" s="14"/>
      <c r="F86" s="14"/>
      <c r="G86" s="14"/>
      <c r="H86" s="14"/>
      <c r="I86" s="14"/>
      <c r="J86" s="201"/>
    </row>
    <row r="87" spans="1:10" x14ac:dyDescent="0.2">
      <c r="A87" s="14"/>
      <c r="B87" s="14"/>
      <c r="C87" s="14"/>
      <c r="D87" s="14"/>
      <c r="E87" s="14"/>
      <c r="F87" s="14"/>
      <c r="G87" s="14"/>
      <c r="H87" s="14"/>
      <c r="I87" s="14"/>
      <c r="J87" s="201"/>
    </row>
    <row r="88" spans="1:10" x14ac:dyDescent="0.2">
      <c r="A88" s="14"/>
      <c r="B88" s="14"/>
      <c r="C88" s="14"/>
      <c r="D88" s="14"/>
      <c r="E88" s="14"/>
      <c r="F88" s="14"/>
      <c r="G88" s="14"/>
      <c r="H88" s="14"/>
      <c r="I88" s="14"/>
      <c r="J88" s="201"/>
    </row>
    <row r="89" spans="1:10" x14ac:dyDescent="0.2">
      <c r="A89" s="14"/>
      <c r="B89" s="14"/>
      <c r="C89" s="14"/>
      <c r="D89" s="14"/>
      <c r="E89" s="14"/>
      <c r="F89" s="14"/>
      <c r="G89" s="14"/>
      <c r="H89" s="14"/>
      <c r="I89" s="14"/>
      <c r="J89" s="201"/>
    </row>
    <row r="90" spans="1:10" x14ac:dyDescent="0.2">
      <c r="A90" s="14"/>
      <c r="B90" s="14"/>
      <c r="C90" s="14"/>
      <c r="D90" s="14"/>
      <c r="E90" s="14"/>
      <c r="F90" s="14"/>
      <c r="G90" s="14"/>
      <c r="H90" s="14"/>
      <c r="I90" s="14"/>
      <c r="J90" s="201"/>
    </row>
    <row r="91" spans="1:10" x14ac:dyDescent="0.2">
      <c r="A91" s="14"/>
      <c r="B91" s="14"/>
      <c r="C91" s="14"/>
      <c r="D91" s="14"/>
      <c r="E91" s="14"/>
      <c r="F91" s="14"/>
      <c r="G91" s="14"/>
      <c r="H91" s="14"/>
      <c r="I91" s="14"/>
      <c r="J91" s="201"/>
    </row>
    <row r="92" spans="1:10" x14ac:dyDescent="0.2">
      <c r="A92" s="14"/>
      <c r="B92" s="14"/>
      <c r="C92" s="14"/>
      <c r="D92" s="14"/>
      <c r="E92" s="14"/>
      <c r="F92" s="14"/>
      <c r="G92" s="14"/>
      <c r="H92" s="14"/>
      <c r="I92" s="14"/>
      <c r="J92" s="201"/>
    </row>
    <row r="93" spans="1:10" x14ac:dyDescent="0.2">
      <c r="A93" s="14"/>
      <c r="B93" s="14"/>
      <c r="C93" s="14"/>
      <c r="D93" s="14"/>
      <c r="E93" s="14"/>
      <c r="F93" s="14"/>
      <c r="G93" s="14"/>
      <c r="H93" s="14"/>
      <c r="I93" s="14"/>
      <c r="J93" s="201"/>
    </row>
    <row r="94" spans="1:10" x14ac:dyDescent="0.2">
      <c r="A94" s="14"/>
      <c r="B94" s="14"/>
      <c r="C94" s="14"/>
      <c r="D94" s="14"/>
      <c r="E94" s="14"/>
      <c r="F94" s="14"/>
      <c r="G94" s="14"/>
      <c r="H94" s="14"/>
      <c r="I94" s="14"/>
      <c r="J94" s="201"/>
    </row>
    <row r="95" spans="1:10" x14ac:dyDescent="0.2">
      <c r="A95" s="14"/>
      <c r="B95" s="14"/>
      <c r="C95" s="14"/>
      <c r="D95" s="14"/>
      <c r="E95" s="14"/>
      <c r="F95" s="14"/>
      <c r="G95" s="14"/>
      <c r="H95" s="14"/>
      <c r="I95" s="14"/>
      <c r="J95" s="201"/>
    </row>
    <row r="96" spans="1:10" x14ac:dyDescent="0.2">
      <c r="A96" s="14"/>
      <c r="B96" s="14"/>
      <c r="C96" s="14"/>
      <c r="D96" s="14"/>
      <c r="E96" s="14"/>
      <c r="F96" s="14"/>
      <c r="G96" s="14"/>
      <c r="H96" s="14"/>
      <c r="I96" s="14"/>
      <c r="J96" s="201"/>
    </row>
    <row r="97" spans="1:10" x14ac:dyDescent="0.2">
      <c r="A97" s="14"/>
      <c r="B97" s="14"/>
      <c r="C97" s="14"/>
      <c r="D97" s="14"/>
      <c r="E97" s="14"/>
      <c r="F97" s="14"/>
      <c r="G97" s="14"/>
      <c r="H97" s="14"/>
      <c r="I97" s="14"/>
      <c r="J97" s="201"/>
    </row>
    <row r="98" spans="1:10" x14ac:dyDescent="0.2">
      <c r="A98" s="14"/>
      <c r="B98" s="14"/>
      <c r="C98" s="14"/>
      <c r="D98" s="14"/>
      <c r="E98" s="14"/>
      <c r="F98" s="14"/>
      <c r="G98" s="14"/>
      <c r="H98" s="14"/>
      <c r="I98" s="14"/>
      <c r="J98" s="201"/>
    </row>
    <row r="99" spans="1:10" x14ac:dyDescent="0.2">
      <c r="A99" s="14"/>
      <c r="B99" s="14"/>
      <c r="C99" s="14"/>
      <c r="D99" s="14"/>
      <c r="E99" s="14"/>
      <c r="F99" s="14"/>
      <c r="G99" s="14"/>
      <c r="H99" s="14"/>
      <c r="I99" s="14"/>
      <c r="J99" s="201"/>
    </row>
    <row r="100" spans="1:10" x14ac:dyDescent="0.2">
      <c r="A100" s="14"/>
      <c r="B100" s="14"/>
      <c r="C100" s="14"/>
      <c r="D100" s="14"/>
      <c r="E100" s="14"/>
      <c r="F100" s="14"/>
      <c r="G100" s="14"/>
      <c r="H100" s="14"/>
      <c r="I100" s="14"/>
      <c r="J100" s="201"/>
    </row>
    <row r="101" spans="1:10" x14ac:dyDescent="0.2">
      <c r="A101" s="14"/>
      <c r="B101" s="14"/>
      <c r="C101" s="14"/>
      <c r="D101" s="14"/>
      <c r="E101" s="14"/>
      <c r="F101" s="14"/>
      <c r="G101" s="14"/>
      <c r="H101" s="14"/>
      <c r="I101" s="14"/>
      <c r="J101" s="201"/>
    </row>
    <row r="102" spans="1:10" x14ac:dyDescent="0.2">
      <c r="A102" s="14"/>
      <c r="B102" s="14"/>
      <c r="C102" s="14"/>
      <c r="D102" s="14"/>
      <c r="E102" s="14"/>
      <c r="F102" s="14"/>
      <c r="G102" s="14"/>
      <c r="H102" s="14"/>
      <c r="I102" s="14"/>
      <c r="J102" s="201"/>
    </row>
    <row r="103" spans="1:10" x14ac:dyDescent="0.2">
      <c r="A103" s="14"/>
      <c r="B103" s="14"/>
      <c r="C103" s="14"/>
      <c r="D103" s="14"/>
      <c r="E103" s="14"/>
      <c r="F103" s="14"/>
      <c r="G103" s="14"/>
      <c r="H103" s="14"/>
      <c r="I103" s="14"/>
      <c r="J103" s="201"/>
    </row>
    <row r="104" spans="1:10" x14ac:dyDescent="0.2">
      <c r="A104" s="14"/>
      <c r="B104" s="14"/>
      <c r="C104" s="14"/>
      <c r="D104" s="14"/>
      <c r="E104" s="14"/>
      <c r="F104" s="14"/>
      <c r="G104" s="14"/>
      <c r="H104" s="14"/>
      <c r="I104" s="14"/>
      <c r="J104" s="201"/>
    </row>
    <row r="105" spans="1:10" x14ac:dyDescent="0.2">
      <c r="A105" s="14"/>
      <c r="B105" s="14"/>
      <c r="C105" s="14"/>
      <c r="D105" s="14"/>
      <c r="E105" s="14"/>
      <c r="F105" s="14"/>
      <c r="G105" s="14"/>
      <c r="H105" s="14"/>
      <c r="I105" s="14"/>
      <c r="J105" s="201"/>
    </row>
    <row r="106" spans="1:10" x14ac:dyDescent="0.2">
      <c r="A106" s="14"/>
      <c r="B106" s="14"/>
      <c r="C106" s="14"/>
      <c r="D106" s="14"/>
      <c r="E106" s="14"/>
      <c r="F106" s="14"/>
      <c r="G106" s="14"/>
      <c r="H106" s="14"/>
      <c r="I106" s="14"/>
      <c r="J106" s="201"/>
    </row>
    <row r="107" spans="1:10" x14ac:dyDescent="0.2">
      <c r="A107" s="14"/>
      <c r="B107" s="14"/>
      <c r="C107" s="14"/>
      <c r="D107" s="14"/>
      <c r="E107" s="14"/>
      <c r="F107" s="14"/>
      <c r="G107" s="14"/>
      <c r="H107" s="14"/>
      <c r="I107" s="14"/>
      <c r="J107" s="201"/>
    </row>
    <row r="108" spans="1:10" x14ac:dyDescent="0.2">
      <c r="A108" s="14"/>
      <c r="B108" s="14"/>
      <c r="C108" s="14"/>
      <c r="D108" s="14"/>
      <c r="E108" s="14"/>
      <c r="F108" s="14"/>
      <c r="G108" s="14"/>
      <c r="H108" s="14"/>
      <c r="I108" s="14"/>
      <c r="J108" s="201"/>
    </row>
    <row r="109" spans="1:10" x14ac:dyDescent="0.2">
      <c r="A109" s="14"/>
      <c r="B109" s="14"/>
      <c r="C109" s="14"/>
      <c r="D109" s="14"/>
      <c r="E109" s="14"/>
      <c r="F109" s="14"/>
      <c r="G109" s="14"/>
      <c r="H109" s="14"/>
      <c r="I109" s="14"/>
      <c r="J109" s="201"/>
    </row>
    <row r="110" spans="1:10" x14ac:dyDescent="0.2">
      <c r="A110" s="14"/>
      <c r="B110" s="14"/>
      <c r="C110" s="14"/>
      <c r="D110" s="14"/>
      <c r="E110" s="14"/>
      <c r="F110" s="14"/>
      <c r="G110" s="14"/>
      <c r="H110" s="14"/>
      <c r="I110" s="14"/>
      <c r="J110" s="201"/>
    </row>
    <row r="111" spans="1:10" x14ac:dyDescent="0.2">
      <c r="A111" s="14"/>
      <c r="B111" s="14"/>
      <c r="C111" s="14"/>
      <c r="D111" s="14"/>
      <c r="E111" s="14"/>
      <c r="F111" s="14"/>
      <c r="G111" s="14"/>
      <c r="H111" s="14"/>
      <c r="I111" s="14"/>
      <c r="J111" s="201"/>
    </row>
    <row r="112" spans="1:10" x14ac:dyDescent="0.2">
      <c r="A112" s="14"/>
      <c r="B112" s="14"/>
      <c r="C112" s="14"/>
      <c r="D112" s="14"/>
      <c r="E112" s="14"/>
      <c r="F112" s="14"/>
      <c r="G112" s="14"/>
      <c r="H112" s="14"/>
      <c r="I112" s="14"/>
      <c r="J112" s="201"/>
    </row>
    <row r="113" spans="1:10" x14ac:dyDescent="0.2">
      <c r="A113" s="14"/>
      <c r="B113" s="14"/>
      <c r="C113" s="14"/>
      <c r="D113" s="14"/>
      <c r="E113" s="14"/>
      <c r="F113" s="14"/>
      <c r="G113" s="14"/>
      <c r="H113" s="14"/>
      <c r="I113" s="14"/>
      <c r="J113" s="201"/>
    </row>
    <row r="114" spans="1:10" x14ac:dyDescent="0.2">
      <c r="A114" s="14"/>
      <c r="B114" s="14"/>
      <c r="C114" s="14"/>
      <c r="D114" s="14"/>
      <c r="E114" s="14"/>
      <c r="F114" s="14"/>
      <c r="G114" s="14"/>
      <c r="H114" s="14"/>
      <c r="I114" s="14"/>
      <c r="J114" s="201"/>
    </row>
    <row r="115" spans="1:10" x14ac:dyDescent="0.2">
      <c r="A115" s="14"/>
      <c r="B115" s="14"/>
      <c r="C115" s="14"/>
      <c r="D115" s="14"/>
      <c r="E115" s="14"/>
      <c r="F115" s="14"/>
      <c r="G115" s="14"/>
      <c r="H115" s="14"/>
      <c r="I115" s="14"/>
      <c r="J115" s="201"/>
    </row>
    <row r="116" spans="1:10" x14ac:dyDescent="0.2">
      <c r="A116" s="14"/>
      <c r="B116" s="14"/>
      <c r="C116" s="14"/>
      <c r="D116" s="14"/>
      <c r="E116" s="14"/>
      <c r="F116" s="14"/>
      <c r="G116" s="14"/>
      <c r="H116" s="14"/>
      <c r="I116" s="14"/>
      <c r="J116" s="201"/>
    </row>
    <row r="117" spans="1:10" x14ac:dyDescent="0.2">
      <c r="A117" s="14"/>
      <c r="B117" s="14"/>
      <c r="C117" s="14"/>
      <c r="D117" s="14"/>
      <c r="E117" s="14"/>
      <c r="F117" s="14"/>
      <c r="G117" s="14"/>
      <c r="H117" s="14"/>
      <c r="I117" s="14"/>
      <c r="J117" s="201"/>
    </row>
    <row r="118" spans="1:10" x14ac:dyDescent="0.2">
      <c r="A118" s="14"/>
      <c r="B118" s="14"/>
      <c r="C118" s="14"/>
      <c r="D118" s="14"/>
      <c r="E118" s="14"/>
      <c r="F118" s="14"/>
      <c r="G118" s="14"/>
      <c r="H118" s="14"/>
      <c r="I118" s="14"/>
      <c r="J118" s="201"/>
    </row>
    <row r="119" spans="1:10" x14ac:dyDescent="0.2">
      <c r="A119" s="14"/>
      <c r="B119" s="14"/>
      <c r="C119" s="14"/>
      <c r="D119" s="14"/>
      <c r="E119" s="14"/>
      <c r="F119" s="14"/>
      <c r="G119" s="14"/>
      <c r="H119" s="14"/>
      <c r="I119" s="14"/>
      <c r="J119" s="201"/>
    </row>
    <row r="120" spans="1:10" x14ac:dyDescent="0.2">
      <c r="A120" s="14"/>
      <c r="B120" s="14"/>
      <c r="C120" s="14"/>
      <c r="D120" s="14"/>
      <c r="E120" s="14"/>
      <c r="F120" s="14"/>
      <c r="G120" s="14"/>
      <c r="H120" s="14"/>
      <c r="I120" s="14"/>
      <c r="J120" s="201"/>
    </row>
    <row r="121" spans="1:10" x14ac:dyDescent="0.2">
      <c r="A121" s="14"/>
      <c r="B121" s="14"/>
      <c r="C121" s="14"/>
      <c r="D121" s="14"/>
      <c r="E121" s="14"/>
      <c r="F121" s="14"/>
      <c r="G121" s="14"/>
      <c r="H121" s="14"/>
      <c r="I121" s="14"/>
      <c r="J121" s="201"/>
    </row>
    <row r="122" spans="1:10" x14ac:dyDescent="0.2">
      <c r="A122" s="14"/>
      <c r="B122" s="14"/>
      <c r="C122" s="14"/>
      <c r="D122" s="14"/>
      <c r="E122" s="14"/>
      <c r="F122" s="14"/>
      <c r="G122" s="14"/>
      <c r="H122" s="14"/>
      <c r="I122" s="14"/>
      <c r="J122" s="201"/>
    </row>
    <row r="123" spans="1:10" x14ac:dyDescent="0.2">
      <c r="A123" s="14"/>
      <c r="B123" s="14"/>
      <c r="C123" s="14"/>
      <c r="D123" s="14"/>
      <c r="E123" s="14"/>
      <c r="F123" s="14"/>
      <c r="G123" s="14"/>
      <c r="H123" s="14"/>
      <c r="I123" s="14"/>
      <c r="J123" s="201"/>
    </row>
    <row r="124" spans="1:10" x14ac:dyDescent="0.2">
      <c r="A124" s="14"/>
      <c r="B124" s="14"/>
      <c r="C124" s="14"/>
      <c r="D124" s="14"/>
      <c r="E124" s="14"/>
      <c r="F124" s="14"/>
      <c r="G124" s="14"/>
      <c r="H124" s="14"/>
      <c r="I124" s="14"/>
      <c r="J124" s="201"/>
    </row>
    <row r="125" spans="1:10" x14ac:dyDescent="0.2">
      <c r="A125" s="14"/>
      <c r="B125" s="14"/>
      <c r="C125" s="14"/>
      <c r="D125" s="14"/>
      <c r="E125" s="14"/>
      <c r="F125" s="14"/>
      <c r="G125" s="14"/>
      <c r="H125" s="14"/>
      <c r="I125" s="14"/>
      <c r="J125" s="201"/>
    </row>
    <row r="126" spans="1:10" x14ac:dyDescent="0.2">
      <c r="A126" s="14"/>
      <c r="B126" s="14"/>
      <c r="C126" s="14"/>
      <c r="D126" s="14"/>
      <c r="E126" s="14"/>
      <c r="F126" s="14"/>
      <c r="G126" s="14"/>
      <c r="H126" s="14"/>
      <c r="I126" s="14"/>
      <c r="J126" s="201"/>
    </row>
    <row r="127" spans="1:10" x14ac:dyDescent="0.2">
      <c r="A127" s="14"/>
      <c r="B127" s="14"/>
      <c r="C127" s="14"/>
      <c r="D127" s="14"/>
      <c r="E127" s="14"/>
      <c r="F127" s="14"/>
      <c r="G127" s="14"/>
      <c r="H127" s="14"/>
      <c r="I127" s="14"/>
      <c r="J127" s="201"/>
    </row>
  </sheetData>
  <sheetProtection algorithmName="SHA-512" hashValue="El6z65re5ZmB0L0m6DH0NdERsCoSqeJyoY/VFhZdnnRudjqejz/24PYOxVmKonYHkKPDCKbP5Qn+NUBes1T7pA==" saltValue="1Jc413AlDLnJJNdr5eZRLw==" spinCount="100000" sheet="1" objects="1" scenarios="1"/>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V59"/>
  <sheetViews>
    <sheetView zoomScale="90" zoomScaleNormal="90" workbookViewId="0">
      <pane ySplit="5" topLeftCell="A6" activePane="bottomLeft" state="frozen"/>
      <selection pane="bottomLeft"/>
    </sheetView>
  </sheetViews>
  <sheetFormatPr defaultColWidth="12.5703125" defaultRowHeight="12.75" x14ac:dyDescent="0.2"/>
  <cols>
    <col min="1" max="1" width="4.5703125" style="20" customWidth="1"/>
    <col min="2" max="2" width="21" style="20" bestFit="1" customWidth="1"/>
    <col min="3" max="3" width="16.5703125" style="20" bestFit="1" customWidth="1"/>
    <col min="4" max="4" width="20.140625" style="20" hidden="1" customWidth="1"/>
    <col min="5" max="5" width="20.140625" style="20" bestFit="1" customWidth="1"/>
    <col min="6" max="6" width="11.5703125" style="20" hidden="1" customWidth="1"/>
    <col min="7" max="7" width="11.42578125" style="20" hidden="1" customWidth="1"/>
    <col min="8" max="8" width="13.5703125" style="20" bestFit="1" customWidth="1"/>
    <col min="9" max="9" width="13.85546875" style="20" bestFit="1" customWidth="1"/>
    <col min="10" max="10" width="15.140625" style="20" bestFit="1" customWidth="1"/>
    <col min="11" max="12" width="14.85546875" style="20" bestFit="1" customWidth="1"/>
    <col min="13" max="15" width="11.42578125" style="20" bestFit="1" customWidth="1"/>
    <col min="16" max="18" width="13.140625" style="20" bestFit="1" customWidth="1"/>
    <col min="19" max="23" width="14.42578125" style="20" bestFit="1" customWidth="1"/>
    <col min="24" max="36" width="12.5703125" style="20" customWidth="1"/>
    <col min="37" max="37" width="14.85546875" style="20" bestFit="1" customWidth="1"/>
    <col min="38" max="38" width="12.5703125" style="20" customWidth="1"/>
    <col min="39" max="41" width="13" style="20" bestFit="1" customWidth="1"/>
    <col min="42" max="42" width="12.5703125" style="20" bestFit="1" customWidth="1"/>
    <col min="43" max="43" width="12.5703125" style="20" customWidth="1"/>
    <col min="44" max="44" width="13" style="20" bestFit="1" customWidth="1"/>
    <col min="45" max="16384" width="12.5703125" style="20"/>
  </cols>
  <sheetData>
    <row r="1" spans="1:10" x14ac:dyDescent="0.2">
      <c r="A1" s="18" t="s">
        <v>137</v>
      </c>
      <c r="B1" s="156"/>
      <c r="C1" s="14"/>
      <c r="D1" s="14"/>
      <c r="E1" s="14"/>
      <c r="F1" s="14"/>
      <c r="G1" s="14"/>
      <c r="H1" s="14"/>
      <c r="I1" s="14"/>
      <c r="J1" s="14"/>
    </row>
    <row r="2" spans="1:10" x14ac:dyDescent="0.2">
      <c r="A2" s="19" t="s">
        <v>2</v>
      </c>
      <c r="B2" s="157"/>
      <c r="C2" s="50"/>
      <c r="D2" s="50"/>
      <c r="E2" s="14"/>
      <c r="F2" s="14"/>
      <c r="G2" s="14"/>
      <c r="H2" s="14"/>
      <c r="I2" s="14"/>
      <c r="J2" s="14"/>
    </row>
    <row r="3" spans="1:10" x14ac:dyDescent="0.2">
      <c r="A3" s="21" t="str">
        <f>+'Original ABG Allocation'!A3</f>
        <v>FY 2023-24</v>
      </c>
      <c r="B3" s="130"/>
      <c r="C3" s="15" t="str">
        <f>+'Original ABG Allocation'!C3</f>
        <v>(1)</v>
      </c>
      <c r="D3" s="15" t="str">
        <f>+'Original ABG Allocation'!D3</f>
        <v>(2)</v>
      </c>
      <c r="E3" s="15" t="str">
        <f>+'Original ABG Allocation'!E3</f>
        <v>(3)</v>
      </c>
      <c r="F3" s="15" t="str">
        <f>+'Original ABG Allocation'!F3</f>
        <v>(4)</v>
      </c>
      <c r="G3" s="15" t="str">
        <f>+'Original ABG Allocation'!G3</f>
        <v>(5)</v>
      </c>
      <c r="H3" s="15" t="str">
        <f>+'Original ABG Allocation'!H3</f>
        <v>(6)</v>
      </c>
      <c r="I3" s="184" t="s">
        <v>10</v>
      </c>
      <c r="J3" s="184" t="s">
        <v>11</v>
      </c>
    </row>
    <row r="4" spans="1:10" x14ac:dyDescent="0.2">
      <c r="A4" s="14"/>
      <c r="B4" s="130"/>
      <c r="C4" s="15" t="str">
        <f>+'Original ABG Allocation'!C4</f>
        <v>REGULAR</v>
      </c>
      <c r="D4" s="15" t="str">
        <f>+'Original ABG Allocation'!D4</f>
        <v>CAREGIVER</v>
      </c>
      <c r="E4" s="15" t="str">
        <f>+'Original ABG Allocation'!E4</f>
        <v>FED. CAREGIVER</v>
      </c>
      <c r="F4" s="15"/>
      <c r="G4" s="15"/>
      <c r="H4" s="15" t="str">
        <f>+'Original ABG Allocation'!H4</f>
        <v>HEALTH</v>
      </c>
      <c r="I4" s="15"/>
      <c r="J4" s="15" t="str">
        <f>+'Original ABG Allocation'!J4</f>
        <v>TOTAL ALL</v>
      </c>
    </row>
    <row r="5" spans="1:10" s="65" customFormat="1" x14ac:dyDescent="0.2">
      <c r="B5" s="221"/>
      <c r="C5" s="42" t="str">
        <f>+'Original ABG Allocation'!C5</f>
        <v>BLOCK GRANT</v>
      </c>
      <c r="D5" s="42" t="str">
        <f>+'Original ABG Allocation'!D5</f>
        <v xml:space="preserve">SUPPORT </v>
      </c>
      <c r="E5" s="42" t="str">
        <f>+'Original ABG Allocation'!E5</f>
        <v xml:space="preserve">SUPPORT </v>
      </c>
      <c r="F5" s="42" t="str">
        <f>+'Original ABG Allocation'!F5</f>
        <v>NSIP</v>
      </c>
      <c r="G5" s="42" t="str">
        <f>+'Original ABG Allocation'!G5</f>
        <v>PA MEDI</v>
      </c>
      <c r="H5" s="42" t="str">
        <f>+'Original ABG Allocation'!H5</f>
        <v>PROMOTION</v>
      </c>
      <c r="I5" s="42" t="str">
        <f>+'Original ABG Allocation'!I5</f>
        <v xml:space="preserve">FUNDS </v>
      </c>
      <c r="J5" s="42" t="str">
        <f>+'Original ABG Allocation'!J5</f>
        <v>FUNDS</v>
      </c>
    </row>
    <row r="6" spans="1:10" s="67" customFormat="1" x14ac:dyDescent="0.2">
      <c r="A6" s="321" t="s">
        <v>25</v>
      </c>
      <c r="B6" s="322" t="str">
        <f>+'Original ABG Allocation'!B6</f>
        <v>ERIE</v>
      </c>
      <c r="C6" s="163">
        <f>+'Regular BG'!AG7</f>
        <v>0</v>
      </c>
      <c r="D6" s="163">
        <v>0</v>
      </c>
      <c r="E6" s="163">
        <f>+'Federal Caregiver Support'!W7</f>
        <v>0</v>
      </c>
      <c r="F6" s="323">
        <f>+NSIP!K7</f>
        <v>0</v>
      </c>
      <c r="G6" s="323">
        <f>+'PA MEDI'!K7</f>
        <v>0</v>
      </c>
      <c r="H6" s="163">
        <f>+'Health Promotion'!AC7</f>
        <v>0</v>
      </c>
      <c r="I6" s="163">
        <f>'Other Funds-Revision No. 3'!AF6</f>
        <v>0</v>
      </c>
      <c r="J6" s="324">
        <f t="shared" ref="J6:J37" si="0">SUM(C6:I6)</f>
        <v>0</v>
      </c>
    </row>
    <row r="7" spans="1:10" x14ac:dyDescent="0.2">
      <c r="A7" s="159" t="s">
        <v>27</v>
      </c>
      <c r="B7" s="25" t="str">
        <f>+'Original ABG Allocation'!B7</f>
        <v>CRAWFORD</v>
      </c>
      <c r="C7" s="163">
        <f>+'Regular BG'!AG8</f>
        <v>0</v>
      </c>
      <c r="D7" s="163">
        <v>0</v>
      </c>
      <c r="E7" s="163">
        <f>+'Federal Caregiver Support'!W8</f>
        <v>0</v>
      </c>
      <c r="F7" s="162">
        <f>+NSIP!K8</f>
        <v>0</v>
      </c>
      <c r="G7" s="162">
        <f>+'PA MEDI'!K8</f>
        <v>0</v>
      </c>
      <c r="H7" s="163">
        <f>+'Health Promotion'!AC8</f>
        <v>0</v>
      </c>
      <c r="I7" s="90">
        <f>'Other Funds-Revision No. 3'!AF7</f>
        <v>0</v>
      </c>
      <c r="J7" s="81">
        <f t="shared" si="0"/>
        <v>0</v>
      </c>
    </row>
    <row r="8" spans="1:10" x14ac:dyDescent="0.2">
      <c r="A8" s="159" t="s">
        <v>29</v>
      </c>
      <c r="B8" s="25" t="str">
        <f>+'Original ABG Allocation'!B8</f>
        <v>CAM/ELK/MCKEAN</v>
      </c>
      <c r="C8" s="163">
        <f>+'Regular BG'!AG9</f>
        <v>0</v>
      </c>
      <c r="D8" s="163">
        <v>0</v>
      </c>
      <c r="E8" s="163">
        <f>+'Federal Caregiver Support'!W9</f>
        <v>0</v>
      </c>
      <c r="F8" s="162">
        <f>+NSIP!K9</f>
        <v>0</v>
      </c>
      <c r="G8" s="162">
        <f>+'PA MEDI'!K9</f>
        <v>0</v>
      </c>
      <c r="H8" s="163">
        <f>+'Health Promotion'!AC9</f>
        <v>0</v>
      </c>
      <c r="I8" s="90">
        <f>'Other Funds-Revision No. 3'!AF8</f>
        <v>0</v>
      </c>
      <c r="J8" s="81">
        <f t="shared" si="0"/>
        <v>0</v>
      </c>
    </row>
    <row r="9" spans="1:10" x14ac:dyDescent="0.2">
      <c r="A9" s="159" t="s">
        <v>31</v>
      </c>
      <c r="B9" s="25" t="str">
        <f>+'Original ABG Allocation'!B9</f>
        <v>BEAVER</v>
      </c>
      <c r="C9" s="163">
        <f>+'Regular BG'!AG10</f>
        <v>0</v>
      </c>
      <c r="D9" s="163">
        <v>0</v>
      </c>
      <c r="E9" s="163">
        <f>+'Federal Caregiver Support'!W10</f>
        <v>0</v>
      </c>
      <c r="F9" s="162">
        <f>+NSIP!K10</f>
        <v>0</v>
      </c>
      <c r="G9" s="162">
        <f>+'PA MEDI'!K10</f>
        <v>0</v>
      </c>
      <c r="H9" s="163">
        <f>+'Health Promotion'!AC10</f>
        <v>0</v>
      </c>
      <c r="I9" s="90">
        <f>'Other Funds-Revision No. 3'!AF9</f>
        <v>0</v>
      </c>
      <c r="J9" s="81">
        <f t="shared" si="0"/>
        <v>0</v>
      </c>
    </row>
    <row r="10" spans="1:10" x14ac:dyDescent="0.2">
      <c r="A10" s="159" t="s">
        <v>33</v>
      </c>
      <c r="B10" s="25" t="str">
        <f>+'Original ABG Allocation'!B10</f>
        <v>INDIANA</v>
      </c>
      <c r="C10" s="163">
        <f>+'Regular BG'!AG11</f>
        <v>0</v>
      </c>
      <c r="D10" s="163">
        <v>0</v>
      </c>
      <c r="E10" s="163">
        <f>+'Federal Caregiver Support'!W11</f>
        <v>0</v>
      </c>
      <c r="F10" s="162">
        <f>+NSIP!K11</f>
        <v>0</v>
      </c>
      <c r="G10" s="162">
        <f>+'PA MEDI'!K11</f>
        <v>0</v>
      </c>
      <c r="H10" s="163">
        <f>+'Health Promotion'!AC11</f>
        <v>0</v>
      </c>
      <c r="I10" s="90">
        <f>'Other Funds-Revision No. 3'!AF10</f>
        <v>0</v>
      </c>
      <c r="J10" s="81">
        <f t="shared" si="0"/>
        <v>0</v>
      </c>
    </row>
    <row r="11" spans="1:10" x14ac:dyDescent="0.2">
      <c r="A11" s="159" t="s">
        <v>35</v>
      </c>
      <c r="B11" s="25" t="str">
        <f>+'Original ABG Allocation'!B11</f>
        <v>ALLEGHENY</v>
      </c>
      <c r="C11" s="163">
        <f>+'Regular BG'!AG12</f>
        <v>0</v>
      </c>
      <c r="D11" s="163">
        <v>0</v>
      </c>
      <c r="E11" s="163">
        <f>+'Federal Caregiver Support'!W12</f>
        <v>0</v>
      </c>
      <c r="F11" s="162">
        <f>+NSIP!K12</f>
        <v>0</v>
      </c>
      <c r="G11" s="162">
        <f>+'PA MEDI'!K12</f>
        <v>0</v>
      </c>
      <c r="H11" s="163">
        <f>+'Health Promotion'!AC12</f>
        <v>0</v>
      </c>
      <c r="I11" s="90">
        <f>'Other Funds-Revision No. 3'!AF11</f>
        <v>0</v>
      </c>
      <c r="J11" s="81">
        <f t="shared" si="0"/>
        <v>0</v>
      </c>
    </row>
    <row r="12" spans="1:10" x14ac:dyDescent="0.2">
      <c r="A12" s="159" t="s">
        <v>37</v>
      </c>
      <c r="B12" s="25" t="str">
        <f>+'Original ABG Allocation'!B12</f>
        <v>WESTMORELAND</v>
      </c>
      <c r="C12" s="163">
        <f>+'Regular BG'!AG13</f>
        <v>0</v>
      </c>
      <c r="D12" s="163">
        <v>0</v>
      </c>
      <c r="E12" s="163">
        <f>+'Federal Caregiver Support'!W13</f>
        <v>0</v>
      </c>
      <c r="F12" s="162">
        <f>+NSIP!K13</f>
        <v>0</v>
      </c>
      <c r="G12" s="162">
        <f>+'PA MEDI'!K13</f>
        <v>0</v>
      </c>
      <c r="H12" s="163">
        <f>+'Health Promotion'!AC13</f>
        <v>0</v>
      </c>
      <c r="I12" s="90">
        <f>'Other Funds-Revision No. 3'!AF12</f>
        <v>0</v>
      </c>
      <c r="J12" s="81">
        <f t="shared" si="0"/>
        <v>0</v>
      </c>
    </row>
    <row r="13" spans="1:10" x14ac:dyDescent="0.2">
      <c r="A13" s="159" t="s">
        <v>39</v>
      </c>
      <c r="B13" s="25" t="str">
        <f>+'Original ABG Allocation'!B13</f>
        <v>WASH/FAY/GREENE</v>
      </c>
      <c r="C13" s="163">
        <f>+'Regular BG'!AG14</f>
        <v>0</v>
      </c>
      <c r="D13" s="163">
        <v>0</v>
      </c>
      <c r="E13" s="163">
        <f>+'Federal Caregiver Support'!W14</f>
        <v>0</v>
      </c>
      <c r="F13" s="162">
        <f>+NSIP!K14</f>
        <v>0</v>
      </c>
      <c r="G13" s="162">
        <f>+'PA MEDI'!K14</f>
        <v>0</v>
      </c>
      <c r="H13" s="163">
        <f>+'Health Promotion'!AC14</f>
        <v>0</v>
      </c>
      <c r="I13" s="90">
        <f>'Other Funds-Revision No. 3'!AF13</f>
        <v>0</v>
      </c>
      <c r="J13" s="81">
        <f t="shared" si="0"/>
        <v>0</v>
      </c>
    </row>
    <row r="14" spans="1:10" x14ac:dyDescent="0.2">
      <c r="A14" s="159" t="s">
        <v>41</v>
      </c>
      <c r="B14" s="25" t="str">
        <f>+'Original ABG Allocation'!B14</f>
        <v>SOMERSET</v>
      </c>
      <c r="C14" s="163">
        <f>+'Regular BG'!AG15</f>
        <v>0</v>
      </c>
      <c r="D14" s="163">
        <v>0</v>
      </c>
      <c r="E14" s="163">
        <f>+'Federal Caregiver Support'!W15</f>
        <v>0</v>
      </c>
      <c r="F14" s="162">
        <f>+NSIP!K15</f>
        <v>0</v>
      </c>
      <c r="G14" s="162">
        <f>+'PA MEDI'!K15</f>
        <v>0</v>
      </c>
      <c r="H14" s="163">
        <f>+'Health Promotion'!AC15</f>
        <v>0</v>
      </c>
      <c r="I14" s="90">
        <f>'Other Funds-Revision No. 3'!AF14</f>
        <v>0</v>
      </c>
      <c r="J14" s="81">
        <f t="shared" si="0"/>
        <v>0</v>
      </c>
    </row>
    <row r="15" spans="1:10" x14ac:dyDescent="0.2">
      <c r="A15" s="159" t="s">
        <v>43</v>
      </c>
      <c r="B15" s="25" t="str">
        <f>+'Original ABG Allocation'!B15</f>
        <v>CAMBRIA</v>
      </c>
      <c r="C15" s="163">
        <f>+'Regular BG'!AG16</f>
        <v>0</v>
      </c>
      <c r="D15" s="163">
        <v>0</v>
      </c>
      <c r="E15" s="163">
        <f>+'Federal Caregiver Support'!W16</f>
        <v>0</v>
      </c>
      <c r="F15" s="162">
        <f>+NSIP!K16</f>
        <v>0</v>
      </c>
      <c r="G15" s="162">
        <f>+'PA MEDI'!K16</f>
        <v>0</v>
      </c>
      <c r="H15" s="163">
        <f>+'Health Promotion'!AC16</f>
        <v>0</v>
      </c>
      <c r="I15" s="90">
        <f>'Other Funds-Revision No. 3'!AF15</f>
        <v>0</v>
      </c>
      <c r="J15" s="81">
        <f t="shared" si="0"/>
        <v>0</v>
      </c>
    </row>
    <row r="16" spans="1:10" x14ac:dyDescent="0.2">
      <c r="A16" s="159" t="s">
        <v>45</v>
      </c>
      <c r="B16" s="25" t="str">
        <f>+'Original ABG Allocation'!B16</f>
        <v>BLAIR</v>
      </c>
      <c r="C16" s="163">
        <f>+'Regular BG'!AG17</f>
        <v>0</v>
      </c>
      <c r="D16" s="163">
        <v>0</v>
      </c>
      <c r="E16" s="163">
        <f>+'Federal Caregiver Support'!W17</f>
        <v>0</v>
      </c>
      <c r="F16" s="162">
        <f>+NSIP!K17</f>
        <v>0</v>
      </c>
      <c r="G16" s="162">
        <f>+'PA MEDI'!K17</f>
        <v>0</v>
      </c>
      <c r="H16" s="163">
        <f>+'Health Promotion'!AC17</f>
        <v>0</v>
      </c>
      <c r="I16" s="90">
        <f>'Other Funds-Revision No. 3'!AF16</f>
        <v>0</v>
      </c>
      <c r="J16" s="81">
        <f t="shared" si="0"/>
        <v>0</v>
      </c>
    </row>
    <row r="17" spans="1:14" x14ac:dyDescent="0.2">
      <c r="A17" s="159" t="s">
        <v>47</v>
      </c>
      <c r="B17" s="25" t="str">
        <f>+'Original ABG Allocation'!B17</f>
        <v>BED/FULT/HUNT</v>
      </c>
      <c r="C17" s="163">
        <f>+'Regular BG'!AG18</f>
        <v>0</v>
      </c>
      <c r="D17" s="163">
        <v>0</v>
      </c>
      <c r="E17" s="163">
        <f>+'Federal Caregiver Support'!W18</f>
        <v>0</v>
      </c>
      <c r="F17" s="162">
        <f>+NSIP!K18</f>
        <v>0</v>
      </c>
      <c r="G17" s="162">
        <f>+'PA MEDI'!K18</f>
        <v>0</v>
      </c>
      <c r="H17" s="163">
        <f>+'Health Promotion'!AC18</f>
        <v>0</v>
      </c>
      <c r="I17" s="90">
        <f>'Other Funds-Revision No. 3'!AF17</f>
        <v>0</v>
      </c>
      <c r="J17" s="81">
        <f t="shared" si="0"/>
        <v>0</v>
      </c>
      <c r="K17" s="14"/>
      <c r="L17" s="14"/>
      <c r="M17" s="14"/>
      <c r="N17" s="14"/>
    </row>
    <row r="18" spans="1:14" x14ac:dyDescent="0.2">
      <c r="A18" s="159" t="s">
        <v>49</v>
      </c>
      <c r="B18" s="25" t="str">
        <f>+'Original ABG Allocation'!B18</f>
        <v>CENTRE</v>
      </c>
      <c r="C18" s="163">
        <f>+'Regular BG'!AG19</f>
        <v>0</v>
      </c>
      <c r="D18" s="163">
        <v>0</v>
      </c>
      <c r="E18" s="163">
        <f>+'Federal Caregiver Support'!W19</f>
        <v>0</v>
      </c>
      <c r="F18" s="162">
        <f>+NSIP!K19</f>
        <v>0</v>
      </c>
      <c r="G18" s="162">
        <f>+'PA MEDI'!K19</f>
        <v>0</v>
      </c>
      <c r="H18" s="163">
        <f>+'Health Promotion'!AC19</f>
        <v>0</v>
      </c>
      <c r="I18" s="90">
        <f>'Other Funds-Revision No. 3'!AF18</f>
        <v>0</v>
      </c>
      <c r="J18" s="81">
        <f t="shared" si="0"/>
        <v>0</v>
      </c>
      <c r="K18" s="14"/>
      <c r="L18" s="14"/>
      <c r="M18" s="14"/>
      <c r="N18" s="14"/>
    </row>
    <row r="19" spans="1:14" x14ac:dyDescent="0.2">
      <c r="A19" s="159" t="s">
        <v>51</v>
      </c>
      <c r="B19" s="25" t="str">
        <f>+'Original ABG Allocation'!B19</f>
        <v>LYCOM/CLINTON</v>
      </c>
      <c r="C19" s="163">
        <f>+'Regular BG'!AG20</f>
        <v>0</v>
      </c>
      <c r="D19" s="163">
        <v>0</v>
      </c>
      <c r="E19" s="163">
        <f>+'Federal Caregiver Support'!W20</f>
        <v>0</v>
      </c>
      <c r="F19" s="162">
        <f>+NSIP!K20</f>
        <v>0</v>
      </c>
      <c r="G19" s="162">
        <f>+'PA MEDI'!K20</f>
        <v>0</v>
      </c>
      <c r="H19" s="163">
        <f>+'Health Promotion'!AC20</f>
        <v>0</v>
      </c>
      <c r="I19" s="90">
        <f>'Other Funds-Revision No. 3'!AF19</f>
        <v>0</v>
      </c>
      <c r="J19" s="81">
        <f t="shared" si="0"/>
        <v>0</v>
      </c>
      <c r="K19" s="14"/>
      <c r="L19" s="14"/>
      <c r="M19" s="14"/>
      <c r="N19" s="14"/>
    </row>
    <row r="20" spans="1:14" x14ac:dyDescent="0.2">
      <c r="A20" s="159" t="s">
        <v>53</v>
      </c>
      <c r="B20" s="25" t="str">
        <f>+'Original ABG Allocation'!B20</f>
        <v>COLUM/MONT</v>
      </c>
      <c r="C20" s="163">
        <f>+'Regular BG'!AG21</f>
        <v>0</v>
      </c>
      <c r="D20" s="163">
        <v>0</v>
      </c>
      <c r="E20" s="163">
        <f>+'Federal Caregiver Support'!W21</f>
        <v>0</v>
      </c>
      <c r="F20" s="162">
        <f>+NSIP!K21</f>
        <v>0</v>
      </c>
      <c r="G20" s="162">
        <f>+'PA MEDI'!K21</f>
        <v>0</v>
      </c>
      <c r="H20" s="163">
        <f>+'Health Promotion'!AC21</f>
        <v>0</v>
      </c>
      <c r="I20" s="90">
        <f>'Other Funds-Revision No. 3'!AF20</f>
        <v>0</v>
      </c>
      <c r="J20" s="81">
        <f t="shared" si="0"/>
        <v>0</v>
      </c>
      <c r="K20" s="14"/>
      <c r="L20" s="14"/>
      <c r="M20" s="14"/>
      <c r="N20" s="14"/>
    </row>
    <row r="21" spans="1:14" x14ac:dyDescent="0.2">
      <c r="A21" s="159" t="s">
        <v>55</v>
      </c>
      <c r="B21" s="25" t="str">
        <f>+'Original ABG Allocation'!B21</f>
        <v>NORTHUMBERLND</v>
      </c>
      <c r="C21" s="163">
        <f>+'Regular BG'!AG22</f>
        <v>0</v>
      </c>
      <c r="D21" s="163">
        <v>0</v>
      </c>
      <c r="E21" s="163">
        <f>+'Federal Caregiver Support'!W22</f>
        <v>0</v>
      </c>
      <c r="F21" s="162">
        <f>+NSIP!K22</f>
        <v>0</v>
      </c>
      <c r="G21" s="162">
        <f>+'PA MEDI'!K22</f>
        <v>0</v>
      </c>
      <c r="H21" s="163">
        <f>+'Health Promotion'!AC22</f>
        <v>0</v>
      </c>
      <c r="I21" s="90">
        <f>'Other Funds-Revision No. 3'!AF21</f>
        <v>0</v>
      </c>
      <c r="J21" s="81">
        <f t="shared" si="0"/>
        <v>0</v>
      </c>
      <c r="K21" s="14"/>
      <c r="L21" s="14"/>
      <c r="M21" s="14"/>
      <c r="N21" s="14"/>
    </row>
    <row r="22" spans="1:14" x14ac:dyDescent="0.2">
      <c r="A22" s="159" t="s">
        <v>57</v>
      </c>
      <c r="B22" s="25" t="str">
        <f>+'Original ABG Allocation'!B22</f>
        <v>UNION/SNYDER</v>
      </c>
      <c r="C22" s="163">
        <f>+'Regular BG'!AG23</f>
        <v>0</v>
      </c>
      <c r="D22" s="163">
        <v>0</v>
      </c>
      <c r="E22" s="163">
        <f>+'Federal Caregiver Support'!W23</f>
        <v>0</v>
      </c>
      <c r="F22" s="162">
        <f>+NSIP!K23</f>
        <v>0</v>
      </c>
      <c r="G22" s="162">
        <f>+'PA MEDI'!K23</f>
        <v>0</v>
      </c>
      <c r="H22" s="163">
        <f>+'Health Promotion'!AC23</f>
        <v>0</v>
      </c>
      <c r="I22" s="90">
        <f>'Other Funds-Revision No. 3'!AF22</f>
        <v>0</v>
      </c>
      <c r="J22" s="81">
        <f t="shared" si="0"/>
        <v>0</v>
      </c>
      <c r="K22" s="14"/>
      <c r="L22" s="14"/>
      <c r="M22" s="14"/>
      <c r="N22" s="14"/>
    </row>
    <row r="23" spans="1:14" x14ac:dyDescent="0.2">
      <c r="A23" s="159" t="s">
        <v>59</v>
      </c>
      <c r="B23" s="25" t="str">
        <f>+'Original ABG Allocation'!B23</f>
        <v>MIFF/JUNIATA</v>
      </c>
      <c r="C23" s="163">
        <f>+'Regular BG'!AG24</f>
        <v>0</v>
      </c>
      <c r="D23" s="163">
        <v>0</v>
      </c>
      <c r="E23" s="163">
        <f>+'Federal Caregiver Support'!W24</f>
        <v>0</v>
      </c>
      <c r="F23" s="162">
        <f>+NSIP!K24</f>
        <v>0</v>
      </c>
      <c r="G23" s="162">
        <f>+'PA MEDI'!K24</f>
        <v>0</v>
      </c>
      <c r="H23" s="163">
        <f>+'Health Promotion'!AC24</f>
        <v>0</v>
      </c>
      <c r="I23" s="90">
        <f>'Other Funds-Revision No. 3'!AF23</f>
        <v>0</v>
      </c>
      <c r="J23" s="81">
        <f t="shared" si="0"/>
        <v>0</v>
      </c>
      <c r="K23" s="14"/>
      <c r="L23" s="14"/>
      <c r="M23" s="14"/>
      <c r="N23" s="14"/>
    </row>
    <row r="24" spans="1:14" x14ac:dyDescent="0.2">
      <c r="A24" s="159" t="s">
        <v>61</v>
      </c>
      <c r="B24" s="25" t="str">
        <f>+'Original ABG Allocation'!B24</f>
        <v>FRANKLIN</v>
      </c>
      <c r="C24" s="163">
        <f>+'Regular BG'!AG25</f>
        <v>0</v>
      </c>
      <c r="D24" s="163">
        <v>0</v>
      </c>
      <c r="E24" s="163">
        <f>+'Federal Caregiver Support'!W25</f>
        <v>0</v>
      </c>
      <c r="F24" s="162">
        <f>+NSIP!K25</f>
        <v>0</v>
      </c>
      <c r="G24" s="162">
        <f>+'PA MEDI'!K25</f>
        <v>0</v>
      </c>
      <c r="H24" s="163">
        <f>+'Health Promotion'!AC25</f>
        <v>0</v>
      </c>
      <c r="I24" s="90">
        <f>'Other Funds-Revision No. 3'!AF24</f>
        <v>0</v>
      </c>
      <c r="J24" s="81">
        <f t="shared" si="0"/>
        <v>0</v>
      </c>
      <c r="K24" s="14"/>
      <c r="L24" s="14"/>
      <c r="M24" s="14"/>
      <c r="N24" s="14"/>
    </row>
    <row r="25" spans="1:14" x14ac:dyDescent="0.2">
      <c r="A25" s="159" t="s">
        <v>63</v>
      </c>
      <c r="B25" s="25" t="str">
        <f>+'Original ABG Allocation'!B25</f>
        <v>ADAMS</v>
      </c>
      <c r="C25" s="163">
        <f>+'Regular BG'!AG26</f>
        <v>0</v>
      </c>
      <c r="D25" s="163">
        <v>0</v>
      </c>
      <c r="E25" s="163">
        <f>+'Federal Caregiver Support'!W26</f>
        <v>0</v>
      </c>
      <c r="F25" s="162">
        <f>+NSIP!K26</f>
        <v>0</v>
      </c>
      <c r="G25" s="162">
        <f>+'PA MEDI'!K26</f>
        <v>0</v>
      </c>
      <c r="H25" s="163">
        <f>+'Health Promotion'!AC26</f>
        <v>0</v>
      </c>
      <c r="I25" s="90">
        <f>'Other Funds-Revision No. 3'!AF25</f>
        <v>0</v>
      </c>
      <c r="J25" s="81">
        <f t="shared" si="0"/>
        <v>0</v>
      </c>
      <c r="K25" s="14"/>
      <c r="L25" s="14"/>
      <c r="M25" s="14"/>
      <c r="N25" s="14"/>
    </row>
    <row r="26" spans="1:14" x14ac:dyDescent="0.2">
      <c r="A26" s="159" t="s">
        <v>65</v>
      </c>
      <c r="B26" s="25" t="str">
        <f>+'Original ABG Allocation'!B26</f>
        <v>CUMBERLAND</v>
      </c>
      <c r="C26" s="163">
        <f>+'Regular BG'!AG27</f>
        <v>0</v>
      </c>
      <c r="D26" s="163">
        <v>0</v>
      </c>
      <c r="E26" s="163">
        <f>+'Federal Caregiver Support'!W27</f>
        <v>0</v>
      </c>
      <c r="F26" s="162">
        <f>+NSIP!K27</f>
        <v>0</v>
      </c>
      <c r="G26" s="162">
        <f>+'PA MEDI'!K27</f>
        <v>0</v>
      </c>
      <c r="H26" s="163">
        <f>+'Health Promotion'!AC27</f>
        <v>0</v>
      </c>
      <c r="I26" s="90">
        <f>'Other Funds-Revision No. 3'!AF26</f>
        <v>0</v>
      </c>
      <c r="J26" s="81">
        <f t="shared" si="0"/>
        <v>0</v>
      </c>
      <c r="K26" s="14"/>
      <c r="L26" s="14"/>
      <c r="M26" s="14"/>
      <c r="N26" s="14"/>
    </row>
    <row r="27" spans="1:14" x14ac:dyDescent="0.2">
      <c r="A27" s="159" t="s">
        <v>67</v>
      </c>
      <c r="B27" s="25" t="str">
        <f>+'Original ABG Allocation'!B27</f>
        <v>PERRY</v>
      </c>
      <c r="C27" s="163">
        <f>+'Regular BG'!AG28</f>
        <v>0</v>
      </c>
      <c r="D27" s="163">
        <v>0</v>
      </c>
      <c r="E27" s="163">
        <f>+'Federal Caregiver Support'!W28</f>
        <v>0</v>
      </c>
      <c r="F27" s="162">
        <f>+NSIP!K28</f>
        <v>0</v>
      </c>
      <c r="G27" s="162">
        <f>+'PA MEDI'!K28</f>
        <v>0</v>
      </c>
      <c r="H27" s="163">
        <f>+'Health Promotion'!AC28</f>
        <v>0</v>
      </c>
      <c r="I27" s="90">
        <f>'Other Funds-Revision No. 3'!AF27</f>
        <v>0</v>
      </c>
      <c r="J27" s="81">
        <f t="shared" si="0"/>
        <v>0</v>
      </c>
      <c r="K27" s="14"/>
      <c r="L27" s="14"/>
      <c r="M27" s="14"/>
      <c r="N27" s="14"/>
    </row>
    <row r="28" spans="1:14" x14ac:dyDescent="0.2">
      <c r="A28" s="159" t="s">
        <v>69</v>
      </c>
      <c r="B28" s="25" t="str">
        <f>+'Original ABG Allocation'!B28</f>
        <v>DAUPHIN</v>
      </c>
      <c r="C28" s="163">
        <f>+'Regular BG'!AG29</f>
        <v>0</v>
      </c>
      <c r="D28" s="163">
        <v>0</v>
      </c>
      <c r="E28" s="163">
        <f>+'Federal Caregiver Support'!W29</f>
        <v>0</v>
      </c>
      <c r="F28" s="162">
        <f>+NSIP!K29</f>
        <v>0</v>
      </c>
      <c r="G28" s="162">
        <f>+'PA MEDI'!K29</f>
        <v>0</v>
      </c>
      <c r="H28" s="163">
        <f>+'Health Promotion'!AC29</f>
        <v>0</v>
      </c>
      <c r="I28" s="90">
        <f>'Other Funds-Revision No. 3'!AF28</f>
        <v>0</v>
      </c>
      <c r="J28" s="81">
        <f t="shared" si="0"/>
        <v>0</v>
      </c>
      <c r="K28" s="14"/>
      <c r="L28" s="14"/>
      <c r="M28" s="14"/>
      <c r="N28" s="14"/>
    </row>
    <row r="29" spans="1:14" x14ac:dyDescent="0.2">
      <c r="A29" s="159" t="s">
        <v>71</v>
      </c>
      <c r="B29" s="25" t="str">
        <f>+'Original ABG Allocation'!B29</f>
        <v>LEBANON</v>
      </c>
      <c r="C29" s="163">
        <f>+'Regular BG'!AG30</f>
        <v>0</v>
      </c>
      <c r="D29" s="163">
        <v>0</v>
      </c>
      <c r="E29" s="163">
        <f>+'Federal Caregiver Support'!W30</f>
        <v>0</v>
      </c>
      <c r="F29" s="162">
        <f>+NSIP!K30</f>
        <v>0</v>
      </c>
      <c r="G29" s="162">
        <f>+'PA MEDI'!K30</f>
        <v>0</v>
      </c>
      <c r="H29" s="163">
        <f>+'Health Promotion'!AC30</f>
        <v>0</v>
      </c>
      <c r="I29" s="90">
        <f>'Other Funds-Revision No. 3'!AF29</f>
        <v>0</v>
      </c>
      <c r="J29" s="81">
        <f t="shared" si="0"/>
        <v>0</v>
      </c>
      <c r="K29" s="14"/>
      <c r="L29" s="14"/>
      <c r="M29" s="14"/>
      <c r="N29" s="14"/>
    </row>
    <row r="30" spans="1:14" x14ac:dyDescent="0.2">
      <c r="A30" s="159" t="s">
        <v>73</v>
      </c>
      <c r="B30" s="25" t="str">
        <f>+'Original ABG Allocation'!B30</f>
        <v>YORK</v>
      </c>
      <c r="C30" s="163">
        <f>+'Regular BG'!AG31</f>
        <v>0</v>
      </c>
      <c r="D30" s="163">
        <v>0</v>
      </c>
      <c r="E30" s="163">
        <f>+'Federal Caregiver Support'!W31</f>
        <v>0</v>
      </c>
      <c r="F30" s="162">
        <f>+NSIP!K31</f>
        <v>0</v>
      </c>
      <c r="G30" s="162">
        <f>+'PA MEDI'!K31</f>
        <v>0</v>
      </c>
      <c r="H30" s="163">
        <f>+'Health Promotion'!AC31</f>
        <v>0</v>
      </c>
      <c r="I30" s="90">
        <f>'Other Funds-Revision No. 3'!AF30</f>
        <v>0</v>
      </c>
      <c r="J30" s="81">
        <f t="shared" si="0"/>
        <v>0</v>
      </c>
      <c r="K30" s="14"/>
      <c r="L30" s="14"/>
      <c r="M30" s="14"/>
      <c r="N30" s="14"/>
    </row>
    <row r="31" spans="1:14" x14ac:dyDescent="0.2">
      <c r="A31" s="159" t="s">
        <v>75</v>
      </c>
      <c r="B31" s="25" t="str">
        <f>+'Original ABG Allocation'!B31</f>
        <v>LANCASTER</v>
      </c>
      <c r="C31" s="163">
        <f>+'Regular BG'!AG32</f>
        <v>0</v>
      </c>
      <c r="D31" s="163">
        <v>0</v>
      </c>
      <c r="E31" s="163">
        <f>+'Federal Caregiver Support'!W32</f>
        <v>0</v>
      </c>
      <c r="F31" s="162">
        <f>+NSIP!K32</f>
        <v>0</v>
      </c>
      <c r="G31" s="162">
        <f>+'PA MEDI'!K32</f>
        <v>0</v>
      </c>
      <c r="H31" s="163">
        <f>+'Health Promotion'!AC32</f>
        <v>0</v>
      </c>
      <c r="I31" s="90">
        <f>'Other Funds-Revision No. 3'!AF31</f>
        <v>0</v>
      </c>
      <c r="J31" s="81">
        <f t="shared" si="0"/>
        <v>0</v>
      </c>
      <c r="K31" s="14"/>
      <c r="L31" s="14"/>
      <c r="M31" s="14"/>
      <c r="N31" s="14"/>
    </row>
    <row r="32" spans="1:14" x14ac:dyDescent="0.2">
      <c r="A32" s="159" t="s">
        <v>77</v>
      </c>
      <c r="B32" s="25" t="str">
        <f>+'Original ABG Allocation'!B32</f>
        <v>CHESTER</v>
      </c>
      <c r="C32" s="163">
        <f>+'Regular BG'!AG33</f>
        <v>0</v>
      </c>
      <c r="D32" s="163">
        <v>0</v>
      </c>
      <c r="E32" s="163">
        <f>+'Federal Caregiver Support'!W33</f>
        <v>0</v>
      </c>
      <c r="F32" s="162">
        <f>+NSIP!K33</f>
        <v>0</v>
      </c>
      <c r="G32" s="162">
        <f>+'PA MEDI'!K33</f>
        <v>0</v>
      </c>
      <c r="H32" s="163">
        <f>+'Health Promotion'!AC33</f>
        <v>0</v>
      </c>
      <c r="I32" s="90">
        <f>'Other Funds-Revision No. 3'!AF32</f>
        <v>0</v>
      </c>
      <c r="J32" s="81">
        <f t="shared" si="0"/>
        <v>0</v>
      </c>
      <c r="K32" s="14"/>
      <c r="L32" s="14"/>
      <c r="M32" s="14"/>
      <c r="N32" s="14"/>
    </row>
    <row r="33" spans="1:14" x14ac:dyDescent="0.2">
      <c r="A33" s="159" t="s">
        <v>79</v>
      </c>
      <c r="B33" s="25" t="str">
        <f>+'Original ABG Allocation'!B33</f>
        <v>MONTGOMERY</v>
      </c>
      <c r="C33" s="163">
        <f>+'Regular BG'!AG34</f>
        <v>0</v>
      </c>
      <c r="D33" s="163">
        <v>0</v>
      </c>
      <c r="E33" s="163">
        <f>+'Federal Caregiver Support'!W34</f>
        <v>0</v>
      </c>
      <c r="F33" s="162">
        <f>+NSIP!K34</f>
        <v>0</v>
      </c>
      <c r="G33" s="162">
        <f>+'PA MEDI'!K34</f>
        <v>0</v>
      </c>
      <c r="H33" s="163">
        <f>+'Health Promotion'!AC34</f>
        <v>0</v>
      </c>
      <c r="I33" s="90">
        <f>'Other Funds-Revision No. 3'!AF33</f>
        <v>0</v>
      </c>
      <c r="J33" s="81">
        <f t="shared" si="0"/>
        <v>0</v>
      </c>
      <c r="K33" s="14"/>
      <c r="L33" s="14"/>
      <c r="M33" s="14"/>
      <c r="N33" s="14"/>
    </row>
    <row r="34" spans="1:14" x14ac:dyDescent="0.2">
      <c r="A34" s="159" t="s">
        <v>81</v>
      </c>
      <c r="B34" s="25" t="str">
        <f>+'Original ABG Allocation'!B34</f>
        <v>BUCKS</v>
      </c>
      <c r="C34" s="163">
        <f>+'Regular BG'!AG35</f>
        <v>0</v>
      </c>
      <c r="D34" s="163">
        <v>0</v>
      </c>
      <c r="E34" s="163">
        <f>+'Federal Caregiver Support'!W35</f>
        <v>0</v>
      </c>
      <c r="F34" s="162">
        <f>+NSIP!K35</f>
        <v>0</v>
      </c>
      <c r="G34" s="162">
        <f>+'PA MEDI'!K35</f>
        <v>0</v>
      </c>
      <c r="H34" s="163">
        <f>+'Health Promotion'!AC35</f>
        <v>0</v>
      </c>
      <c r="I34" s="90">
        <f>'Other Funds-Revision No. 3'!AF34</f>
        <v>0</v>
      </c>
      <c r="J34" s="81">
        <f t="shared" si="0"/>
        <v>0</v>
      </c>
      <c r="K34" s="14"/>
      <c r="L34" s="14"/>
      <c r="M34" s="14"/>
      <c r="N34" s="14"/>
    </row>
    <row r="35" spans="1:14" x14ac:dyDescent="0.2">
      <c r="A35" s="159" t="s">
        <v>83</v>
      </c>
      <c r="B35" s="25" t="str">
        <f>+'Original ABG Allocation'!B35</f>
        <v>DELAWARE</v>
      </c>
      <c r="C35" s="163">
        <f>+'Regular BG'!AG36</f>
        <v>0</v>
      </c>
      <c r="D35" s="163">
        <v>0</v>
      </c>
      <c r="E35" s="163">
        <f>+'Federal Caregiver Support'!W36</f>
        <v>0</v>
      </c>
      <c r="F35" s="162">
        <f>+NSIP!K36</f>
        <v>0</v>
      </c>
      <c r="G35" s="162">
        <f>+'PA MEDI'!K36</f>
        <v>0</v>
      </c>
      <c r="H35" s="163">
        <f>+'Health Promotion'!AC36</f>
        <v>0</v>
      </c>
      <c r="I35" s="90">
        <f>'Other Funds-Revision No. 3'!AF35</f>
        <v>0</v>
      </c>
      <c r="J35" s="81">
        <f t="shared" si="0"/>
        <v>0</v>
      </c>
      <c r="K35" s="14"/>
      <c r="L35" s="14"/>
      <c r="M35" s="14"/>
      <c r="N35" s="14"/>
    </row>
    <row r="36" spans="1:14" x14ac:dyDescent="0.2">
      <c r="A36" s="159" t="s">
        <v>85</v>
      </c>
      <c r="B36" s="25" t="str">
        <f>+'Original ABG Allocation'!B36</f>
        <v>PHILADELPHIA</v>
      </c>
      <c r="C36" s="163">
        <f>+'Regular BG'!AG37</f>
        <v>0</v>
      </c>
      <c r="D36" s="163">
        <v>0</v>
      </c>
      <c r="E36" s="163">
        <f>+'Federal Caregiver Support'!W37</f>
        <v>0</v>
      </c>
      <c r="F36" s="162">
        <f>+NSIP!K37</f>
        <v>0</v>
      </c>
      <c r="G36" s="162">
        <f>+'PA MEDI'!K37</f>
        <v>0</v>
      </c>
      <c r="H36" s="163">
        <f>+'Health Promotion'!AC37</f>
        <v>0</v>
      </c>
      <c r="I36" s="90">
        <f>'Other Funds-Revision No. 3'!AF36</f>
        <v>0</v>
      </c>
      <c r="J36" s="81">
        <f t="shared" si="0"/>
        <v>0</v>
      </c>
      <c r="K36" s="14"/>
      <c r="L36" s="14"/>
      <c r="M36" s="14"/>
      <c r="N36" s="14"/>
    </row>
    <row r="37" spans="1:14" x14ac:dyDescent="0.2">
      <c r="A37" s="159" t="s">
        <v>87</v>
      </c>
      <c r="B37" s="25" t="str">
        <f>+'Original ABG Allocation'!B37</f>
        <v>BERKS</v>
      </c>
      <c r="C37" s="163">
        <f>+'Regular BG'!AG38</f>
        <v>0</v>
      </c>
      <c r="D37" s="163">
        <v>0</v>
      </c>
      <c r="E37" s="163">
        <f>+'Federal Caregiver Support'!W38</f>
        <v>0</v>
      </c>
      <c r="F37" s="162">
        <f>+NSIP!K38</f>
        <v>0</v>
      </c>
      <c r="G37" s="162">
        <f>+'PA MEDI'!K38</f>
        <v>0</v>
      </c>
      <c r="H37" s="163">
        <f>+'Health Promotion'!AC38</f>
        <v>0</v>
      </c>
      <c r="I37" s="90">
        <f>'Other Funds-Revision No. 3'!AF37</f>
        <v>0</v>
      </c>
      <c r="J37" s="81">
        <f t="shared" si="0"/>
        <v>0</v>
      </c>
      <c r="K37" s="14"/>
      <c r="L37" s="14"/>
      <c r="M37" s="14"/>
      <c r="N37" s="14"/>
    </row>
    <row r="38" spans="1:14" x14ac:dyDescent="0.2">
      <c r="A38" s="159" t="s">
        <v>89</v>
      </c>
      <c r="B38" s="25" t="str">
        <f>+'Original ABG Allocation'!B38</f>
        <v>LEHIGH</v>
      </c>
      <c r="C38" s="163">
        <f>+'Regular BG'!AG39</f>
        <v>0</v>
      </c>
      <c r="D38" s="163">
        <v>0</v>
      </c>
      <c r="E38" s="163">
        <f>+'Federal Caregiver Support'!W39</f>
        <v>0</v>
      </c>
      <c r="F38" s="162">
        <f>+NSIP!K39</f>
        <v>0</v>
      </c>
      <c r="G38" s="162">
        <f>+'PA MEDI'!K39</f>
        <v>0</v>
      </c>
      <c r="H38" s="163">
        <f>+'Health Promotion'!AC39</f>
        <v>0</v>
      </c>
      <c r="I38" s="90">
        <f>'Other Funds-Revision No. 3'!AF38</f>
        <v>0</v>
      </c>
      <c r="J38" s="81">
        <f t="shared" ref="J38:J57" si="1">SUM(C38:I38)</f>
        <v>0</v>
      </c>
      <c r="K38" s="14"/>
      <c r="L38" s="14"/>
      <c r="M38" s="14"/>
      <c r="N38" s="14"/>
    </row>
    <row r="39" spans="1:14" x14ac:dyDescent="0.2">
      <c r="A39" s="159" t="s">
        <v>91</v>
      </c>
      <c r="B39" s="25" t="str">
        <f>+'Original ABG Allocation'!B39</f>
        <v>NORTHAMPTON</v>
      </c>
      <c r="C39" s="163">
        <f>+'Regular BG'!AG40</f>
        <v>0</v>
      </c>
      <c r="D39" s="163">
        <v>0</v>
      </c>
      <c r="E39" s="163">
        <f>+'Federal Caregiver Support'!W40</f>
        <v>0</v>
      </c>
      <c r="F39" s="162">
        <f>+NSIP!K40</f>
        <v>0</v>
      </c>
      <c r="G39" s="162">
        <f>+'PA MEDI'!K40</f>
        <v>0</v>
      </c>
      <c r="H39" s="163">
        <f>+'Health Promotion'!AC40</f>
        <v>0</v>
      </c>
      <c r="I39" s="90">
        <f>'Other Funds-Revision No. 3'!AF39</f>
        <v>0</v>
      </c>
      <c r="J39" s="81">
        <f t="shared" si="1"/>
        <v>0</v>
      </c>
      <c r="K39" s="14"/>
      <c r="L39" s="14"/>
      <c r="M39" s="14"/>
      <c r="N39" s="14"/>
    </row>
    <row r="40" spans="1:14" x14ac:dyDescent="0.2">
      <c r="A40" s="159" t="s">
        <v>93</v>
      </c>
      <c r="B40" s="25" t="str">
        <f>+'Original ABG Allocation'!B40</f>
        <v>PIKE</v>
      </c>
      <c r="C40" s="163">
        <f>+'Regular BG'!AG41</f>
        <v>0</v>
      </c>
      <c r="D40" s="163">
        <v>0</v>
      </c>
      <c r="E40" s="163">
        <f>+'Federal Caregiver Support'!W41</f>
        <v>0</v>
      </c>
      <c r="F40" s="162">
        <f>+NSIP!K41</f>
        <v>0</v>
      </c>
      <c r="G40" s="162">
        <f>+'PA MEDI'!K41</f>
        <v>0</v>
      </c>
      <c r="H40" s="163">
        <f>+'Health Promotion'!AC41</f>
        <v>0</v>
      </c>
      <c r="I40" s="90">
        <f>'Other Funds-Revision No. 3'!AF40</f>
        <v>0</v>
      </c>
      <c r="J40" s="81">
        <f t="shared" si="1"/>
        <v>0</v>
      </c>
      <c r="K40" s="14"/>
      <c r="L40" s="14"/>
      <c r="M40" s="14"/>
      <c r="N40" s="14"/>
    </row>
    <row r="41" spans="1:14" x14ac:dyDescent="0.2">
      <c r="A41" s="159" t="s">
        <v>95</v>
      </c>
      <c r="B41" s="25" t="str">
        <f>+'Original ABG Allocation'!B41</f>
        <v>B/S/S/T</v>
      </c>
      <c r="C41" s="163">
        <f>+'Regular BG'!AG42</f>
        <v>0</v>
      </c>
      <c r="D41" s="163">
        <v>0</v>
      </c>
      <c r="E41" s="163">
        <f>+'Federal Caregiver Support'!W42</f>
        <v>0</v>
      </c>
      <c r="F41" s="162">
        <f>+NSIP!K42</f>
        <v>0</v>
      </c>
      <c r="G41" s="162">
        <f>+'PA MEDI'!K42</f>
        <v>0</v>
      </c>
      <c r="H41" s="163">
        <f>+'Health Promotion'!AC42</f>
        <v>0</v>
      </c>
      <c r="I41" s="90">
        <f>'Other Funds-Revision No. 3'!AF41</f>
        <v>0</v>
      </c>
      <c r="J41" s="81">
        <f t="shared" si="1"/>
        <v>0</v>
      </c>
      <c r="K41" s="14"/>
      <c r="L41" s="14"/>
      <c r="M41" s="14"/>
      <c r="N41" s="14"/>
    </row>
    <row r="42" spans="1:14" x14ac:dyDescent="0.2">
      <c r="A42" s="159" t="s">
        <v>97</v>
      </c>
      <c r="B42" s="25" t="str">
        <f>+'Original ABG Allocation'!B42</f>
        <v>LUZERNE/WYOMING</v>
      </c>
      <c r="C42" s="163">
        <f>+'Regular BG'!AG43</f>
        <v>0</v>
      </c>
      <c r="D42" s="163">
        <v>0</v>
      </c>
      <c r="E42" s="163">
        <f>+'Federal Caregiver Support'!W43</f>
        <v>0</v>
      </c>
      <c r="F42" s="162">
        <f>+NSIP!K43</f>
        <v>0</v>
      </c>
      <c r="G42" s="162">
        <f>+'PA MEDI'!K43</f>
        <v>0</v>
      </c>
      <c r="H42" s="163">
        <f>+'Health Promotion'!AC43</f>
        <v>0</v>
      </c>
      <c r="I42" s="90">
        <f>'Other Funds-Revision No. 3'!AF42</f>
        <v>0</v>
      </c>
      <c r="J42" s="81">
        <f t="shared" si="1"/>
        <v>0</v>
      </c>
      <c r="K42" s="14"/>
      <c r="L42" s="14"/>
      <c r="M42" s="14"/>
      <c r="N42" s="14"/>
    </row>
    <row r="43" spans="1:14" x14ac:dyDescent="0.2">
      <c r="A43" s="159" t="s">
        <v>99</v>
      </c>
      <c r="B43" s="25" t="str">
        <f>+'Original ABG Allocation'!B43</f>
        <v>LACKAWANNA</v>
      </c>
      <c r="C43" s="163">
        <f>+'Regular BG'!AG44</f>
        <v>0</v>
      </c>
      <c r="D43" s="163">
        <v>0</v>
      </c>
      <c r="E43" s="163">
        <f>+'Federal Caregiver Support'!W44</f>
        <v>0</v>
      </c>
      <c r="F43" s="162">
        <f>+NSIP!K44</f>
        <v>0</v>
      </c>
      <c r="G43" s="162">
        <f>+'PA MEDI'!K44</f>
        <v>0</v>
      </c>
      <c r="H43" s="163">
        <f>+'Health Promotion'!AC44</f>
        <v>0</v>
      </c>
      <c r="I43" s="90">
        <f>'Other Funds-Revision No. 3'!AF43</f>
        <v>0</v>
      </c>
      <c r="J43" s="81">
        <f t="shared" si="1"/>
        <v>0</v>
      </c>
      <c r="K43" s="14"/>
      <c r="L43" s="14"/>
      <c r="M43" s="14"/>
      <c r="N43" s="14"/>
    </row>
    <row r="44" spans="1:14" x14ac:dyDescent="0.2">
      <c r="A44" s="159" t="s">
        <v>101</v>
      </c>
      <c r="B44" s="25" t="str">
        <f>+'Original ABG Allocation'!B44</f>
        <v>CARBON</v>
      </c>
      <c r="C44" s="163">
        <f>+'Regular BG'!AG45</f>
        <v>0</v>
      </c>
      <c r="D44" s="163">
        <v>0</v>
      </c>
      <c r="E44" s="163">
        <f>+'Federal Caregiver Support'!W45</f>
        <v>0</v>
      </c>
      <c r="F44" s="162">
        <f>+NSIP!K45</f>
        <v>0</v>
      </c>
      <c r="G44" s="162">
        <f>+'PA MEDI'!K45</f>
        <v>0</v>
      </c>
      <c r="H44" s="163">
        <f>+'Health Promotion'!AC45</f>
        <v>0</v>
      </c>
      <c r="I44" s="90">
        <f>'Other Funds-Revision No. 3'!AF44</f>
        <v>0</v>
      </c>
      <c r="J44" s="81">
        <f t="shared" si="1"/>
        <v>0</v>
      </c>
      <c r="K44" s="14"/>
      <c r="L44" s="14"/>
      <c r="M44" s="14"/>
      <c r="N44" s="14"/>
    </row>
    <row r="45" spans="1:14" x14ac:dyDescent="0.2">
      <c r="A45" s="159" t="s">
        <v>103</v>
      </c>
      <c r="B45" s="25" t="str">
        <f>+'Original ABG Allocation'!B45</f>
        <v>SCHUYLKILL</v>
      </c>
      <c r="C45" s="163">
        <f>+'Regular BG'!AG46</f>
        <v>0</v>
      </c>
      <c r="D45" s="163">
        <v>0</v>
      </c>
      <c r="E45" s="163">
        <f>+'Federal Caregiver Support'!W46</f>
        <v>0</v>
      </c>
      <c r="F45" s="162">
        <f>+NSIP!K46</f>
        <v>0</v>
      </c>
      <c r="G45" s="162">
        <f>+'PA MEDI'!K46</f>
        <v>0</v>
      </c>
      <c r="H45" s="163">
        <f>+'Health Promotion'!AC46</f>
        <v>0</v>
      </c>
      <c r="I45" s="90">
        <f>'Other Funds-Revision No. 3'!AF45</f>
        <v>0</v>
      </c>
      <c r="J45" s="81">
        <f t="shared" si="1"/>
        <v>0</v>
      </c>
      <c r="K45" s="14"/>
      <c r="L45" s="14"/>
      <c r="M45" s="14"/>
      <c r="N45" s="14"/>
    </row>
    <row r="46" spans="1:14" x14ac:dyDescent="0.2">
      <c r="A46" s="159" t="s">
        <v>105</v>
      </c>
      <c r="B46" s="25" t="str">
        <f>+'Original ABG Allocation'!B46</f>
        <v>CLEARFIELD</v>
      </c>
      <c r="C46" s="163">
        <f>+'Regular BG'!AG47</f>
        <v>0</v>
      </c>
      <c r="D46" s="163">
        <v>0</v>
      </c>
      <c r="E46" s="163">
        <f>+'Federal Caregiver Support'!W47</f>
        <v>0</v>
      </c>
      <c r="F46" s="162">
        <f>+NSIP!K47</f>
        <v>0</v>
      </c>
      <c r="G46" s="162">
        <f>+'PA MEDI'!K47</f>
        <v>0</v>
      </c>
      <c r="H46" s="163">
        <f>+'Health Promotion'!AC47</f>
        <v>0</v>
      </c>
      <c r="I46" s="90">
        <f>'Other Funds-Revision No. 3'!AF46</f>
        <v>0</v>
      </c>
      <c r="J46" s="81">
        <f t="shared" si="1"/>
        <v>0</v>
      </c>
      <c r="K46" s="14"/>
      <c r="L46" s="14"/>
      <c r="M46" s="14"/>
      <c r="N46" s="14"/>
    </row>
    <row r="47" spans="1:14" x14ac:dyDescent="0.2">
      <c r="A47" s="159" t="s">
        <v>107</v>
      </c>
      <c r="B47" s="25" t="str">
        <f>+'Original ABG Allocation'!B47</f>
        <v>JEFFERSON</v>
      </c>
      <c r="C47" s="163">
        <f>+'Regular BG'!AG48</f>
        <v>0</v>
      </c>
      <c r="D47" s="163">
        <v>0</v>
      </c>
      <c r="E47" s="163">
        <f>+'Federal Caregiver Support'!W48</f>
        <v>0</v>
      </c>
      <c r="F47" s="162">
        <f>+NSIP!K48</f>
        <v>0</v>
      </c>
      <c r="G47" s="162">
        <f>+'PA MEDI'!K48</f>
        <v>0</v>
      </c>
      <c r="H47" s="163">
        <f>+'Health Promotion'!AC48</f>
        <v>0</v>
      </c>
      <c r="I47" s="90">
        <f>'Other Funds-Revision No. 3'!AF47</f>
        <v>0</v>
      </c>
      <c r="J47" s="81">
        <f t="shared" si="1"/>
        <v>0</v>
      </c>
      <c r="K47" s="14"/>
      <c r="L47" s="14"/>
      <c r="M47" s="14"/>
      <c r="N47" s="14"/>
    </row>
    <row r="48" spans="1:14" x14ac:dyDescent="0.2">
      <c r="A48" s="159" t="s">
        <v>109</v>
      </c>
      <c r="B48" s="25" t="str">
        <f>+'Original ABG Allocation'!B48</f>
        <v>FOREST/WARREN</v>
      </c>
      <c r="C48" s="163">
        <f>+'Regular BG'!AG49</f>
        <v>0</v>
      </c>
      <c r="D48" s="163">
        <v>0</v>
      </c>
      <c r="E48" s="163">
        <f>+'Federal Caregiver Support'!W49</f>
        <v>0</v>
      </c>
      <c r="F48" s="162">
        <f>+NSIP!K49</f>
        <v>0</v>
      </c>
      <c r="G48" s="162">
        <f>+'PA MEDI'!K49</f>
        <v>0</v>
      </c>
      <c r="H48" s="163">
        <f>+'Health Promotion'!AC49</f>
        <v>0</v>
      </c>
      <c r="I48" s="90">
        <f>'Other Funds-Revision No. 3'!AF48</f>
        <v>0</v>
      </c>
      <c r="J48" s="81">
        <f t="shared" si="1"/>
        <v>0</v>
      </c>
      <c r="K48" s="14"/>
      <c r="L48" s="14"/>
      <c r="M48" s="14"/>
      <c r="N48" s="14"/>
    </row>
    <row r="49" spans="1:22" x14ac:dyDescent="0.2">
      <c r="A49" s="159" t="s">
        <v>111</v>
      </c>
      <c r="B49" s="25" t="str">
        <f>+'Original ABG Allocation'!B49</f>
        <v>VENANGO</v>
      </c>
      <c r="C49" s="163">
        <f>+'Regular BG'!AG50</f>
        <v>0</v>
      </c>
      <c r="D49" s="163">
        <v>0</v>
      </c>
      <c r="E49" s="163">
        <f>+'Federal Caregiver Support'!W50</f>
        <v>0</v>
      </c>
      <c r="F49" s="162">
        <f>+NSIP!K50</f>
        <v>0</v>
      </c>
      <c r="G49" s="162">
        <f>+'PA MEDI'!K50</f>
        <v>0</v>
      </c>
      <c r="H49" s="163">
        <f>+'Health Promotion'!AC50</f>
        <v>0</v>
      </c>
      <c r="I49" s="90">
        <f>'Other Funds-Revision No. 3'!AF49</f>
        <v>0</v>
      </c>
      <c r="J49" s="81">
        <f t="shared" si="1"/>
        <v>0</v>
      </c>
      <c r="K49" s="14"/>
      <c r="L49" s="14"/>
      <c r="M49" s="14"/>
      <c r="N49" s="14"/>
      <c r="O49" s="14"/>
      <c r="P49" s="14"/>
      <c r="Q49" s="14"/>
      <c r="R49" s="14"/>
      <c r="S49" s="14"/>
      <c r="T49" s="14"/>
      <c r="U49" s="14"/>
      <c r="V49" s="14"/>
    </row>
    <row r="50" spans="1:22" x14ac:dyDescent="0.2">
      <c r="A50" s="159" t="s">
        <v>113</v>
      </c>
      <c r="B50" s="25" t="str">
        <f>+'Original ABG Allocation'!B50</f>
        <v>ARMSTRONG</v>
      </c>
      <c r="C50" s="163">
        <f>+'Regular BG'!AG51</f>
        <v>0</v>
      </c>
      <c r="D50" s="163">
        <v>0</v>
      </c>
      <c r="E50" s="163">
        <f>+'Federal Caregiver Support'!W51</f>
        <v>0</v>
      </c>
      <c r="F50" s="162">
        <f>+NSIP!K51</f>
        <v>0</v>
      </c>
      <c r="G50" s="162">
        <f>+'PA MEDI'!K51</f>
        <v>0</v>
      </c>
      <c r="H50" s="163">
        <f>+'Health Promotion'!AC51</f>
        <v>0</v>
      </c>
      <c r="I50" s="90">
        <f>'Other Funds-Revision No. 3'!AF50</f>
        <v>0</v>
      </c>
      <c r="J50" s="81">
        <f t="shared" si="1"/>
        <v>0</v>
      </c>
      <c r="K50" s="14"/>
      <c r="L50" s="14"/>
      <c r="M50" s="14"/>
      <c r="N50" s="14"/>
      <c r="O50" s="14"/>
      <c r="P50" s="14"/>
      <c r="Q50" s="14"/>
      <c r="R50" s="14"/>
      <c r="S50" s="14"/>
      <c r="T50" s="14"/>
      <c r="U50" s="14"/>
      <c r="V50" s="14"/>
    </row>
    <row r="51" spans="1:22" x14ac:dyDescent="0.2">
      <c r="A51" s="159" t="s">
        <v>115</v>
      </c>
      <c r="B51" s="25" t="str">
        <f>+'Original ABG Allocation'!B51</f>
        <v>LAWRENCE</v>
      </c>
      <c r="C51" s="163">
        <f>+'Regular BG'!AG52</f>
        <v>0</v>
      </c>
      <c r="D51" s="163">
        <v>0</v>
      </c>
      <c r="E51" s="163">
        <f>+'Federal Caregiver Support'!W52</f>
        <v>0</v>
      </c>
      <c r="F51" s="162">
        <f>+NSIP!K52</f>
        <v>0</v>
      </c>
      <c r="G51" s="162">
        <f>+'PA MEDI'!K52</f>
        <v>0</v>
      </c>
      <c r="H51" s="163">
        <f>+'Health Promotion'!AC52</f>
        <v>0</v>
      </c>
      <c r="I51" s="90">
        <f>'Other Funds-Revision No. 3'!AF51</f>
        <v>0</v>
      </c>
      <c r="J51" s="81">
        <f t="shared" si="1"/>
        <v>0</v>
      </c>
      <c r="K51" s="14"/>
      <c r="L51" s="14"/>
      <c r="M51" s="14"/>
      <c r="N51" s="14"/>
      <c r="O51" s="14"/>
      <c r="P51" s="14"/>
      <c r="Q51" s="14"/>
      <c r="R51" s="14"/>
      <c r="S51" s="14"/>
      <c r="T51" s="14"/>
      <c r="U51" s="14"/>
      <c r="V51" s="14"/>
    </row>
    <row r="52" spans="1:22" x14ac:dyDescent="0.2">
      <c r="A52" s="159" t="s">
        <v>117</v>
      </c>
      <c r="B52" s="25" t="str">
        <f>+'Original ABG Allocation'!B52</f>
        <v>MERCER</v>
      </c>
      <c r="C52" s="163">
        <f>+'Regular BG'!AG53</f>
        <v>0</v>
      </c>
      <c r="D52" s="163">
        <v>0</v>
      </c>
      <c r="E52" s="163">
        <f>+'Federal Caregiver Support'!W53</f>
        <v>0</v>
      </c>
      <c r="F52" s="162">
        <f>+NSIP!K53</f>
        <v>0</v>
      </c>
      <c r="G52" s="162">
        <f>+'PA MEDI'!K53</f>
        <v>0</v>
      </c>
      <c r="H52" s="163">
        <f>+'Health Promotion'!AC53</f>
        <v>0</v>
      </c>
      <c r="I52" s="90">
        <f>'Other Funds-Revision No. 3'!AF52</f>
        <v>0</v>
      </c>
      <c r="J52" s="81">
        <f t="shared" si="1"/>
        <v>0</v>
      </c>
      <c r="K52" s="14"/>
      <c r="L52" s="14"/>
      <c r="M52" s="14"/>
      <c r="N52" s="14"/>
      <c r="O52" s="14"/>
      <c r="P52" s="14"/>
      <c r="Q52" s="14"/>
      <c r="R52" s="14"/>
      <c r="S52" s="14"/>
      <c r="T52" s="14"/>
      <c r="U52" s="14"/>
      <c r="V52" s="14"/>
    </row>
    <row r="53" spans="1:22" x14ac:dyDescent="0.2">
      <c r="A53" s="159" t="s">
        <v>119</v>
      </c>
      <c r="B53" s="25" t="str">
        <f>+'Original ABG Allocation'!B53</f>
        <v>MONROE</v>
      </c>
      <c r="C53" s="163">
        <f>+'Regular BG'!AG54</f>
        <v>0</v>
      </c>
      <c r="D53" s="163">
        <v>0</v>
      </c>
      <c r="E53" s="163">
        <f>+'Federal Caregiver Support'!W54</f>
        <v>0</v>
      </c>
      <c r="F53" s="162">
        <f>+NSIP!K54</f>
        <v>0</v>
      </c>
      <c r="G53" s="162">
        <f>+'PA MEDI'!K54</f>
        <v>0</v>
      </c>
      <c r="H53" s="163">
        <f>+'Health Promotion'!AC54</f>
        <v>0</v>
      </c>
      <c r="I53" s="90">
        <f>'Other Funds-Revision No. 3'!AF53</f>
        <v>0</v>
      </c>
      <c r="J53" s="81">
        <f t="shared" si="1"/>
        <v>0</v>
      </c>
      <c r="K53" s="14"/>
      <c r="L53" s="14"/>
      <c r="M53" s="14"/>
      <c r="N53" s="14"/>
      <c r="O53" s="14"/>
      <c r="P53" s="14"/>
      <c r="Q53" s="14"/>
      <c r="R53" s="14"/>
      <c r="S53" s="14"/>
      <c r="T53" s="14"/>
      <c r="U53" s="14"/>
      <c r="V53" s="14"/>
    </row>
    <row r="54" spans="1:22" x14ac:dyDescent="0.2">
      <c r="A54" s="159" t="s">
        <v>121</v>
      </c>
      <c r="B54" s="25" t="str">
        <f>+'Original ABG Allocation'!B54</f>
        <v>CLARION</v>
      </c>
      <c r="C54" s="163">
        <f>+'Regular BG'!AG55</f>
        <v>0</v>
      </c>
      <c r="D54" s="163">
        <v>0</v>
      </c>
      <c r="E54" s="163">
        <f>+'Federal Caregiver Support'!W55</f>
        <v>0</v>
      </c>
      <c r="F54" s="162">
        <f>+NSIP!K55</f>
        <v>0</v>
      </c>
      <c r="G54" s="162">
        <f>+'PA MEDI'!K55</f>
        <v>0</v>
      </c>
      <c r="H54" s="163">
        <f>+'Health Promotion'!AC55</f>
        <v>0</v>
      </c>
      <c r="I54" s="90">
        <f>'Other Funds-Revision No. 3'!AF54</f>
        <v>0</v>
      </c>
      <c r="J54" s="81">
        <f t="shared" si="1"/>
        <v>0</v>
      </c>
      <c r="K54" s="14"/>
      <c r="L54" s="14"/>
      <c r="M54" s="14"/>
      <c r="N54" s="14"/>
      <c r="O54" s="14"/>
      <c r="P54" s="14"/>
      <c r="Q54" s="14"/>
      <c r="R54" s="14"/>
      <c r="S54" s="14"/>
      <c r="T54" s="14"/>
      <c r="U54" s="14"/>
      <c r="V54" s="14"/>
    </row>
    <row r="55" spans="1:22" x14ac:dyDescent="0.2">
      <c r="A55" s="159" t="s">
        <v>123</v>
      </c>
      <c r="B55" s="25" t="str">
        <f>+'Original ABG Allocation'!B55</f>
        <v>BUTLER</v>
      </c>
      <c r="C55" s="163">
        <f>+'Regular BG'!AG56</f>
        <v>0</v>
      </c>
      <c r="D55" s="163">
        <v>0</v>
      </c>
      <c r="E55" s="163">
        <f>+'Federal Caregiver Support'!W56</f>
        <v>0</v>
      </c>
      <c r="F55" s="162">
        <f>+NSIP!K56</f>
        <v>0</v>
      </c>
      <c r="G55" s="162">
        <f>+'PA MEDI'!K56</f>
        <v>0</v>
      </c>
      <c r="H55" s="163">
        <f>+'Health Promotion'!AC56</f>
        <v>0</v>
      </c>
      <c r="I55" s="90">
        <f>'Other Funds-Revision No. 3'!AF55</f>
        <v>0</v>
      </c>
      <c r="J55" s="81">
        <f t="shared" si="1"/>
        <v>0</v>
      </c>
      <c r="K55" s="14"/>
      <c r="L55" s="14"/>
      <c r="M55" s="14"/>
      <c r="N55" s="14"/>
      <c r="O55" s="14"/>
      <c r="P55" s="14"/>
      <c r="Q55" s="14"/>
      <c r="R55" s="14"/>
      <c r="S55" s="14"/>
      <c r="T55" s="14"/>
      <c r="U55" s="14"/>
      <c r="V55" s="14"/>
    </row>
    <row r="56" spans="1:22" x14ac:dyDescent="0.2">
      <c r="A56" s="159" t="s">
        <v>125</v>
      </c>
      <c r="B56" s="25" t="str">
        <f>+'Original ABG Allocation'!B56</f>
        <v>POTTER</v>
      </c>
      <c r="C56" s="163">
        <f>+'Regular BG'!AG57</f>
        <v>0</v>
      </c>
      <c r="D56" s="163">
        <v>0</v>
      </c>
      <c r="E56" s="163">
        <f>+'Federal Caregiver Support'!W57</f>
        <v>0</v>
      </c>
      <c r="F56" s="162">
        <f>+NSIP!K57</f>
        <v>0</v>
      </c>
      <c r="G56" s="162">
        <f>+'PA MEDI'!K57</f>
        <v>0</v>
      </c>
      <c r="H56" s="163">
        <f>+'Health Promotion'!AC57</f>
        <v>0</v>
      </c>
      <c r="I56" s="90">
        <f>'Other Funds-Revision No. 3'!AF56</f>
        <v>0</v>
      </c>
      <c r="J56" s="81">
        <f t="shared" si="1"/>
        <v>0</v>
      </c>
      <c r="K56" s="14"/>
      <c r="L56" s="14"/>
      <c r="M56" s="14"/>
      <c r="N56" s="14"/>
      <c r="O56" s="14"/>
      <c r="P56" s="14"/>
      <c r="Q56" s="14"/>
      <c r="R56" s="14"/>
      <c r="S56" s="14"/>
      <c r="T56" s="14"/>
      <c r="U56" s="14"/>
      <c r="V56" s="14"/>
    </row>
    <row r="57" spans="1:22" x14ac:dyDescent="0.2">
      <c r="A57" s="159" t="s">
        <v>127</v>
      </c>
      <c r="B57" s="25" t="str">
        <f>+'Original ABG Allocation'!B57</f>
        <v>WAYNE</v>
      </c>
      <c r="C57" s="163">
        <f>+'Regular BG'!AG58</f>
        <v>0</v>
      </c>
      <c r="D57" s="163">
        <v>0</v>
      </c>
      <c r="E57" s="163">
        <f>+'Federal Caregiver Support'!W58</f>
        <v>0</v>
      </c>
      <c r="F57" s="162">
        <f>+NSIP!K58</f>
        <v>0</v>
      </c>
      <c r="G57" s="162">
        <f>+'PA MEDI'!K58</f>
        <v>0</v>
      </c>
      <c r="H57" s="163">
        <f>+'Health Promotion'!AC58</f>
        <v>0</v>
      </c>
      <c r="I57" s="90">
        <f>'Other Funds-Revision No. 3'!AF57</f>
        <v>0</v>
      </c>
      <c r="J57" s="81">
        <f t="shared" si="1"/>
        <v>0</v>
      </c>
      <c r="K57" s="14"/>
      <c r="L57" s="14"/>
      <c r="M57" s="14"/>
      <c r="N57" s="14"/>
      <c r="O57" s="14"/>
      <c r="P57" s="14"/>
      <c r="Q57" s="14"/>
      <c r="R57" s="14"/>
      <c r="S57" s="14"/>
      <c r="T57" s="14"/>
      <c r="U57" s="14"/>
      <c r="V57" s="14"/>
    </row>
    <row r="58" spans="1:22" ht="13.5" thickBot="1" x14ac:dyDescent="0.25">
      <c r="A58" s="14"/>
      <c r="B58" s="25" t="s">
        <v>129</v>
      </c>
      <c r="C58" s="325">
        <f t="shared" ref="C58:H58" si="2">SUM(C6:C57)</f>
        <v>0</v>
      </c>
      <c r="D58" s="325">
        <f t="shared" si="2"/>
        <v>0</v>
      </c>
      <c r="E58" s="160">
        <f t="shared" si="2"/>
        <v>0</v>
      </c>
      <c r="F58" s="325">
        <f t="shared" si="2"/>
        <v>0</v>
      </c>
      <c r="G58" s="325">
        <f t="shared" si="2"/>
        <v>0</v>
      </c>
      <c r="H58" s="160">
        <f t="shared" si="2"/>
        <v>0</v>
      </c>
      <c r="I58" s="160">
        <f>SUM(I6:I57)</f>
        <v>0</v>
      </c>
      <c r="J58" s="160">
        <f>SUM(J6:J57)</f>
        <v>0</v>
      </c>
      <c r="K58" s="37"/>
      <c r="L58" s="37"/>
      <c r="M58" s="37"/>
      <c r="N58" s="37"/>
      <c r="O58" s="37"/>
      <c r="P58" s="37"/>
      <c r="Q58" s="37"/>
      <c r="R58" s="37"/>
      <c r="S58" s="37"/>
      <c r="T58" s="37"/>
      <c r="U58" s="37"/>
      <c r="V58" s="37"/>
    </row>
    <row r="59" spans="1:22" ht="13.5" thickTop="1" x14ac:dyDescent="0.2">
      <c r="A59" s="14"/>
      <c r="B59" s="14"/>
      <c r="C59" s="38"/>
      <c r="D59" s="38"/>
      <c r="E59" s="38"/>
      <c r="F59" s="38"/>
      <c r="G59" s="38"/>
      <c r="H59" s="38"/>
      <c r="I59" s="38"/>
      <c r="J59" s="14"/>
      <c r="K59" s="14"/>
      <c r="L59" s="14"/>
      <c r="M59" s="14"/>
      <c r="N59" s="14"/>
      <c r="O59" s="14"/>
      <c r="P59" s="14"/>
      <c r="Q59" s="14"/>
      <c r="R59" s="14"/>
      <c r="S59" s="14"/>
      <c r="T59" s="14"/>
      <c r="U59" s="14"/>
      <c r="V59" s="14"/>
    </row>
  </sheetData>
  <pageMargins left="0.7" right="0.7" top="0.75" bottom="0.75" header="0.3" footer="0.3"/>
  <pageSetup scale="68" orientation="landscape" r:id="rId1"/>
  <headerFooter>
    <oddFooter>&amp;A</oddFooter>
  </headerFooter>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V59"/>
  <sheetViews>
    <sheetView zoomScale="80" zoomScaleNormal="80" workbookViewId="0">
      <pane ySplit="5" topLeftCell="A6" activePane="bottomLeft" state="frozen"/>
      <selection pane="bottomLeft" activeCell="F6" sqref="F6"/>
    </sheetView>
  </sheetViews>
  <sheetFormatPr defaultColWidth="12.5703125" defaultRowHeight="12.75" x14ac:dyDescent="0.2"/>
  <cols>
    <col min="1" max="1" width="4.5703125" style="20" customWidth="1"/>
    <col min="2" max="2" width="21" style="20" bestFit="1" customWidth="1"/>
    <col min="3" max="3" width="15.140625" style="20" bestFit="1" customWidth="1"/>
    <col min="4" max="4" width="12.140625" style="20" bestFit="1" customWidth="1"/>
    <col min="5" max="5" width="16.85546875" style="20" bestFit="1" customWidth="1"/>
    <col min="6" max="7" width="11.42578125" style="20" bestFit="1" customWidth="1"/>
    <col min="8" max="8" width="13.85546875" style="20" bestFit="1" customWidth="1"/>
    <col min="9" max="9" width="12.42578125" style="20" bestFit="1" customWidth="1"/>
    <col min="10" max="10" width="13.42578125" style="20" bestFit="1" customWidth="1"/>
    <col min="11" max="11" width="13" style="20" bestFit="1" customWidth="1"/>
    <col min="12" max="16384" width="12.5703125" style="20"/>
  </cols>
  <sheetData>
    <row r="1" spans="1:22" x14ac:dyDescent="0.2">
      <c r="A1" s="64" t="s">
        <v>138</v>
      </c>
      <c r="B1" s="14"/>
      <c r="C1" s="14"/>
      <c r="D1" s="14"/>
      <c r="E1" s="14"/>
      <c r="F1" s="14"/>
      <c r="G1" s="14"/>
      <c r="H1" s="14"/>
      <c r="I1" s="14"/>
      <c r="J1" s="14"/>
      <c r="K1" s="14"/>
      <c r="L1" s="14"/>
      <c r="M1" s="14"/>
      <c r="N1" s="14"/>
      <c r="O1" s="14"/>
      <c r="P1" s="14"/>
      <c r="Q1" s="14"/>
      <c r="R1" s="14"/>
      <c r="S1" s="14"/>
      <c r="T1" s="14"/>
      <c r="U1" s="14"/>
      <c r="V1" s="14"/>
    </row>
    <row r="2" spans="1:22" x14ac:dyDescent="0.2">
      <c r="A2" s="14" t="s">
        <v>2</v>
      </c>
      <c r="B2" s="14"/>
      <c r="C2" s="14"/>
      <c r="D2" s="14"/>
      <c r="E2" s="14"/>
      <c r="F2" s="14"/>
      <c r="G2" s="14"/>
      <c r="H2" s="14"/>
      <c r="I2" s="14"/>
      <c r="J2" s="14"/>
      <c r="K2" s="14"/>
      <c r="L2" s="14"/>
      <c r="M2" s="14"/>
      <c r="N2" s="14"/>
      <c r="O2" s="14"/>
      <c r="P2" s="14"/>
      <c r="Q2" s="14"/>
      <c r="R2" s="14"/>
      <c r="S2" s="14"/>
      <c r="T2" s="14"/>
      <c r="U2" s="14"/>
      <c r="V2" s="14"/>
    </row>
    <row r="3" spans="1:22" x14ac:dyDescent="0.2">
      <c r="A3" s="14" t="str">
        <f>+'Original ABG Allocation'!A3</f>
        <v>FY 2023-24</v>
      </c>
      <c r="B3" s="14"/>
      <c r="C3" s="14" t="str">
        <f>+'Original ABG Allocation'!C3</f>
        <v>(1)</v>
      </c>
      <c r="D3" s="14" t="str">
        <f>+'Original ABG Allocation'!D3</f>
        <v>(2)</v>
      </c>
      <c r="E3" s="15" t="str">
        <f>+'Original ABG Allocation'!E3</f>
        <v>(3)</v>
      </c>
      <c r="F3" s="15" t="str">
        <f>+'Original ABG Allocation'!F3</f>
        <v>(4)</v>
      </c>
      <c r="G3" s="15" t="str">
        <f>+'Original ABG Allocation'!G3</f>
        <v>(5)</v>
      </c>
      <c r="H3" s="15" t="str">
        <f>+'Original ABG Allocation'!H3</f>
        <v>(6)</v>
      </c>
      <c r="I3" s="184" t="s">
        <v>11</v>
      </c>
      <c r="J3" s="184" t="s">
        <v>139</v>
      </c>
      <c r="K3" s="14"/>
      <c r="L3" s="14"/>
      <c r="M3" s="14"/>
      <c r="N3" s="14"/>
      <c r="O3" s="14"/>
      <c r="P3" s="14"/>
      <c r="Q3" s="14"/>
      <c r="R3" s="14"/>
      <c r="S3" s="14"/>
      <c r="T3" s="14"/>
      <c r="U3" s="14"/>
      <c r="V3" s="14"/>
    </row>
    <row r="4" spans="1:22" x14ac:dyDescent="0.2">
      <c r="A4" s="14"/>
      <c r="B4" s="14"/>
      <c r="C4" s="14" t="str">
        <f>+'Original ABG Allocation'!C4</f>
        <v>REGULAR</v>
      </c>
      <c r="D4" s="14" t="str">
        <f>+'Original ABG Allocation'!D4</f>
        <v>CAREGIVER</v>
      </c>
      <c r="E4" s="15" t="str">
        <f>+'Original ABG Allocation'!E4</f>
        <v>FED. CAREGIVER</v>
      </c>
      <c r="F4" s="15"/>
      <c r="G4" s="15" t="s">
        <v>21</v>
      </c>
      <c r="H4" s="15" t="str">
        <f>+'Original ABG Allocation'!H4</f>
        <v>HEALTH</v>
      </c>
      <c r="I4" s="15"/>
      <c r="J4" s="15" t="str">
        <f>+'Original ABG Allocation'!J4</f>
        <v>TOTAL ALL</v>
      </c>
      <c r="K4" s="14"/>
      <c r="L4" s="14"/>
      <c r="M4" s="14"/>
      <c r="N4" s="14"/>
      <c r="O4" s="14"/>
      <c r="P4" s="14"/>
      <c r="Q4" s="14"/>
      <c r="R4" s="14"/>
      <c r="S4" s="14"/>
      <c r="T4" s="14"/>
      <c r="U4" s="14"/>
      <c r="V4" s="14"/>
    </row>
    <row r="5" spans="1:22" s="65" customFormat="1" x14ac:dyDescent="0.2">
      <c r="C5" s="65" t="str">
        <f>+'Original ABG Allocation'!C5</f>
        <v>BLOCK GRANT</v>
      </c>
      <c r="D5" s="65" t="str">
        <f>+'Original ABG Allocation'!D5</f>
        <v xml:space="preserve">SUPPORT </v>
      </c>
      <c r="E5" s="42" t="str">
        <f>+'Original ABG Allocation'!E5</f>
        <v xml:space="preserve">SUPPORT </v>
      </c>
      <c r="F5" s="42" t="str">
        <f>+'Original ABG Allocation'!F5</f>
        <v>NSIP</v>
      </c>
      <c r="G5" s="42" t="s">
        <v>140</v>
      </c>
      <c r="H5" s="42" t="str">
        <f>+'Original ABG Allocation'!H5</f>
        <v>PROMOTION</v>
      </c>
      <c r="I5" s="42" t="str">
        <f>+'Original ABG Allocation'!I5</f>
        <v xml:space="preserve">FUNDS </v>
      </c>
      <c r="J5" s="42" t="str">
        <f>+'Original ABG Allocation'!J5</f>
        <v>FUNDS</v>
      </c>
    </row>
    <row r="6" spans="1:22" s="67" customFormat="1" x14ac:dyDescent="0.2">
      <c r="A6" s="14" t="s">
        <v>25</v>
      </c>
      <c r="B6" s="14" t="str">
        <f>+'Original ABG Allocation'!B6</f>
        <v>ERIE</v>
      </c>
      <c r="C6" s="240">
        <f>'Amended ABG Allocation No. 1 '!C6+'Revision No. 2'!C6+'Revision No. 3'!C6+'Revision No. 1'!C6</f>
        <v>4697416</v>
      </c>
      <c r="D6" s="240">
        <f>'Caregiver Support'!I7</f>
        <v>124937</v>
      </c>
      <c r="E6" s="163">
        <f>+'Federal Caregiver Support'!Z7</f>
        <v>259060</v>
      </c>
      <c r="F6" s="163">
        <f>NSIP!I7</f>
        <v>94832</v>
      </c>
      <c r="G6" s="163">
        <f>'PA MEDI'!I7</f>
        <v>19590</v>
      </c>
      <c r="H6" s="163">
        <f>'Health Promotion'!AF7</f>
        <v>26482</v>
      </c>
      <c r="I6" s="163">
        <f>'Other Funds-Revision No. 1'!AE6+'Other Funds-Revision No. 2'!AG6+'Other Funds-Revision No. 3'!AF6</f>
        <v>1657177.01</v>
      </c>
      <c r="J6" s="324">
        <f t="shared" ref="J6:J37" si="0">SUM(C6:I6)</f>
        <v>6879494.0099999998</v>
      </c>
      <c r="K6" s="14"/>
      <c r="L6" s="14"/>
      <c r="M6" s="14"/>
      <c r="N6" s="14"/>
      <c r="O6" s="14"/>
      <c r="P6" s="14"/>
      <c r="Q6" s="14"/>
      <c r="R6" s="14"/>
      <c r="S6" s="14"/>
      <c r="T6" s="14"/>
      <c r="U6" s="14"/>
      <c r="V6" s="14"/>
    </row>
    <row r="7" spans="1:22" x14ac:dyDescent="0.2">
      <c r="A7" s="14" t="s">
        <v>27</v>
      </c>
      <c r="B7" s="14" t="str">
        <f>+'Original ABG Allocation'!B7</f>
        <v>CRAWFORD</v>
      </c>
      <c r="C7" s="240">
        <f>'Amended ABG Allocation No. 1 '!C7+'Revision No. 2'!C7+'Revision No. 3'!C7+'Revision No. 1'!C7</f>
        <v>2617657</v>
      </c>
      <c r="D7" s="240">
        <f>'Caregiver Support'!I8</f>
        <v>73548</v>
      </c>
      <c r="E7" s="163">
        <f>'Federal Caregiver Support'!Z8</f>
        <v>141302</v>
      </c>
      <c r="F7" s="163">
        <f>NSIP!I8</f>
        <v>87104</v>
      </c>
      <c r="G7" s="163">
        <f>'PA MEDI'!I8</f>
        <v>8933</v>
      </c>
      <c r="H7" s="163">
        <f>'Health Promotion'!AF8</f>
        <v>12468</v>
      </c>
      <c r="I7" s="163">
        <f>'Other Funds-Revision No. 1'!AE7+'Other Funds-Revision No. 2'!AG7+'Other Funds-Revision No. 3'!AF7</f>
        <v>1742143</v>
      </c>
      <c r="J7" s="81">
        <f t="shared" si="0"/>
        <v>4683155</v>
      </c>
      <c r="K7" s="14"/>
      <c r="L7" s="14"/>
      <c r="M7" s="14"/>
      <c r="N7" s="14"/>
      <c r="O7" s="14"/>
      <c r="P7" s="14"/>
      <c r="Q7" s="14"/>
      <c r="R7" s="14"/>
      <c r="S7" s="14"/>
      <c r="T7" s="14"/>
      <c r="U7" s="14"/>
      <c r="V7" s="14"/>
    </row>
    <row r="8" spans="1:22" x14ac:dyDescent="0.2">
      <c r="A8" s="14" t="s">
        <v>29</v>
      </c>
      <c r="B8" s="14" t="str">
        <f>+'Original ABG Allocation'!B8</f>
        <v>CAM/ELK/MCKEAN</v>
      </c>
      <c r="C8" s="240">
        <f>'Amended ABG Allocation No. 1 '!C8+'Revision No. 2'!C8+'Revision No. 3'!C8+'Revision No. 1'!C8</f>
        <v>2057578</v>
      </c>
      <c r="D8" s="240">
        <f>'Caregiver Support'!I9</f>
        <v>91222</v>
      </c>
      <c r="E8" s="163">
        <f>'Federal Caregiver Support'!Z9</f>
        <v>122234</v>
      </c>
      <c r="F8" s="163">
        <f>NSIP!I9</f>
        <v>26447</v>
      </c>
      <c r="G8" s="163">
        <f>'PA MEDI'!I9</f>
        <v>8266</v>
      </c>
      <c r="H8" s="163">
        <f>'Health Promotion'!AF9</f>
        <v>12381</v>
      </c>
      <c r="I8" s="163">
        <f>'Other Funds-Revision No. 1'!AE8+'Other Funds-Revision No. 2'!AG8+'Other Funds-Revision No. 3'!AF8</f>
        <v>1043816</v>
      </c>
      <c r="J8" s="81">
        <f t="shared" si="0"/>
        <v>3361944</v>
      </c>
      <c r="K8" s="14"/>
      <c r="L8" s="14"/>
      <c r="M8" s="14"/>
      <c r="N8" s="14"/>
      <c r="O8" s="14"/>
      <c r="P8" s="14"/>
      <c r="Q8" s="14"/>
      <c r="R8" s="14"/>
      <c r="S8" s="14"/>
      <c r="T8" s="14"/>
      <c r="U8" s="14"/>
      <c r="V8" s="14"/>
    </row>
    <row r="9" spans="1:22" x14ac:dyDescent="0.2">
      <c r="A9" s="14" t="s">
        <v>31</v>
      </c>
      <c r="B9" s="14" t="str">
        <f>+'Original ABG Allocation'!B9</f>
        <v>BEAVER</v>
      </c>
      <c r="C9" s="240">
        <f>'Amended ABG Allocation No. 1 '!C9+'Revision No. 2'!C9+'Revision No. 3'!C9+'Revision No. 1'!C9</f>
        <v>3624576</v>
      </c>
      <c r="D9" s="240">
        <f>'Caregiver Support'!I10</f>
        <v>99755</v>
      </c>
      <c r="E9" s="163">
        <f>'Federal Caregiver Support'!Z10</f>
        <v>198950</v>
      </c>
      <c r="F9" s="163">
        <f>NSIP!I10</f>
        <v>30134</v>
      </c>
      <c r="G9" s="163">
        <f>'PA MEDI'!I10</f>
        <v>13291</v>
      </c>
      <c r="H9" s="163">
        <f>'Health Promotion'!AF10</f>
        <v>20190</v>
      </c>
      <c r="I9" s="163">
        <f>'Other Funds-Revision No. 1'!AE9+'Other Funds-Revision No. 2'!AG9+'Other Funds-Revision No. 3'!AF9</f>
        <v>965170</v>
      </c>
      <c r="J9" s="81">
        <f t="shared" si="0"/>
        <v>4952066</v>
      </c>
      <c r="K9" s="14"/>
      <c r="L9" s="14"/>
      <c r="M9" s="14"/>
      <c r="N9" s="14"/>
      <c r="O9" s="14"/>
      <c r="P9" s="14"/>
      <c r="Q9" s="14"/>
      <c r="R9" s="14"/>
      <c r="S9" s="14"/>
      <c r="T9" s="14"/>
      <c r="U9" s="14"/>
      <c r="V9" s="14"/>
    </row>
    <row r="10" spans="1:22" x14ac:dyDescent="0.2">
      <c r="A10" s="14" t="s">
        <v>33</v>
      </c>
      <c r="B10" s="14" t="str">
        <f>+'Original ABG Allocation'!B10</f>
        <v>INDIANA</v>
      </c>
      <c r="C10" s="240">
        <f>'Amended ABG Allocation No. 1 '!C10+'Revision No. 2'!C10+'Revision No. 3'!C10+'Revision No. 1'!C10</f>
        <v>1954755</v>
      </c>
      <c r="D10" s="240">
        <f>'Caregiver Support'!I11</f>
        <v>59622</v>
      </c>
      <c r="E10" s="163">
        <f>'Federal Caregiver Support'!Z11</f>
        <v>116716</v>
      </c>
      <c r="F10" s="163">
        <f>NSIP!I11</f>
        <v>73026</v>
      </c>
      <c r="G10" s="163">
        <f>'PA MEDI'!I11</f>
        <v>8255</v>
      </c>
      <c r="H10" s="163">
        <f>'Health Promotion'!AF11</f>
        <v>11980</v>
      </c>
      <c r="I10" s="163">
        <f>'Other Funds-Revision No. 1'!AE10+'Other Funds-Revision No. 2'!AG10+'Other Funds-Revision No. 3'!AF10</f>
        <v>813868</v>
      </c>
      <c r="J10" s="81">
        <f t="shared" si="0"/>
        <v>3038222</v>
      </c>
      <c r="K10" s="14"/>
      <c r="L10" s="14"/>
      <c r="M10" s="14"/>
      <c r="N10" s="14"/>
      <c r="O10" s="14"/>
      <c r="P10" s="14"/>
      <c r="Q10" s="14"/>
      <c r="R10" s="14"/>
      <c r="S10" s="14"/>
      <c r="T10" s="14"/>
      <c r="U10" s="14"/>
      <c r="V10" s="14"/>
    </row>
    <row r="11" spans="1:22" x14ac:dyDescent="0.2">
      <c r="A11" s="14" t="s">
        <v>35</v>
      </c>
      <c r="B11" s="14" t="str">
        <f>+'Original ABG Allocation'!B11</f>
        <v>ALLEGHENY</v>
      </c>
      <c r="C11" s="240">
        <f>'Amended ABG Allocation No. 1 '!C11+'Revision No. 2'!C11+'Revision No. 3'!C11+'Revision No. 1'!C11</f>
        <v>28084580</v>
      </c>
      <c r="D11" s="240">
        <f>'Caregiver Support'!I12</f>
        <v>916567</v>
      </c>
      <c r="E11" s="163">
        <f>'Federal Caregiver Support'!Z12</f>
        <v>1459482</v>
      </c>
      <c r="F11" s="163">
        <f>NSIP!I12</f>
        <v>519237</v>
      </c>
      <c r="G11" s="163">
        <f>'PA MEDI'!I12</f>
        <v>84582</v>
      </c>
      <c r="H11" s="163">
        <f>'Health Promotion'!AF12</f>
        <v>133023</v>
      </c>
      <c r="I11" s="163">
        <f>'Other Funds-Revision No. 1'!AE11+'Other Funds-Revision No. 2'!AG11+'Other Funds-Revision No. 3'!AF11</f>
        <v>5434233</v>
      </c>
      <c r="J11" s="81">
        <f t="shared" si="0"/>
        <v>36631704</v>
      </c>
      <c r="K11" s="14"/>
      <c r="L11" s="14"/>
      <c r="M11" s="14"/>
      <c r="N11" s="14"/>
      <c r="O11" s="14"/>
      <c r="P11" s="14"/>
      <c r="Q11" s="14"/>
      <c r="R11" s="14"/>
      <c r="S11" s="14"/>
      <c r="T11" s="14"/>
      <c r="U11" s="14"/>
      <c r="V11" s="14"/>
    </row>
    <row r="12" spans="1:22" x14ac:dyDescent="0.2">
      <c r="A12" s="14" t="s">
        <v>37</v>
      </c>
      <c r="B12" s="14" t="str">
        <f>+'Original ABG Allocation'!B12</f>
        <v>WESTMORELAND</v>
      </c>
      <c r="C12" s="240">
        <f>'Amended ABG Allocation No. 1 '!C12+'Revision No. 2'!C12+'Revision No. 3'!C12+'Revision No. 1'!C12</f>
        <v>7855243</v>
      </c>
      <c r="D12" s="240">
        <f>'Caregiver Support'!I13</f>
        <v>238875</v>
      </c>
      <c r="E12" s="163">
        <f>'Federal Caregiver Support'!Z13</f>
        <v>412520</v>
      </c>
      <c r="F12" s="163">
        <f>NSIP!I13</f>
        <v>144712</v>
      </c>
      <c r="G12" s="163">
        <f>'PA MEDI'!I13</f>
        <v>27105</v>
      </c>
      <c r="H12" s="163">
        <f>'Health Promotion'!AF13</f>
        <v>42532</v>
      </c>
      <c r="I12" s="163">
        <f>'Other Funds-Revision No. 1'!AE12+'Other Funds-Revision No. 2'!AG12+'Other Funds-Revision No. 3'!AF12</f>
        <v>2831436</v>
      </c>
      <c r="J12" s="81">
        <f t="shared" si="0"/>
        <v>11552423</v>
      </c>
      <c r="K12" s="14"/>
      <c r="L12" s="14"/>
      <c r="M12" s="14"/>
      <c r="N12" s="14"/>
      <c r="O12" s="14"/>
      <c r="P12" s="14"/>
      <c r="Q12" s="14"/>
      <c r="R12" s="14"/>
      <c r="S12" s="14"/>
      <c r="T12" s="14"/>
      <c r="U12" s="14"/>
      <c r="V12" s="14"/>
    </row>
    <row r="13" spans="1:22" x14ac:dyDescent="0.2">
      <c r="A13" s="14" t="s">
        <v>39</v>
      </c>
      <c r="B13" s="14" t="str">
        <f>+'Original ABG Allocation'!B13</f>
        <v>WASH/FAY/GREENE</v>
      </c>
      <c r="C13" s="240">
        <f>'Amended ABG Allocation No. 1 '!C13+'Revision No. 2'!C13+'Revision No. 3'!C13+'Revision No. 1'!C13</f>
        <v>9644684</v>
      </c>
      <c r="D13" s="240">
        <f>'Caregiver Support'!I14</f>
        <v>337344</v>
      </c>
      <c r="E13" s="163">
        <f>'Federal Caregiver Support'!Z14</f>
        <v>759988</v>
      </c>
      <c r="F13" s="163">
        <f>NSIP!I14</f>
        <v>428622</v>
      </c>
      <c r="G13" s="163">
        <f>'PA MEDI'!I14</f>
        <v>33696</v>
      </c>
      <c r="H13" s="163">
        <f>'Health Promotion'!AF14</f>
        <v>56939</v>
      </c>
      <c r="I13" s="163">
        <f>'Other Funds-Revision No. 1'!AE13+'Other Funds-Revision No. 2'!AG13+'Other Funds-Revision No. 3'!AF13</f>
        <v>2269877</v>
      </c>
      <c r="J13" s="81">
        <f t="shared" si="0"/>
        <v>13531150</v>
      </c>
      <c r="K13" s="14"/>
      <c r="L13" s="14"/>
      <c r="M13" s="14"/>
      <c r="N13" s="14"/>
      <c r="O13" s="14"/>
      <c r="P13" s="14"/>
      <c r="Q13" s="14"/>
      <c r="R13" s="14"/>
      <c r="S13" s="14"/>
      <c r="T13" s="14"/>
      <c r="U13" s="14"/>
      <c r="V13" s="14"/>
    </row>
    <row r="14" spans="1:22" x14ac:dyDescent="0.2">
      <c r="A14" s="14" t="s">
        <v>41</v>
      </c>
      <c r="B14" s="14" t="str">
        <f>+'Original ABG Allocation'!B14</f>
        <v>SOMERSET</v>
      </c>
      <c r="C14" s="240">
        <f>'Amended ABG Allocation No. 1 '!C14+'Revision No. 2'!C14+'Revision No. 3'!C14+'Revision No. 1'!C14</f>
        <v>2403224</v>
      </c>
      <c r="D14" s="240">
        <f>'Caregiver Support'!I15</f>
        <v>70936</v>
      </c>
      <c r="E14" s="163">
        <f>'Federal Caregiver Support'!Z15</f>
        <v>136025</v>
      </c>
      <c r="F14" s="163">
        <f>NSIP!I15</f>
        <v>186141</v>
      </c>
      <c r="G14" s="163">
        <f>'PA MEDI'!I15</f>
        <v>8750</v>
      </c>
      <c r="H14" s="163">
        <f>'Health Promotion'!AF15</f>
        <v>13653</v>
      </c>
      <c r="I14" s="163">
        <f>'Other Funds-Revision No. 1'!AE14+'Other Funds-Revision No. 2'!AG14+'Other Funds-Revision No. 3'!AF14</f>
        <v>1795016</v>
      </c>
      <c r="J14" s="81">
        <f t="shared" si="0"/>
        <v>4613745</v>
      </c>
      <c r="K14" s="14"/>
      <c r="L14" s="14"/>
      <c r="M14" s="14"/>
      <c r="N14" s="14"/>
      <c r="O14" s="14"/>
      <c r="P14" s="14"/>
      <c r="Q14" s="14"/>
      <c r="R14" s="14"/>
      <c r="S14" s="14"/>
      <c r="T14" s="14"/>
      <c r="U14" s="14"/>
      <c r="V14" s="14"/>
    </row>
    <row r="15" spans="1:22" x14ac:dyDescent="0.2">
      <c r="A15" s="14" t="s">
        <v>43</v>
      </c>
      <c r="B15" s="14" t="str">
        <f>+'Original ABG Allocation'!B15</f>
        <v>CAMBRIA</v>
      </c>
      <c r="C15" s="240">
        <f>'Amended ABG Allocation No. 1 '!C15+'Revision No. 2'!C15+'Revision No. 3'!C15+'Revision No. 1'!C15</f>
        <v>3940490</v>
      </c>
      <c r="D15" s="240">
        <f>'Caregiver Support'!I16</f>
        <v>122970</v>
      </c>
      <c r="E15" s="163">
        <f>'Federal Caregiver Support'!Z16</f>
        <v>203272</v>
      </c>
      <c r="F15" s="163">
        <f>NSIP!I16</f>
        <v>186208</v>
      </c>
      <c r="G15" s="163">
        <f>'PA MEDI'!I16</f>
        <v>13518</v>
      </c>
      <c r="H15" s="163">
        <f>'Health Promotion'!AF16</f>
        <v>21501</v>
      </c>
      <c r="I15" s="163">
        <f>'Other Funds-Revision No. 1'!AE15+'Other Funds-Revision No. 2'!AG15+'Other Funds-Revision No. 3'!AF15</f>
        <v>1147670</v>
      </c>
      <c r="J15" s="81">
        <f t="shared" si="0"/>
        <v>5635629</v>
      </c>
      <c r="K15" s="14"/>
      <c r="L15" s="14"/>
      <c r="M15" s="14"/>
      <c r="N15" s="14"/>
      <c r="O15" s="14"/>
      <c r="P15" s="14"/>
      <c r="Q15" s="14"/>
      <c r="R15" s="14"/>
      <c r="S15" s="14"/>
      <c r="T15" s="14"/>
      <c r="U15" s="14"/>
      <c r="V15" s="14"/>
    </row>
    <row r="16" spans="1:22" x14ac:dyDescent="0.2">
      <c r="A16" s="14" t="s">
        <v>45</v>
      </c>
      <c r="B16" s="14" t="str">
        <f>+'Original ABG Allocation'!B16</f>
        <v>BLAIR</v>
      </c>
      <c r="C16" s="240">
        <f>'Amended ABG Allocation No. 1 '!C16+'Revision No. 2'!C16+'Revision No. 3'!C16+'Revision No. 1'!C16</f>
        <v>2851382</v>
      </c>
      <c r="D16" s="240">
        <f>'Caregiver Support'!I17</f>
        <v>94023</v>
      </c>
      <c r="E16" s="163">
        <f>'Federal Caregiver Support'!Z17</f>
        <v>189913</v>
      </c>
      <c r="F16" s="163">
        <f>NSIP!I17</f>
        <v>108687</v>
      </c>
      <c r="G16" s="163">
        <f>'PA MEDI'!I17</f>
        <v>10028</v>
      </c>
      <c r="H16" s="163">
        <f>'Health Promotion'!AF17</f>
        <v>15084</v>
      </c>
      <c r="I16" s="163">
        <f>'Other Funds-Revision No. 1'!AE16+'Other Funds-Revision No. 2'!AG16+'Other Funds-Revision No. 3'!AF16</f>
        <v>4915207</v>
      </c>
      <c r="J16" s="81">
        <f t="shared" si="0"/>
        <v>8184324</v>
      </c>
      <c r="K16" s="14"/>
      <c r="L16" s="14"/>
      <c r="M16" s="14"/>
      <c r="N16" s="14"/>
      <c r="O16" s="14"/>
      <c r="P16" s="14"/>
      <c r="Q16" s="14"/>
      <c r="R16" s="14"/>
      <c r="S16" s="14"/>
      <c r="T16" s="14"/>
      <c r="U16" s="14"/>
      <c r="V16" s="14"/>
    </row>
    <row r="17" spans="1:10" x14ac:dyDescent="0.2">
      <c r="A17" s="14" t="s">
        <v>47</v>
      </c>
      <c r="B17" s="14" t="str">
        <f>+'Original ABG Allocation'!B17</f>
        <v>BED/FULT/HUNT</v>
      </c>
      <c r="C17" s="240">
        <f>'Amended ABG Allocation No. 1 '!C17+'Revision No. 2'!C17+'Revision No. 3'!C17+'Revision No. 1'!C17</f>
        <v>3078028</v>
      </c>
      <c r="D17" s="240">
        <f>'Caregiver Support'!I18</f>
        <v>90788</v>
      </c>
      <c r="E17" s="163">
        <f>'Federal Caregiver Support'!Z18</f>
        <v>223015</v>
      </c>
      <c r="F17" s="163">
        <f>NSIP!I18</f>
        <v>58388</v>
      </c>
      <c r="G17" s="163">
        <f>'PA MEDI'!I18</f>
        <v>13322</v>
      </c>
      <c r="H17" s="163">
        <f>'Health Promotion'!AF18</f>
        <v>19667</v>
      </c>
      <c r="I17" s="163">
        <f>'Other Funds-Revision No. 1'!AE17+'Other Funds-Revision No. 2'!AG17+'Other Funds-Revision No. 3'!AF17</f>
        <v>1168475</v>
      </c>
      <c r="J17" s="81">
        <f t="shared" si="0"/>
        <v>4651683</v>
      </c>
    </row>
    <row r="18" spans="1:10" x14ac:dyDescent="0.2">
      <c r="A18" s="14" t="s">
        <v>49</v>
      </c>
      <c r="B18" s="14" t="str">
        <f>+'Original ABG Allocation'!B18</f>
        <v>CENTRE</v>
      </c>
      <c r="C18" s="240">
        <f>'Amended ABG Allocation No. 1 '!C18+'Revision No. 2'!C18+'Revision No. 3'!C18+'Revision No. 1'!C18</f>
        <v>1608287</v>
      </c>
      <c r="D18" s="240">
        <f>'Caregiver Support'!I19</f>
        <v>23974</v>
      </c>
      <c r="E18" s="163">
        <f>'Federal Caregiver Support'!Z19</f>
        <v>189989</v>
      </c>
      <c r="F18" s="163">
        <f>NSIP!I19</f>
        <v>51072</v>
      </c>
      <c r="G18" s="163">
        <f>'PA MEDI'!I19</f>
        <v>8688</v>
      </c>
      <c r="H18" s="163">
        <f>'Health Promotion'!AF19</f>
        <v>13868</v>
      </c>
      <c r="I18" s="163">
        <f>'Other Funds-Revision No. 1'!AE18+'Other Funds-Revision No. 2'!AG18+'Other Funds-Revision No. 3'!AF18</f>
        <v>1203405</v>
      </c>
      <c r="J18" s="81">
        <f t="shared" si="0"/>
        <v>3099283</v>
      </c>
    </row>
    <row r="19" spans="1:10" x14ac:dyDescent="0.2">
      <c r="A19" s="14" t="s">
        <v>51</v>
      </c>
      <c r="B19" s="14" t="str">
        <f>+'Original ABG Allocation'!B19</f>
        <v>LYCOM/CLINTON</v>
      </c>
      <c r="C19" s="240">
        <f>'Amended ABG Allocation No. 1 '!C19+'Revision No. 2'!C19+'Revision No. 3'!C19+'Revision No. 1'!C19</f>
        <v>3166787</v>
      </c>
      <c r="D19" s="240">
        <f>'Caregiver Support'!I20</f>
        <v>95720</v>
      </c>
      <c r="E19" s="163">
        <f>'Federal Caregiver Support'!Z20</f>
        <v>185138</v>
      </c>
      <c r="F19" s="163">
        <f>NSIP!I20</f>
        <v>55928</v>
      </c>
      <c r="G19" s="163">
        <f>'PA MEDI'!I20</f>
        <v>13635</v>
      </c>
      <c r="H19" s="163">
        <f>'Health Promotion'!AF20</f>
        <v>19499</v>
      </c>
      <c r="I19" s="163">
        <f>'Other Funds-Revision No. 1'!AE19+'Other Funds-Revision No. 2'!AG19+'Other Funds-Revision No. 3'!AF19</f>
        <v>1467796</v>
      </c>
      <c r="J19" s="81">
        <f t="shared" si="0"/>
        <v>5004503</v>
      </c>
    </row>
    <row r="20" spans="1:10" x14ac:dyDescent="0.2">
      <c r="A20" s="14" t="s">
        <v>53</v>
      </c>
      <c r="B20" s="14" t="str">
        <f>+'Original ABG Allocation'!B20</f>
        <v>COLUM/MONT</v>
      </c>
      <c r="C20" s="240">
        <f>'Amended ABG Allocation No. 1 '!C20+'Revision No. 2'!C20+'Revision No. 3'!C20+'Revision No. 1'!C20</f>
        <v>1780080</v>
      </c>
      <c r="D20" s="240">
        <f>'Caregiver Support'!I21</f>
        <v>53595</v>
      </c>
      <c r="E20" s="163">
        <f>'Federal Caregiver Support'!Z21</f>
        <v>104839</v>
      </c>
      <c r="F20" s="163">
        <f>NSIP!I21</f>
        <v>34106</v>
      </c>
      <c r="G20" s="163">
        <f>'PA MEDI'!I21</f>
        <v>7711</v>
      </c>
      <c r="H20" s="163">
        <f>'Health Promotion'!AF21</f>
        <v>8686</v>
      </c>
      <c r="I20" s="163">
        <f>'Other Funds-Revision No. 1'!AE20+'Other Funds-Revision No. 2'!AG20+'Other Funds-Revision No. 3'!AF20</f>
        <v>1097194</v>
      </c>
      <c r="J20" s="81">
        <f t="shared" si="0"/>
        <v>3086211</v>
      </c>
    </row>
    <row r="21" spans="1:10" x14ac:dyDescent="0.2">
      <c r="A21" s="14" t="s">
        <v>55</v>
      </c>
      <c r="B21" s="14" t="str">
        <f>+'Original ABG Allocation'!B21</f>
        <v>NORTHUMBERLND</v>
      </c>
      <c r="C21" s="240">
        <f>'Amended ABG Allocation No. 1 '!C21+'Revision No. 2'!C21+'Revision No. 3'!C21+'Revision No. 1'!C21</f>
        <v>2835589</v>
      </c>
      <c r="D21" s="240">
        <f>'Caregiver Support'!I22</f>
        <v>105558</v>
      </c>
      <c r="E21" s="163">
        <f>'Federal Caregiver Support'!Z22</f>
        <v>178700</v>
      </c>
      <c r="F21" s="163">
        <f>NSIP!I22</f>
        <v>92246</v>
      </c>
      <c r="G21" s="163">
        <f>'PA MEDI'!I22</f>
        <v>8878</v>
      </c>
      <c r="H21" s="163">
        <f>'Health Promotion'!AF22</f>
        <v>26173</v>
      </c>
      <c r="I21" s="163">
        <f>'Other Funds-Revision No. 1'!AE21+'Other Funds-Revision No. 2'!AG21+'Other Funds-Revision No. 3'!AF21</f>
        <v>1142975</v>
      </c>
      <c r="J21" s="81">
        <f t="shared" si="0"/>
        <v>4390119</v>
      </c>
    </row>
    <row r="22" spans="1:10" x14ac:dyDescent="0.2">
      <c r="A22" s="14" t="s">
        <v>57</v>
      </c>
      <c r="B22" s="14" t="str">
        <f>+'Original ABG Allocation'!B22</f>
        <v>UNION/SNYDER</v>
      </c>
      <c r="C22" s="240">
        <f>'Amended ABG Allocation No. 1 '!C22+'Revision No. 2'!C22+'Revision No. 3'!C22+'Revision No. 1'!C22</f>
        <v>1488457</v>
      </c>
      <c r="D22" s="240">
        <f>'Caregiver Support'!I23</f>
        <v>29035</v>
      </c>
      <c r="E22" s="163">
        <f>'Federal Caregiver Support'!Z23</f>
        <v>89920</v>
      </c>
      <c r="F22" s="163">
        <f>NSIP!I23</f>
        <v>32393</v>
      </c>
      <c r="G22" s="163">
        <f>'PA MEDI'!I23</f>
        <v>7636</v>
      </c>
      <c r="H22" s="163">
        <f>'Health Promotion'!AF23</f>
        <v>10460</v>
      </c>
      <c r="I22" s="163">
        <f>'Other Funds-Revision No. 1'!AE22+'Other Funds-Revision No. 2'!AG22+'Other Funds-Revision No. 3'!AF22</f>
        <v>983982</v>
      </c>
      <c r="J22" s="81">
        <f t="shared" si="0"/>
        <v>2641883</v>
      </c>
    </row>
    <row r="23" spans="1:10" x14ac:dyDescent="0.2">
      <c r="A23" s="14" t="s">
        <v>59</v>
      </c>
      <c r="B23" s="14" t="str">
        <f>+'Original ABG Allocation'!B23</f>
        <v>MIFF/JUNIATA</v>
      </c>
      <c r="C23" s="240">
        <f>'Amended ABG Allocation No. 1 '!C23+'Revision No. 2'!C23+'Revision No. 3'!C23+'Revision No. 1'!C23</f>
        <v>1882141</v>
      </c>
      <c r="D23" s="240">
        <f>'Caregiver Support'!I24</f>
        <v>52213</v>
      </c>
      <c r="E23" s="163">
        <f>'Federal Caregiver Support'!Z24</f>
        <v>124695</v>
      </c>
      <c r="F23" s="163">
        <f>NSIP!I24</f>
        <v>52391</v>
      </c>
      <c r="G23" s="163">
        <f>'PA MEDI'!I24</f>
        <v>8010</v>
      </c>
      <c r="H23" s="163">
        <f>'Health Promotion'!AF24</f>
        <v>11906</v>
      </c>
      <c r="I23" s="163">
        <f>'Other Funds-Revision No. 1'!AE23+'Other Funds-Revision No. 2'!AG23+'Other Funds-Revision No. 3'!AF23</f>
        <v>1093271</v>
      </c>
      <c r="J23" s="81">
        <f t="shared" si="0"/>
        <v>3224627</v>
      </c>
    </row>
    <row r="24" spans="1:10" x14ac:dyDescent="0.2">
      <c r="A24" s="14" t="s">
        <v>61</v>
      </c>
      <c r="B24" s="14" t="str">
        <f>+'Original ABG Allocation'!B24</f>
        <v>FRANKLIN</v>
      </c>
      <c r="C24" s="240">
        <f>'Amended ABG Allocation No. 1 '!C24+'Revision No. 2'!C24+'Revision No. 3'!C24+'Revision No. 1'!C24</f>
        <v>2263238</v>
      </c>
      <c r="D24" s="240">
        <f>'Caregiver Support'!I25</f>
        <v>65322</v>
      </c>
      <c r="E24" s="163">
        <f>'Federal Caregiver Support'!Z25</f>
        <v>150414</v>
      </c>
      <c r="F24" s="163">
        <f>NSIP!I25</f>
        <v>60369</v>
      </c>
      <c r="G24" s="163">
        <f>'PA MEDI'!I25</f>
        <v>10765</v>
      </c>
      <c r="H24" s="163">
        <f>'Health Promotion'!AF25</f>
        <v>15608</v>
      </c>
      <c r="I24" s="163">
        <f>'Other Funds-Revision No. 1'!AE24+'Other Funds-Revision No. 2'!AG24+'Other Funds-Revision No. 3'!AF24</f>
        <v>1335459</v>
      </c>
      <c r="J24" s="81">
        <f t="shared" si="0"/>
        <v>3901175</v>
      </c>
    </row>
    <row r="25" spans="1:10" x14ac:dyDescent="0.2">
      <c r="A25" s="14" t="s">
        <v>63</v>
      </c>
      <c r="B25" s="14" t="str">
        <f>+'Original ABG Allocation'!B25</f>
        <v>ADAMS</v>
      </c>
      <c r="C25" s="240">
        <f>'Amended ABG Allocation No. 1 '!C25+'Revision No. 2'!C25+'Revision No. 3'!C25+'Revision No. 1'!C25</f>
        <v>1682665</v>
      </c>
      <c r="D25" s="240">
        <f>'Caregiver Support'!I26</f>
        <v>23346</v>
      </c>
      <c r="E25" s="163">
        <f>'Federal Caregiver Support'!Z26</f>
        <v>96596</v>
      </c>
      <c r="F25" s="163">
        <f>NSIP!I26</f>
        <v>30673</v>
      </c>
      <c r="G25" s="163">
        <f>'PA MEDI'!I26</f>
        <v>9469</v>
      </c>
      <c r="H25" s="163">
        <f>'Health Promotion'!AF26</f>
        <v>12219</v>
      </c>
      <c r="I25" s="163">
        <f>'Other Funds-Revision No. 1'!AE25+'Other Funds-Revision No. 2'!AG25+'Other Funds-Revision No. 3'!AF25</f>
        <v>955920</v>
      </c>
      <c r="J25" s="81">
        <f t="shared" si="0"/>
        <v>2810888</v>
      </c>
    </row>
    <row r="26" spans="1:10" x14ac:dyDescent="0.2">
      <c r="A26" s="14" t="s">
        <v>65</v>
      </c>
      <c r="B26" s="14" t="str">
        <f>+'Original ABG Allocation'!B26</f>
        <v>CUMBERLAND</v>
      </c>
      <c r="C26" s="240">
        <f>'Amended ABG Allocation No. 1 '!C26+'Revision No. 2'!C26+'Revision No. 3'!C26+'Revision No. 1'!C26</f>
        <v>2662598</v>
      </c>
      <c r="D26" s="240">
        <f>'Caregiver Support'!I27</f>
        <v>57734</v>
      </c>
      <c r="E26" s="163">
        <f>'Federal Caregiver Support'!Z27</f>
        <v>149280</v>
      </c>
      <c r="F26" s="163">
        <f>NSIP!I27</f>
        <v>39018</v>
      </c>
      <c r="G26" s="163">
        <f>'PA MEDI'!I27</f>
        <v>13885</v>
      </c>
      <c r="H26" s="163">
        <f>'Health Promotion'!AF27</f>
        <v>17081</v>
      </c>
      <c r="I26" s="163">
        <f>'Other Funds-Revision No. 1'!AE26+'Other Funds-Revision No. 2'!AG26+'Other Funds-Revision No. 3'!AF26</f>
        <v>1116076</v>
      </c>
      <c r="J26" s="81">
        <f t="shared" si="0"/>
        <v>4055672</v>
      </c>
    </row>
    <row r="27" spans="1:10" x14ac:dyDescent="0.2">
      <c r="A27" s="14" t="s">
        <v>67</v>
      </c>
      <c r="B27" s="14" t="str">
        <f>+'Original ABG Allocation'!B27</f>
        <v>PERRY</v>
      </c>
      <c r="C27" s="240">
        <f>'Amended ABG Allocation No. 1 '!C27+'Revision No. 2'!C27+'Revision No. 3'!C27+'Revision No. 1'!C27</f>
        <v>878512</v>
      </c>
      <c r="D27" s="240">
        <f>'Caregiver Support'!I28</f>
        <v>17285</v>
      </c>
      <c r="E27" s="163">
        <f>'Federal Caregiver Support'!Z28</f>
        <v>56432</v>
      </c>
      <c r="F27" s="163">
        <f>NSIP!I28</f>
        <v>35144</v>
      </c>
      <c r="G27" s="163">
        <f>'PA MEDI'!I28</f>
        <v>4796</v>
      </c>
      <c r="H27" s="163">
        <f>'Health Promotion'!AF28</f>
        <v>7353</v>
      </c>
      <c r="I27" s="163">
        <f>'Other Funds-Revision No. 1'!AE27+'Other Funds-Revision No. 2'!AG27+'Other Funds-Revision No. 3'!AF27</f>
        <v>825430</v>
      </c>
      <c r="J27" s="81">
        <f t="shared" si="0"/>
        <v>1824952</v>
      </c>
    </row>
    <row r="28" spans="1:10" x14ac:dyDescent="0.2">
      <c r="A28" s="14" t="s">
        <v>69</v>
      </c>
      <c r="B28" s="14" t="str">
        <f>+'Original ABG Allocation'!B28</f>
        <v>DAUPHIN</v>
      </c>
      <c r="C28" s="240">
        <f>'Amended ABG Allocation No. 1 '!C28+'Revision No. 2'!C28+'Revision No. 3'!C28+'Revision No. 1'!C28</f>
        <v>4867712</v>
      </c>
      <c r="D28" s="240">
        <f>'Caregiver Support'!I29</f>
        <v>140410</v>
      </c>
      <c r="E28" s="163">
        <f>'Federal Caregiver Support'!Z29</f>
        <v>252955</v>
      </c>
      <c r="F28" s="163">
        <f>NSIP!I29</f>
        <v>149437</v>
      </c>
      <c r="G28" s="163">
        <f>'PA MEDI'!I29</f>
        <v>19233</v>
      </c>
      <c r="H28" s="163">
        <f>'Health Promotion'!AF29</f>
        <v>27433</v>
      </c>
      <c r="I28" s="163">
        <f>'Other Funds-Revision No. 1'!AE28+'Other Funds-Revision No. 2'!AG28+'Other Funds-Revision No. 3'!AF28</f>
        <v>632070</v>
      </c>
      <c r="J28" s="81">
        <f t="shared" si="0"/>
        <v>6089250</v>
      </c>
    </row>
    <row r="29" spans="1:10" x14ac:dyDescent="0.2">
      <c r="A29" s="14" t="s">
        <v>71</v>
      </c>
      <c r="B29" s="14" t="str">
        <f>+'Original ABG Allocation'!B29</f>
        <v>LEBANON</v>
      </c>
      <c r="C29" s="240">
        <f>'Amended ABG Allocation No. 1 '!C29+'Revision No. 2'!C29+'Revision No. 3'!C29+'Revision No. 1'!C29</f>
        <v>2192833</v>
      </c>
      <c r="D29" s="240">
        <f>'Caregiver Support'!I30</f>
        <v>53439</v>
      </c>
      <c r="E29" s="163">
        <f>'Federal Caregiver Support'!Z30</f>
        <v>116954</v>
      </c>
      <c r="F29" s="163">
        <f>NSIP!I30</f>
        <v>55992</v>
      </c>
      <c r="G29" s="163">
        <f>'PA MEDI'!I30</f>
        <v>9041</v>
      </c>
      <c r="H29" s="163">
        <f>'Health Promotion'!AF30</f>
        <v>12276</v>
      </c>
      <c r="I29" s="163">
        <f>'Other Funds-Revision No. 1'!AE29+'Other Funds-Revision No. 2'!AG29+'Other Funds-Revision No. 3'!AF29</f>
        <v>1072738</v>
      </c>
      <c r="J29" s="81">
        <f t="shared" si="0"/>
        <v>3513273</v>
      </c>
    </row>
    <row r="30" spans="1:10" x14ac:dyDescent="0.2">
      <c r="A30" s="14" t="s">
        <v>73</v>
      </c>
      <c r="B30" s="14" t="str">
        <f>+'Original ABG Allocation'!B30</f>
        <v>YORK</v>
      </c>
      <c r="C30" s="240">
        <f>'Amended ABG Allocation No. 1 '!C30+'Revision No. 2'!C30+'Revision No. 3'!C30+'Revision No. 1'!C30</f>
        <v>5876675</v>
      </c>
      <c r="D30" s="240">
        <f>'Caregiver Support'!I31</f>
        <v>152959</v>
      </c>
      <c r="E30" s="163">
        <f>'Federal Caregiver Support'!Z31</f>
        <v>318130</v>
      </c>
      <c r="F30" s="163">
        <f>NSIP!I31</f>
        <v>289057</v>
      </c>
      <c r="G30" s="163">
        <f>'PA MEDI'!I31</f>
        <v>28189</v>
      </c>
      <c r="H30" s="163">
        <f>'Health Promotion'!AF31</f>
        <v>36741</v>
      </c>
      <c r="I30" s="163">
        <f>'Other Funds-Revision No. 1'!AE30+'Other Funds-Revision No. 2'!AG30+'Other Funds-Revision No. 3'!AF30</f>
        <v>2925722</v>
      </c>
      <c r="J30" s="81">
        <f t="shared" si="0"/>
        <v>9627473</v>
      </c>
    </row>
    <row r="31" spans="1:10" x14ac:dyDescent="0.2">
      <c r="A31" s="14" t="s">
        <v>75</v>
      </c>
      <c r="B31" s="14" t="str">
        <f>+'Original ABG Allocation'!B31</f>
        <v>LANCASTER</v>
      </c>
      <c r="C31" s="240">
        <f>'Amended ABG Allocation No. 1 '!C31+'Revision No. 2'!C31+'Revision No. 3'!C31+'Revision No. 1'!C31</f>
        <v>6429906</v>
      </c>
      <c r="D31" s="240">
        <f>'Caregiver Support'!I32</f>
        <v>147516</v>
      </c>
      <c r="E31" s="163">
        <f>'Federal Caregiver Support'!Z32</f>
        <v>368643</v>
      </c>
      <c r="F31" s="163">
        <f>NSIP!I32</f>
        <v>126881</v>
      </c>
      <c r="G31" s="163">
        <f>'PA MEDI'!I32</f>
        <v>32038</v>
      </c>
      <c r="H31" s="163">
        <f>'Health Promotion'!AF32</f>
        <v>41752</v>
      </c>
      <c r="I31" s="163">
        <f>'Other Funds-Revision No. 1'!AE31+'Other Funds-Revision No. 2'!AG31+'Other Funds-Revision No. 3'!AF31</f>
        <v>3176520</v>
      </c>
      <c r="J31" s="81">
        <f t="shared" si="0"/>
        <v>10323256</v>
      </c>
    </row>
    <row r="32" spans="1:10" x14ac:dyDescent="0.2">
      <c r="A32" s="14" t="s">
        <v>77</v>
      </c>
      <c r="B32" s="14" t="str">
        <f>+'Original ABG Allocation'!B32</f>
        <v>CHESTER</v>
      </c>
      <c r="C32" s="240">
        <f>'Amended ABG Allocation No. 1 '!C32+'Revision No. 2'!C32+'Revision No. 3'!C32+'Revision No. 1'!C32</f>
        <v>4067985</v>
      </c>
      <c r="D32" s="240">
        <f>'Caregiver Support'!I33</f>
        <v>73745</v>
      </c>
      <c r="E32" s="163">
        <f>'Federal Caregiver Support'!Z33</f>
        <v>238342</v>
      </c>
      <c r="F32" s="163">
        <f>NSIP!I33</f>
        <v>87013</v>
      </c>
      <c r="G32" s="163">
        <f>'PA MEDI'!I33</f>
        <v>23900</v>
      </c>
      <c r="H32" s="163">
        <f>'Health Promotion'!AF33</f>
        <v>29405</v>
      </c>
      <c r="I32" s="163">
        <f>'Other Funds-Revision No. 1'!AE32+'Other Funds-Revision No. 2'!AG32+'Other Funds-Revision No. 3'!AF32</f>
        <v>1569437</v>
      </c>
      <c r="J32" s="81">
        <f t="shared" si="0"/>
        <v>6089827</v>
      </c>
    </row>
    <row r="33" spans="1:10" x14ac:dyDescent="0.2">
      <c r="A33" s="14" t="s">
        <v>79</v>
      </c>
      <c r="B33" s="14" t="str">
        <f>+'Original ABG Allocation'!B33</f>
        <v>MONTGOMERY</v>
      </c>
      <c r="C33" s="240">
        <f>'Amended ABG Allocation No. 1 '!C33+'Revision No. 2'!C33+'Revision No. 3'!C33+'Revision No. 1'!C33</f>
        <v>9248579</v>
      </c>
      <c r="D33" s="240">
        <f>'Caregiver Support'!I34</f>
        <v>166527</v>
      </c>
      <c r="E33" s="163">
        <f>'Federal Caregiver Support'!Z34</f>
        <v>517003</v>
      </c>
      <c r="F33" s="163">
        <f>NSIP!I34</f>
        <v>303918</v>
      </c>
      <c r="G33" s="163">
        <f>'PA MEDI'!I34</f>
        <v>43278</v>
      </c>
      <c r="H33" s="163">
        <f>'Health Promotion'!AF34</f>
        <v>53551</v>
      </c>
      <c r="I33" s="163">
        <f>'Other Funds-Revision No. 1'!AE33+'Other Funds-Revision No. 2'!AG33+'Other Funds-Revision No. 3'!AF33</f>
        <v>3617066</v>
      </c>
      <c r="J33" s="81">
        <f t="shared" si="0"/>
        <v>13949922</v>
      </c>
    </row>
    <row r="34" spans="1:10" x14ac:dyDescent="0.2">
      <c r="A34" s="14" t="s">
        <v>81</v>
      </c>
      <c r="B34" s="14" t="str">
        <f>+'Original ABG Allocation'!B34</f>
        <v>BUCKS</v>
      </c>
      <c r="C34" s="240">
        <f>'Amended ABG Allocation No. 1 '!C34+'Revision No. 2'!C34+'Revision No. 3'!C34+'Revision No. 1'!C34</f>
        <v>6042946</v>
      </c>
      <c r="D34" s="240">
        <f>'Caregiver Support'!I35</f>
        <v>155167</v>
      </c>
      <c r="E34" s="163">
        <f>'Federal Caregiver Support'!Z35</f>
        <v>404547</v>
      </c>
      <c r="F34" s="163">
        <f>NSIP!I35</f>
        <v>136991</v>
      </c>
      <c r="G34" s="163">
        <f>'PA MEDI'!I35</f>
        <v>31521</v>
      </c>
      <c r="H34" s="163">
        <f>'Health Promotion'!AF35</f>
        <v>41178</v>
      </c>
      <c r="I34" s="163">
        <f>'Other Funds-Revision No. 1'!AE34+'Other Funds-Revision No. 2'!AG34+'Other Funds-Revision No. 3'!AF34</f>
        <v>2827779</v>
      </c>
      <c r="J34" s="81">
        <f t="shared" si="0"/>
        <v>9640129</v>
      </c>
    </row>
    <row r="35" spans="1:10" x14ac:dyDescent="0.2">
      <c r="A35" s="14" t="s">
        <v>83</v>
      </c>
      <c r="B35" s="14" t="str">
        <f>+'Original ABG Allocation'!B35</f>
        <v>DELAWARE</v>
      </c>
      <c r="C35" s="240">
        <f>'Amended ABG Allocation No. 1 '!C35+'Revision No. 2'!C35+'Revision No. 3'!C35+'Revision No. 1'!C35</f>
        <v>8749186</v>
      </c>
      <c r="D35" s="240">
        <f>'Caregiver Support'!I36</f>
        <v>225652</v>
      </c>
      <c r="E35" s="163">
        <f>'Federal Caregiver Support'!Z36</f>
        <v>441165</v>
      </c>
      <c r="F35" s="163">
        <f>NSIP!I36</f>
        <v>137367</v>
      </c>
      <c r="G35" s="163">
        <f>'PA MEDI'!I36</f>
        <v>34423</v>
      </c>
      <c r="H35" s="163">
        <f>'Health Promotion'!AF36</f>
        <v>47419</v>
      </c>
      <c r="I35" s="163">
        <f>'Other Funds-Revision No. 1'!AE35+'Other Funds-Revision No. 2'!AG35+'Other Funds-Revision No. 3'!AF35</f>
        <v>2834412</v>
      </c>
      <c r="J35" s="81">
        <f t="shared" si="0"/>
        <v>12469624</v>
      </c>
    </row>
    <row r="36" spans="1:10" x14ac:dyDescent="0.2">
      <c r="A36" s="14" t="s">
        <v>85</v>
      </c>
      <c r="B36" s="14" t="str">
        <f>+'Original ABG Allocation'!B36</f>
        <v>PHILADELPHIA</v>
      </c>
      <c r="C36" s="240">
        <f>'Amended ABG Allocation No. 1 '!C36+'Revision No. 2'!C36+'Revision No. 3'!C36+'Revision No. 1'!C36</f>
        <v>52876116</v>
      </c>
      <c r="D36" s="240">
        <f>'Caregiver Support'!I37</f>
        <v>1446890</v>
      </c>
      <c r="E36" s="163">
        <f>'Federal Caregiver Support'!Z37</f>
        <v>3454417</v>
      </c>
      <c r="F36" s="163">
        <f>NSIP!I37</f>
        <v>867810</v>
      </c>
      <c r="G36" s="163">
        <f>'PA MEDI'!I37</f>
        <v>170645</v>
      </c>
      <c r="H36" s="163">
        <f>'Health Promotion'!AF37</f>
        <v>254629</v>
      </c>
      <c r="I36" s="163">
        <f>'Other Funds-Revision No. 1'!AE36+'Other Funds-Revision No. 2'!AG36+'Other Funds-Revision No. 3'!AF36</f>
        <v>9224518</v>
      </c>
      <c r="J36" s="81">
        <f t="shared" si="0"/>
        <v>68295025</v>
      </c>
    </row>
    <row r="37" spans="1:10" x14ac:dyDescent="0.2">
      <c r="A37" s="14" t="s">
        <v>87</v>
      </c>
      <c r="B37" s="14" t="str">
        <f>+'Original ABG Allocation'!B37</f>
        <v>BERKS</v>
      </c>
      <c r="C37" s="240">
        <f>'Amended ABG Allocation No. 1 '!C37+'Revision No. 2'!C37+'Revision No. 3'!C37+'Revision No. 1'!C37</f>
        <v>6587050</v>
      </c>
      <c r="D37" s="240">
        <f>'Caregiver Support'!I38</f>
        <v>188198</v>
      </c>
      <c r="E37" s="163">
        <f>'Federal Caregiver Support'!Z38</f>
        <v>449914</v>
      </c>
      <c r="F37" s="163">
        <f>NSIP!I38</f>
        <v>250938</v>
      </c>
      <c r="G37" s="163">
        <f>'PA MEDI'!I38</f>
        <v>28764</v>
      </c>
      <c r="H37" s="163">
        <f>'Health Promotion'!AF38</f>
        <v>41857</v>
      </c>
      <c r="I37" s="163">
        <f>'Other Funds-Revision No. 1'!AE37+'Other Funds-Revision No. 2'!AG37+'Other Funds-Revision No. 3'!AF37</f>
        <v>2040308</v>
      </c>
      <c r="J37" s="81">
        <f t="shared" si="0"/>
        <v>9587029</v>
      </c>
    </row>
    <row r="38" spans="1:10" x14ac:dyDescent="0.2">
      <c r="A38" s="14" t="s">
        <v>89</v>
      </c>
      <c r="B38" s="14" t="str">
        <f>+'Original ABG Allocation'!B38</f>
        <v>LEHIGH</v>
      </c>
      <c r="C38" s="240">
        <f>'Amended ABG Allocation No. 1 '!C38+'Revision No. 2'!C38+'Revision No. 3'!C38+'Revision No. 1'!C38</f>
        <v>4538756</v>
      </c>
      <c r="D38" s="240">
        <f>'Caregiver Support'!I39</f>
        <v>135689</v>
      </c>
      <c r="E38" s="163">
        <f>'Federal Caregiver Support'!Z39</f>
        <v>267046</v>
      </c>
      <c r="F38" s="163">
        <f>NSIP!I39</f>
        <v>72114</v>
      </c>
      <c r="G38" s="163">
        <f>'PA MEDI'!I39</f>
        <v>22926</v>
      </c>
      <c r="H38" s="163">
        <f>'Health Promotion'!AF39</f>
        <v>28513</v>
      </c>
      <c r="I38" s="163">
        <f>'Other Funds-Revision No. 1'!AE38+'Other Funds-Revision No. 2'!AG38+'Other Funds-Revision No. 3'!AF38</f>
        <v>1453823</v>
      </c>
      <c r="J38" s="81">
        <f t="shared" ref="J38:J57" si="1">SUM(C38:I38)</f>
        <v>6518867</v>
      </c>
    </row>
    <row r="39" spans="1:10" x14ac:dyDescent="0.2">
      <c r="A39" s="14" t="s">
        <v>91</v>
      </c>
      <c r="B39" s="14" t="str">
        <f>+'Original ABG Allocation'!B39</f>
        <v>NORTHAMPTON</v>
      </c>
      <c r="C39" s="240">
        <f>'Amended ABG Allocation No. 1 '!C39+'Revision No. 2'!C39+'Revision No. 3'!C39+'Revision No. 1'!C39</f>
        <v>4179338</v>
      </c>
      <c r="D39" s="240">
        <f>'Caregiver Support'!I40</f>
        <v>124296</v>
      </c>
      <c r="E39" s="163">
        <f>'Federal Caregiver Support'!Z40</f>
        <v>218857</v>
      </c>
      <c r="F39" s="163">
        <f>NSIP!I40</f>
        <v>95714</v>
      </c>
      <c r="G39" s="163">
        <f>'PA MEDI'!I40</f>
        <v>17562</v>
      </c>
      <c r="H39" s="163">
        <f>'Health Promotion'!AF40</f>
        <v>24360</v>
      </c>
      <c r="I39" s="163">
        <f>'Other Funds-Revision No. 1'!AE39+'Other Funds-Revision No. 2'!AG39+'Other Funds-Revision No. 3'!AF39</f>
        <v>2018706</v>
      </c>
      <c r="J39" s="81">
        <f t="shared" si="1"/>
        <v>6678833</v>
      </c>
    </row>
    <row r="40" spans="1:10" x14ac:dyDescent="0.2">
      <c r="A40" s="14" t="s">
        <v>93</v>
      </c>
      <c r="B40" s="14" t="str">
        <f>+'Original ABG Allocation'!B40</f>
        <v>PIKE</v>
      </c>
      <c r="C40" s="240">
        <f>'Amended ABG Allocation No. 1 '!C40+'Revision No. 2'!C40+'Revision No. 3'!C40+'Revision No. 1'!C40</f>
        <v>1020148</v>
      </c>
      <c r="D40" s="240">
        <f>'Caregiver Support'!I41</f>
        <v>13059</v>
      </c>
      <c r="E40" s="163">
        <f>'Federal Caregiver Support'!Z41</f>
        <v>69588</v>
      </c>
      <c r="F40" s="163">
        <f>NSIP!I41</f>
        <v>42961</v>
      </c>
      <c r="G40" s="163">
        <f>'PA MEDI'!I41</f>
        <v>7341</v>
      </c>
      <c r="H40" s="163">
        <f>'Health Promotion'!AF41</f>
        <v>8956</v>
      </c>
      <c r="I40" s="163">
        <f>'Other Funds-Revision No. 1'!AE40+'Other Funds-Revision No. 2'!AG40+'Other Funds-Revision No. 3'!AF40</f>
        <v>483186</v>
      </c>
      <c r="J40" s="81">
        <f t="shared" si="1"/>
        <v>1645239</v>
      </c>
    </row>
    <row r="41" spans="1:10" x14ac:dyDescent="0.2">
      <c r="A41" s="14" t="s">
        <v>95</v>
      </c>
      <c r="B41" s="14" t="str">
        <f>+'Original ABG Allocation'!B41</f>
        <v>B/S/S/T</v>
      </c>
      <c r="C41" s="240">
        <f>'Amended ABG Allocation No. 1 '!C41+'Revision No. 2'!C41+'Revision No. 3'!C41+'Revision No. 1'!C41</f>
        <v>4313169</v>
      </c>
      <c r="D41" s="240">
        <f>'Caregiver Support'!I42</f>
        <v>111510</v>
      </c>
      <c r="E41" s="163">
        <f>'Federal Caregiver Support'!Z42</f>
        <v>254930</v>
      </c>
      <c r="F41" s="163">
        <f>NSIP!I42</f>
        <v>119646</v>
      </c>
      <c r="G41" s="163">
        <f>'PA MEDI'!I42</f>
        <v>18505</v>
      </c>
      <c r="H41" s="163">
        <f>'Health Promotion'!AF42</f>
        <v>26704</v>
      </c>
      <c r="I41" s="163">
        <f>'Other Funds-Revision No. 1'!AE41+'Other Funds-Revision No. 2'!AG41+'Other Funds-Revision No. 3'!AF41</f>
        <v>1594079</v>
      </c>
      <c r="J41" s="81">
        <f t="shared" si="1"/>
        <v>6438543</v>
      </c>
    </row>
    <row r="42" spans="1:10" x14ac:dyDescent="0.2">
      <c r="A42" s="14" t="s">
        <v>97</v>
      </c>
      <c r="B42" s="14" t="str">
        <f>+'Original ABG Allocation'!B42</f>
        <v>LUZERNE/WYOMING</v>
      </c>
      <c r="C42" s="240">
        <f>'Amended ABG Allocation No. 1 '!C42+'Revision No. 2'!C42+'Revision No. 3'!C42+'Revision No. 1'!C42</f>
        <v>8800793</v>
      </c>
      <c r="D42" s="240">
        <f>'Caregiver Support'!I43</f>
        <v>314280</v>
      </c>
      <c r="E42" s="163">
        <f>'Federal Caregiver Support'!Z43</f>
        <v>401393</v>
      </c>
      <c r="F42" s="163">
        <f>NSIP!I43</f>
        <v>269581</v>
      </c>
      <c r="G42" s="163">
        <f>'PA MEDI'!I43</f>
        <v>25151</v>
      </c>
      <c r="H42" s="163">
        <f>'Health Promotion'!AF43</f>
        <v>47458</v>
      </c>
      <c r="I42" s="163">
        <f>'Other Funds-Revision No. 1'!AE42+'Other Funds-Revision No. 2'!AG42+'Other Funds-Revision No. 3'!AF42</f>
        <v>2016401</v>
      </c>
      <c r="J42" s="81">
        <f t="shared" si="1"/>
        <v>11875057</v>
      </c>
    </row>
    <row r="43" spans="1:10" x14ac:dyDescent="0.2">
      <c r="A43" s="14" t="s">
        <v>99</v>
      </c>
      <c r="B43" s="14" t="str">
        <f>+'Original ABG Allocation'!B43</f>
        <v>LACKAWANNA</v>
      </c>
      <c r="C43" s="240">
        <f>'Amended ABG Allocation No. 1 '!C43+'Revision No. 2'!C43+'Revision No. 3'!C43+'Revision No. 1'!C43</f>
        <v>5054540</v>
      </c>
      <c r="D43" s="240">
        <f>'Caregiver Support'!I44</f>
        <v>178524</v>
      </c>
      <c r="E43" s="163">
        <f>'Federal Caregiver Support'!Z44</f>
        <v>329397</v>
      </c>
      <c r="F43" s="163">
        <f>NSIP!I44</f>
        <v>124483</v>
      </c>
      <c r="G43" s="163">
        <f>'PA MEDI'!I44</f>
        <v>15619</v>
      </c>
      <c r="H43" s="163">
        <f>'Health Promotion'!AF44</f>
        <v>26840</v>
      </c>
      <c r="I43" s="163">
        <f>'Other Funds-Revision No. 1'!AE43+'Other Funds-Revision No. 2'!AG43+'Other Funds-Revision No. 3'!AF43</f>
        <v>2668905.5</v>
      </c>
      <c r="J43" s="81">
        <f t="shared" si="1"/>
        <v>8398308.5</v>
      </c>
    </row>
    <row r="44" spans="1:10" x14ac:dyDescent="0.2">
      <c r="A44" s="14" t="s">
        <v>101</v>
      </c>
      <c r="B44" s="14" t="str">
        <f>+'Original ABG Allocation'!B44</f>
        <v>CARBON</v>
      </c>
      <c r="C44" s="240">
        <f>'Amended ABG Allocation No. 1 '!C44+'Revision No. 2'!C44+'Revision No. 3'!C44+'Revision No. 1'!C44</f>
        <v>1345996</v>
      </c>
      <c r="D44" s="240">
        <f>'Caregiver Support'!I45</f>
        <v>33609</v>
      </c>
      <c r="E44" s="163">
        <f>'Federal Caregiver Support'!Z45</f>
        <v>81817</v>
      </c>
      <c r="F44" s="163">
        <f>NSIP!I45</f>
        <v>47550</v>
      </c>
      <c r="G44" s="163">
        <f>'PA MEDI'!I45</f>
        <v>6738</v>
      </c>
      <c r="H44" s="163">
        <f>'Health Promotion'!AF45</f>
        <v>9062</v>
      </c>
      <c r="I44" s="163">
        <f>'Other Funds-Revision No. 1'!AE44+'Other Funds-Revision No. 2'!AG44+'Other Funds-Revision No. 3'!AF44</f>
        <v>678468</v>
      </c>
      <c r="J44" s="81">
        <f t="shared" si="1"/>
        <v>2203240</v>
      </c>
    </row>
    <row r="45" spans="1:10" x14ac:dyDescent="0.2">
      <c r="A45" s="14" t="s">
        <v>103</v>
      </c>
      <c r="B45" s="14" t="str">
        <f>+'Original ABG Allocation'!B45</f>
        <v>SCHUYLKILL</v>
      </c>
      <c r="C45" s="240">
        <f>'Amended ABG Allocation No. 1 '!C45+'Revision No. 2'!C45+'Revision No. 3'!C45+'Revision No. 1'!C45</f>
        <v>4787089</v>
      </c>
      <c r="D45" s="240">
        <f>'Caregiver Support'!I46</f>
        <v>164550</v>
      </c>
      <c r="E45" s="163">
        <f>'Federal Caregiver Support'!Z46</f>
        <v>224288</v>
      </c>
      <c r="F45" s="163">
        <f>NSIP!I46</f>
        <v>72610</v>
      </c>
      <c r="G45" s="163">
        <f>'PA MEDI'!I46</f>
        <v>14433</v>
      </c>
      <c r="H45" s="163">
        <f>'Health Promotion'!AF46</f>
        <v>34521</v>
      </c>
      <c r="I45" s="163">
        <f>'Other Funds-Revision No. 1'!AE45+'Other Funds-Revision No. 2'!AG45+'Other Funds-Revision No. 3'!AF45</f>
        <v>1186788</v>
      </c>
      <c r="J45" s="81">
        <f t="shared" si="1"/>
        <v>6484279</v>
      </c>
    </row>
    <row r="46" spans="1:10" x14ac:dyDescent="0.2">
      <c r="A46" s="14" t="s">
        <v>105</v>
      </c>
      <c r="B46" s="14" t="str">
        <f>+'Original ABG Allocation'!B46</f>
        <v>CLEARFIELD</v>
      </c>
      <c r="C46" s="240">
        <f>'Amended ABG Allocation No. 1 '!C46+'Revision No. 2'!C46+'Revision No. 3'!C46+'Revision No. 1'!C46</f>
        <v>2348894</v>
      </c>
      <c r="D46" s="240">
        <f>'Caregiver Support'!I47</f>
        <v>64871</v>
      </c>
      <c r="E46" s="163">
        <f>'Federal Caregiver Support'!Z47</f>
        <v>135740</v>
      </c>
      <c r="F46" s="163">
        <f>NSIP!I47</f>
        <v>136933</v>
      </c>
      <c r="G46" s="163">
        <f>'PA MEDI'!I47</f>
        <v>9192</v>
      </c>
      <c r="H46" s="163">
        <f>'Health Promotion'!AF47</f>
        <v>13654</v>
      </c>
      <c r="I46" s="163">
        <f>'Other Funds-Revision No. 1'!AE46+'Other Funds-Revision No. 2'!AG46+'Other Funds-Revision No. 3'!AF46</f>
        <v>1308920</v>
      </c>
      <c r="J46" s="81">
        <f t="shared" si="1"/>
        <v>4018204</v>
      </c>
    </row>
    <row r="47" spans="1:10" x14ac:dyDescent="0.2">
      <c r="A47" s="14" t="s">
        <v>107</v>
      </c>
      <c r="B47" s="14" t="str">
        <f>+'Original ABG Allocation'!B47</f>
        <v>JEFFERSON</v>
      </c>
      <c r="C47" s="240">
        <f>'Amended ABG Allocation No. 1 '!C47+'Revision No. 2'!C47+'Revision No. 3'!C47+'Revision No. 1'!C47</f>
        <v>1190831</v>
      </c>
      <c r="D47" s="240">
        <f>'Caregiver Support'!I48</f>
        <v>45354</v>
      </c>
      <c r="E47" s="163">
        <f>'Federal Caregiver Support'!Z48</f>
        <v>84484</v>
      </c>
      <c r="F47" s="163">
        <f>NSIP!I48</f>
        <v>44832</v>
      </c>
      <c r="G47" s="163">
        <f>'PA MEDI'!I48</f>
        <v>4768</v>
      </c>
      <c r="H47" s="163">
        <f>'Health Promotion'!AF48</f>
        <v>7640</v>
      </c>
      <c r="I47" s="163">
        <f>'Other Funds-Revision No. 1'!AE47+'Other Funds-Revision No. 2'!AG47+'Other Funds-Revision No. 3'!AF47</f>
        <v>463081</v>
      </c>
      <c r="J47" s="81">
        <f t="shared" si="1"/>
        <v>1840990</v>
      </c>
    </row>
    <row r="48" spans="1:10" x14ac:dyDescent="0.2">
      <c r="A48" s="14" t="s">
        <v>109</v>
      </c>
      <c r="B48" s="14" t="str">
        <f>+'Original ABG Allocation'!B48</f>
        <v>FOREST/WARREN</v>
      </c>
      <c r="C48" s="240">
        <f>'Amended ABG Allocation No. 1 '!C48+'Revision No. 2'!C48+'Revision No. 3'!C48+'Revision No. 1'!C48</f>
        <v>1049126</v>
      </c>
      <c r="D48" s="240">
        <f>'Caregiver Support'!I49</f>
        <v>22165</v>
      </c>
      <c r="E48" s="163">
        <f>'Federal Caregiver Support'!Z49</f>
        <v>78590</v>
      </c>
      <c r="F48" s="163">
        <f>NSIP!I49</f>
        <v>34118</v>
      </c>
      <c r="G48" s="163">
        <f>'PA MEDI'!I49</f>
        <v>5715</v>
      </c>
      <c r="H48" s="163">
        <f>'Health Promotion'!AF49</f>
        <v>8284</v>
      </c>
      <c r="I48" s="163">
        <f>'Other Funds-Revision No. 1'!AE48+'Other Funds-Revision No. 2'!AG48+'Other Funds-Revision No. 3'!AF48</f>
        <v>588902</v>
      </c>
      <c r="J48" s="81">
        <f t="shared" si="1"/>
        <v>1786900</v>
      </c>
    </row>
    <row r="49" spans="1:10" x14ac:dyDescent="0.2">
      <c r="A49" s="14" t="s">
        <v>111</v>
      </c>
      <c r="B49" s="14" t="str">
        <f>+'Original ABG Allocation'!B49</f>
        <v>VENANGO</v>
      </c>
      <c r="C49" s="240">
        <f>'Amended ABG Allocation No. 1 '!C49+'Revision No. 2'!C49+'Revision No. 3'!C49+'Revision No. 1'!C49</f>
        <v>1401552</v>
      </c>
      <c r="D49" s="240">
        <f>'Caregiver Support'!I50</f>
        <v>39281</v>
      </c>
      <c r="E49" s="163">
        <f>'Federal Caregiver Support'!Z50</f>
        <v>92414</v>
      </c>
      <c r="F49" s="163">
        <f>NSIP!I50</f>
        <v>59796</v>
      </c>
      <c r="G49" s="163">
        <f>'PA MEDI'!I50</f>
        <v>6121</v>
      </c>
      <c r="H49" s="163">
        <f>'Health Promotion'!AF50</f>
        <v>8652</v>
      </c>
      <c r="I49" s="163">
        <f>'Other Funds-Revision No. 1'!AE49+'Other Funds-Revision No. 2'!AG49+'Other Funds-Revision No. 3'!AF49</f>
        <v>640763</v>
      </c>
      <c r="J49" s="81">
        <f t="shared" si="1"/>
        <v>2248579</v>
      </c>
    </row>
    <row r="50" spans="1:10" x14ac:dyDescent="0.2">
      <c r="A50" s="14" t="s">
        <v>113</v>
      </c>
      <c r="B50" s="14" t="str">
        <f>+'Original ABG Allocation'!B50</f>
        <v>ARMSTRONG</v>
      </c>
      <c r="C50" s="240">
        <f>'Amended ABG Allocation No. 1 '!C50+'Revision No. 2'!C50+'Revision No. 3'!C50+'Revision No. 1'!C50</f>
        <v>1962276</v>
      </c>
      <c r="D50" s="240">
        <f>'Caregiver Support'!I51</f>
        <v>62381</v>
      </c>
      <c r="E50" s="163">
        <f>'Federal Caregiver Support'!Z51</f>
        <v>114472</v>
      </c>
      <c r="F50" s="163">
        <f>NSIP!I51</f>
        <v>108820</v>
      </c>
      <c r="G50" s="163">
        <f>'PA MEDI'!I51</f>
        <v>8164</v>
      </c>
      <c r="H50" s="163">
        <f>'Health Promotion'!AF51</f>
        <v>20459</v>
      </c>
      <c r="I50" s="163">
        <f>'Other Funds-Revision No. 1'!AE50+'Other Funds-Revision No. 2'!AG50+'Other Funds-Revision No. 3'!AF50</f>
        <v>805659</v>
      </c>
      <c r="J50" s="81">
        <f t="shared" si="1"/>
        <v>3082231</v>
      </c>
    </row>
    <row r="51" spans="1:10" x14ac:dyDescent="0.2">
      <c r="A51" s="14" t="s">
        <v>115</v>
      </c>
      <c r="B51" s="14" t="str">
        <f>+'Original ABG Allocation'!B51</f>
        <v>LAWRENCE</v>
      </c>
      <c r="C51" s="240">
        <f>'Amended ABG Allocation No. 1 '!C51+'Revision No. 2'!C51+'Revision No. 3'!C51+'Revision No. 1'!C51</f>
        <v>1974076</v>
      </c>
      <c r="D51" s="240">
        <f>'Caregiver Support'!I52</f>
        <v>65940</v>
      </c>
      <c r="E51" s="163">
        <f>'Federal Caregiver Support'!Z52</f>
        <v>119660</v>
      </c>
      <c r="F51" s="163">
        <f>NSIP!I52</f>
        <v>49412</v>
      </c>
      <c r="G51" s="163">
        <f>'PA MEDI'!I52</f>
        <v>8229</v>
      </c>
      <c r="H51" s="163">
        <f>'Health Promotion'!AF52</f>
        <v>24984</v>
      </c>
      <c r="I51" s="163">
        <f>'Other Funds-Revision No. 1'!AE51+'Other Funds-Revision No. 2'!AG51+'Other Funds-Revision No. 3'!AF51</f>
        <v>653702</v>
      </c>
      <c r="J51" s="81">
        <f t="shared" si="1"/>
        <v>2896003</v>
      </c>
    </row>
    <row r="52" spans="1:10" x14ac:dyDescent="0.2">
      <c r="A52" s="14" t="s">
        <v>117</v>
      </c>
      <c r="B52" s="14" t="str">
        <f>+'Original ABG Allocation'!B52</f>
        <v>MERCER</v>
      </c>
      <c r="C52" s="240">
        <f>'Amended ABG Allocation No. 1 '!C52+'Revision No. 2'!C52+'Revision No. 3'!C52+'Revision No. 1'!C52</f>
        <v>2358869</v>
      </c>
      <c r="D52" s="240">
        <f>'Caregiver Support'!I53</f>
        <v>63433</v>
      </c>
      <c r="E52" s="163">
        <f>'Federal Caregiver Support'!Z53</f>
        <v>144861</v>
      </c>
      <c r="F52" s="163">
        <f>NSIP!I53</f>
        <v>101677</v>
      </c>
      <c r="G52" s="163">
        <f>'PA MEDI'!I53</f>
        <v>10498</v>
      </c>
      <c r="H52" s="163">
        <f>'Health Promotion'!AF53</f>
        <v>26406</v>
      </c>
      <c r="I52" s="163">
        <f>'Other Funds-Revision No. 1'!AE52+'Other Funds-Revision No. 2'!AG52+'Other Funds-Revision No. 3'!AF52</f>
        <v>1019811</v>
      </c>
      <c r="J52" s="81">
        <f t="shared" si="1"/>
        <v>3725555</v>
      </c>
    </row>
    <row r="53" spans="1:10" x14ac:dyDescent="0.2">
      <c r="A53" s="14" t="s">
        <v>119</v>
      </c>
      <c r="B53" s="14" t="str">
        <f>+'Original ABG Allocation'!B53</f>
        <v>MONROE</v>
      </c>
      <c r="C53" s="240">
        <f>'Amended ABG Allocation No. 1 '!C53+'Revision No. 2'!C53+'Revision No. 3'!C53+'Revision No. 1'!C53</f>
        <v>2147400</v>
      </c>
      <c r="D53" s="240">
        <f>'Caregiver Support'!I54</f>
        <v>21516</v>
      </c>
      <c r="E53" s="163">
        <f>'Federal Caregiver Support'!Z54</f>
        <v>167006</v>
      </c>
      <c r="F53" s="163">
        <f>NSIP!I54</f>
        <v>107699</v>
      </c>
      <c r="G53" s="163">
        <f>'PA MEDI'!I54</f>
        <v>15580</v>
      </c>
      <c r="H53" s="163">
        <f>'Health Promotion'!AF54</f>
        <v>18605</v>
      </c>
      <c r="I53" s="163">
        <f>'Other Funds-Revision No. 1'!AE53+'Other Funds-Revision No. 2'!AG53+'Other Funds-Revision No. 3'!AF53</f>
        <v>1113679</v>
      </c>
      <c r="J53" s="81">
        <f t="shared" si="1"/>
        <v>3591485</v>
      </c>
    </row>
    <row r="54" spans="1:10" x14ac:dyDescent="0.2">
      <c r="A54" s="14" t="s">
        <v>121</v>
      </c>
      <c r="B54" s="14" t="str">
        <f>+'Original ABG Allocation'!B54</f>
        <v>CLARION</v>
      </c>
      <c r="C54" s="240">
        <f>'Amended ABG Allocation No. 1 '!C54+'Revision No. 2'!C54+'Revision No. 3'!C54+'Revision No. 1'!C54</f>
        <v>968253</v>
      </c>
      <c r="D54" s="240">
        <f>'Caregiver Support'!I55</f>
        <v>26276</v>
      </c>
      <c r="E54" s="163">
        <f>'Federal Caregiver Support'!Z55</f>
        <v>69618</v>
      </c>
      <c r="F54" s="163">
        <f>NSIP!I55</f>
        <v>34534</v>
      </c>
      <c r="G54" s="163">
        <f>'PA MEDI'!I55</f>
        <v>4631</v>
      </c>
      <c r="H54" s="163">
        <f>'Health Promotion'!AF55</f>
        <v>13511</v>
      </c>
      <c r="I54" s="163">
        <f>'Other Funds-Revision No. 1'!AE54+'Other Funds-Revision No. 2'!AG54+'Other Funds-Revision No. 3'!AF54</f>
        <v>459552</v>
      </c>
      <c r="J54" s="81">
        <f t="shared" si="1"/>
        <v>1576375</v>
      </c>
    </row>
    <row r="55" spans="1:10" x14ac:dyDescent="0.2">
      <c r="A55" s="14" t="s">
        <v>123</v>
      </c>
      <c r="B55" s="14" t="str">
        <f>+'Original ABG Allocation'!B55</f>
        <v>BUTLER</v>
      </c>
      <c r="C55" s="240">
        <f>'Amended ABG Allocation No. 1 '!C55+'Revision No. 2'!C55+'Revision No. 3'!C55+'Revision No. 1'!C55</f>
        <v>2631881</v>
      </c>
      <c r="D55" s="240">
        <f>'Caregiver Support'!I56</f>
        <v>82355</v>
      </c>
      <c r="E55" s="163">
        <f>'Federal Caregiver Support'!Z56</f>
        <v>200274</v>
      </c>
      <c r="F55" s="163">
        <f>NSIP!I56</f>
        <v>68468</v>
      </c>
      <c r="G55" s="163">
        <f>'PA MEDI'!I56</f>
        <v>13916</v>
      </c>
      <c r="H55" s="163">
        <f>'Health Promotion'!AF56</f>
        <v>18572</v>
      </c>
      <c r="I55" s="163">
        <f>'Other Funds-Revision No. 1'!AE55+'Other Funds-Revision No. 2'!AG55+'Other Funds-Revision No. 3'!AF55</f>
        <v>1247038</v>
      </c>
      <c r="J55" s="81">
        <f t="shared" si="1"/>
        <v>4262504</v>
      </c>
    </row>
    <row r="56" spans="1:10" x14ac:dyDescent="0.2">
      <c r="A56" s="14" t="s">
        <v>125</v>
      </c>
      <c r="B56" s="14" t="str">
        <f>+'Original ABG Allocation'!B56</f>
        <v>POTTER</v>
      </c>
      <c r="C56" s="240">
        <f>'Amended ABG Allocation No. 1 '!C56+'Revision No. 2'!C56+'Revision No. 3'!C56+'Revision No. 1'!C56</f>
        <v>596079</v>
      </c>
      <c r="D56" s="240">
        <f>'Caregiver Support'!I57</f>
        <v>21936</v>
      </c>
      <c r="E56" s="163">
        <f>'Federal Caregiver Support'!Z57</f>
        <v>33871</v>
      </c>
      <c r="F56" s="163">
        <f>NSIP!I57</f>
        <v>9967</v>
      </c>
      <c r="G56" s="163">
        <f>'PA MEDI'!I57</f>
        <v>2499</v>
      </c>
      <c r="H56" s="163">
        <f>'Health Promotion'!AF57</f>
        <v>4890</v>
      </c>
      <c r="I56" s="163">
        <f>'Other Funds-Revision No. 1'!AE56+'Other Funds-Revision No. 2'!AG56+'Other Funds-Revision No. 3'!AF56</f>
        <v>322044</v>
      </c>
      <c r="J56" s="81">
        <f t="shared" si="1"/>
        <v>991286</v>
      </c>
    </row>
    <row r="57" spans="1:10" x14ac:dyDescent="0.2">
      <c r="A57" s="14" t="s">
        <v>127</v>
      </c>
      <c r="B57" s="14" t="str">
        <f>+'Original ABG Allocation'!B57</f>
        <v>WAYNE</v>
      </c>
      <c r="C57" s="240">
        <f>'Amended ABG Allocation No. 1 '!C57+'Revision No. 2'!C57+'Revision No. 3'!C57+'Revision No. 1'!C57</f>
        <v>1358143</v>
      </c>
      <c r="D57" s="240">
        <f>'Caregiver Support'!I58</f>
        <v>19079</v>
      </c>
      <c r="E57" s="163">
        <f>'Federal Caregiver Support'!Z58</f>
        <v>107802</v>
      </c>
      <c r="F57" s="163">
        <f>NSIP!I58</f>
        <v>66802</v>
      </c>
      <c r="G57" s="163">
        <f>'PA MEDI'!I58</f>
        <v>6520</v>
      </c>
      <c r="H57" s="163">
        <f>'Health Promotion'!AF58</f>
        <v>18196</v>
      </c>
      <c r="I57" s="163">
        <f>'Other Funds-Revision No. 1'!AE57+'Other Funds-Revision No. 2'!AG57+'Other Funds-Revision No. 3'!AF57</f>
        <v>1196000</v>
      </c>
      <c r="J57" s="81">
        <f t="shared" si="1"/>
        <v>2772542</v>
      </c>
    </row>
    <row r="58" spans="1:10" ht="13.5" thickBot="1" x14ac:dyDescent="0.25">
      <c r="A58" s="14"/>
      <c r="B58" s="14" t="s">
        <v>129</v>
      </c>
      <c r="C58" s="161">
        <f t="shared" ref="C58:J58" si="2">SUM(C6:C57)</f>
        <v>254024164</v>
      </c>
      <c r="D58" s="161">
        <f t="shared" si="2"/>
        <v>7204976</v>
      </c>
      <c r="E58" s="161">
        <f t="shared" si="2"/>
        <v>15306658</v>
      </c>
      <c r="F58" s="161">
        <f t="shared" si="2"/>
        <v>6499999</v>
      </c>
      <c r="G58" s="161">
        <f t="shared" si="2"/>
        <v>987949</v>
      </c>
      <c r="H58" s="161">
        <f t="shared" si="2"/>
        <v>1505261</v>
      </c>
      <c r="I58" s="161">
        <f t="shared" si="2"/>
        <v>88845673.50999999</v>
      </c>
      <c r="J58" s="161">
        <f t="shared" si="2"/>
        <v>374374680.50999999</v>
      </c>
    </row>
    <row r="59" spans="1:10" ht="13.5" thickTop="1" x14ac:dyDescent="0.2">
      <c r="A59" s="14"/>
      <c r="B59" s="14"/>
      <c r="C59" s="14"/>
      <c r="D59" s="14"/>
      <c r="E59" s="326"/>
      <c r="F59" s="326"/>
      <c r="G59" s="326"/>
      <c r="H59" s="326"/>
      <c r="I59" s="326"/>
      <c r="J59" s="327"/>
    </row>
  </sheetData>
  <pageMargins left="0.2" right="0.2" top="0.25" bottom="0.25" header="0" footer="0"/>
  <pageSetup scale="79" orientation="landscape" r:id="rId1"/>
  <headerFooter>
    <oddFoote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IH69"/>
  <sheetViews>
    <sheetView zoomScaleNormal="100" workbookViewId="0">
      <pane xSplit="2" ySplit="6" topLeftCell="C7" activePane="bottomRight" state="frozen"/>
      <selection activeCell="B16" sqref="B16"/>
      <selection pane="topRight" activeCell="B16" sqref="B16"/>
      <selection pane="bottomLeft" activeCell="B16" sqref="B16"/>
      <selection pane="bottomRight" activeCell="C2" sqref="C2"/>
    </sheetView>
  </sheetViews>
  <sheetFormatPr defaultColWidth="9.140625" defaultRowHeight="12.75" x14ac:dyDescent="0.2"/>
  <cols>
    <col min="1" max="1" width="5.140625" style="1" customWidth="1"/>
    <col min="2" max="2" width="19.42578125" style="1" bestFit="1" customWidth="1"/>
    <col min="3" max="3" width="12.42578125" style="1" bestFit="1" customWidth="1"/>
    <col min="4" max="4" width="16.42578125" style="1" bestFit="1" customWidth="1"/>
    <col min="5" max="5" width="8.85546875" style="1" bestFit="1" customWidth="1"/>
    <col min="6" max="6" width="9.85546875" style="1" bestFit="1" customWidth="1"/>
    <col min="7" max="7" width="12.42578125" style="1" bestFit="1" customWidth="1"/>
    <col min="8" max="8" width="2.5703125" style="1" customWidth="1"/>
    <col min="9" max="9" width="11.42578125" style="1" bestFit="1" customWidth="1"/>
    <col min="10" max="10" width="13.85546875" style="104" bestFit="1" customWidth="1"/>
    <col min="11" max="11" width="11.140625" style="104" bestFit="1" customWidth="1"/>
    <col min="12" max="12" width="9.85546875" style="1" bestFit="1" customWidth="1"/>
    <col min="13" max="13" width="11.42578125" style="104" bestFit="1" customWidth="1"/>
    <col min="14" max="14" width="12.42578125" style="1" bestFit="1" customWidth="1"/>
    <col min="15" max="15" width="2.5703125" style="8" customWidth="1"/>
    <col min="16" max="16" width="11.140625" style="1" bestFit="1" customWidth="1"/>
    <col min="17" max="18" width="8.85546875" style="104" bestFit="1" customWidth="1"/>
    <col min="19" max="19" width="9.85546875" style="1" bestFit="1" customWidth="1"/>
    <col min="20" max="20" width="13.140625" style="1" bestFit="1" customWidth="1"/>
    <col min="21" max="21" width="12.42578125" style="1" bestFit="1" customWidth="1"/>
    <col min="22" max="22" width="2.5703125" style="1" customWidth="1"/>
    <col min="23" max="23" width="3" style="1" hidden="1" customWidth="1"/>
    <col min="24" max="24" width="7.85546875" style="104" hidden="1" customWidth="1"/>
    <col min="25" max="25" width="8.5703125" style="104" hidden="1" customWidth="1"/>
    <col min="26" max="26" width="12.5703125" style="1" hidden="1" customWidth="1"/>
    <col min="27" max="27" width="15.140625" style="1" hidden="1" customWidth="1"/>
    <col min="28" max="28" width="12.42578125" style="1" hidden="1" customWidth="1"/>
    <col min="29" max="29" width="11.140625" style="1" hidden="1" customWidth="1"/>
    <col min="30" max="30" width="8.85546875" style="53" hidden="1" customWidth="1"/>
    <col min="31" max="31" width="8.5703125" style="1" hidden="1" customWidth="1"/>
    <col min="32" max="32" width="9.85546875" style="1" hidden="1" customWidth="1"/>
    <col min="33" max="33" width="10.42578125" style="1" hidden="1" customWidth="1"/>
    <col min="34" max="34" width="12.42578125" style="1" hidden="1" customWidth="1"/>
    <col min="35" max="16384" width="9.140625" style="1"/>
  </cols>
  <sheetData>
    <row r="1" spans="1:242" x14ac:dyDescent="0.2">
      <c r="A1" s="1" t="s">
        <v>141</v>
      </c>
      <c r="C1" s="165" t="s">
        <v>374</v>
      </c>
      <c r="D1" s="104"/>
      <c r="E1" s="104"/>
      <c r="G1" s="343"/>
      <c r="H1" s="343"/>
      <c r="I1" s="343"/>
      <c r="L1" s="343"/>
      <c r="N1" s="343"/>
      <c r="O1" s="11"/>
      <c r="P1" s="343"/>
      <c r="S1" s="343"/>
      <c r="T1" s="343"/>
      <c r="U1" s="343"/>
      <c r="V1" s="343"/>
      <c r="W1" s="343"/>
      <c r="Z1" s="343"/>
      <c r="AA1" s="343"/>
      <c r="AB1" s="343"/>
      <c r="AC1" s="343"/>
      <c r="AD1" s="47"/>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row>
    <row r="2" spans="1:242" x14ac:dyDescent="0.2">
      <c r="A2" s="23" t="str">
        <f>+'Original ABG Allocation'!A3</f>
        <v>FY 2023-24</v>
      </c>
      <c r="C2" s="166"/>
      <c r="D2" s="112"/>
      <c r="E2" s="112"/>
      <c r="F2" s="166"/>
      <c r="G2" s="166"/>
      <c r="H2" s="166"/>
      <c r="I2" s="343"/>
      <c r="L2" s="166"/>
      <c r="N2" s="166"/>
      <c r="O2" s="166"/>
      <c r="P2" s="343"/>
      <c r="Q2" s="1"/>
      <c r="S2" s="166"/>
      <c r="T2" s="166"/>
      <c r="U2" s="166"/>
      <c r="V2" s="343"/>
      <c r="W2" s="343"/>
      <c r="Z2" s="166"/>
      <c r="AA2" s="166"/>
      <c r="AB2" s="343"/>
      <c r="AC2" s="343"/>
      <c r="AD2" s="47"/>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FU2" s="343"/>
      <c r="FV2" s="343"/>
      <c r="FW2" s="343"/>
      <c r="FX2" s="343"/>
      <c r="FY2" s="343"/>
      <c r="FZ2" s="343"/>
      <c r="GA2" s="343"/>
      <c r="GB2" s="343"/>
      <c r="GC2" s="343"/>
      <c r="GD2" s="343"/>
      <c r="GE2" s="343"/>
      <c r="GF2" s="343"/>
      <c r="GG2" s="343"/>
      <c r="GH2" s="343"/>
      <c r="GI2" s="343"/>
      <c r="GJ2" s="343"/>
      <c r="GK2" s="343"/>
      <c r="GL2" s="343"/>
      <c r="GM2" s="343"/>
      <c r="GN2" s="343"/>
      <c r="GO2" s="343"/>
      <c r="GP2" s="343"/>
      <c r="GQ2" s="343"/>
      <c r="GR2" s="343"/>
      <c r="GS2" s="343"/>
      <c r="GT2" s="343"/>
      <c r="GU2" s="343"/>
      <c r="GV2" s="343"/>
      <c r="GW2" s="343"/>
      <c r="GX2" s="343"/>
      <c r="GY2" s="343"/>
      <c r="GZ2" s="343"/>
      <c r="HA2" s="343"/>
      <c r="HB2" s="343"/>
      <c r="HC2" s="343"/>
      <c r="HD2" s="343"/>
      <c r="HE2" s="343"/>
      <c r="HF2" s="343"/>
      <c r="HG2" s="343"/>
      <c r="HH2" s="343"/>
      <c r="HI2" s="343"/>
      <c r="HJ2" s="343"/>
      <c r="HK2" s="343"/>
      <c r="HL2" s="343"/>
      <c r="HM2" s="343"/>
      <c r="HN2" s="343"/>
      <c r="HO2" s="343"/>
      <c r="HP2" s="343"/>
      <c r="HQ2" s="343"/>
      <c r="HR2" s="343"/>
      <c r="HS2" s="343"/>
      <c r="HT2" s="343"/>
      <c r="HU2" s="343"/>
      <c r="HV2" s="343"/>
      <c r="HW2" s="343"/>
      <c r="HX2" s="343"/>
      <c r="HY2" s="343"/>
      <c r="HZ2" s="343"/>
      <c r="IA2" s="343"/>
      <c r="IB2" s="343"/>
      <c r="IC2" s="343"/>
      <c r="ID2" s="343"/>
      <c r="IE2" s="343"/>
      <c r="IF2" s="343"/>
      <c r="IG2" s="343"/>
      <c r="IH2" s="343"/>
    </row>
    <row r="3" spans="1:242" x14ac:dyDescent="0.2">
      <c r="B3" s="7"/>
      <c r="H3" s="343"/>
      <c r="I3" s="343"/>
      <c r="L3" s="6"/>
      <c r="N3" s="343"/>
      <c r="O3" s="11"/>
      <c r="P3" s="343"/>
      <c r="Q3" s="1"/>
      <c r="S3" s="6"/>
      <c r="T3" s="6"/>
      <c r="U3" s="343"/>
      <c r="V3" s="343"/>
      <c r="W3" s="343"/>
      <c r="Z3" s="6"/>
      <c r="AA3" s="343"/>
      <c r="AC3" s="343"/>
      <c r="AD3" s="47"/>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c r="GM3" s="343"/>
      <c r="GN3" s="343"/>
      <c r="GO3" s="343"/>
      <c r="GP3" s="343"/>
      <c r="GQ3" s="343"/>
      <c r="GR3" s="343"/>
      <c r="GS3" s="343"/>
      <c r="GT3" s="343"/>
      <c r="GU3" s="343"/>
      <c r="GV3" s="343"/>
      <c r="GW3" s="343"/>
      <c r="GX3" s="343"/>
      <c r="GY3" s="343"/>
      <c r="GZ3" s="343"/>
      <c r="HA3" s="343"/>
      <c r="HB3" s="343"/>
      <c r="HC3" s="343"/>
      <c r="HD3" s="343"/>
      <c r="HE3" s="343"/>
      <c r="HF3" s="343"/>
      <c r="HG3" s="343"/>
      <c r="HH3" s="343"/>
      <c r="HI3" s="343"/>
      <c r="HJ3" s="343"/>
      <c r="HK3" s="343"/>
      <c r="HL3" s="343"/>
      <c r="HM3" s="343"/>
      <c r="HN3" s="343"/>
      <c r="HO3" s="343"/>
      <c r="HP3" s="343"/>
      <c r="HQ3" s="343"/>
      <c r="HR3" s="343"/>
      <c r="HS3" s="343"/>
      <c r="HT3" s="343"/>
      <c r="HU3" s="343"/>
      <c r="HV3" s="343"/>
      <c r="HW3" s="343"/>
      <c r="HX3" s="343"/>
      <c r="HY3" s="343"/>
      <c r="HZ3" s="343"/>
      <c r="IA3" s="343"/>
      <c r="IB3" s="343"/>
      <c r="IC3" s="343"/>
      <c r="ID3" s="343"/>
      <c r="IE3" s="343"/>
      <c r="IF3" s="343"/>
      <c r="IG3" s="343"/>
      <c r="IH3" s="343"/>
    </row>
    <row r="4" spans="1:242" x14ac:dyDescent="0.2">
      <c r="B4" s="6"/>
      <c r="C4" s="362" t="s">
        <v>142</v>
      </c>
      <c r="D4" s="362"/>
      <c r="E4" s="362"/>
      <c r="F4" s="362"/>
      <c r="G4" s="362"/>
      <c r="I4" s="363" t="s">
        <v>169</v>
      </c>
      <c r="J4" s="364"/>
      <c r="K4" s="364"/>
      <c r="L4" s="364"/>
      <c r="M4" s="364"/>
      <c r="N4" s="365"/>
      <c r="O4" s="11"/>
      <c r="P4" s="363" t="s">
        <v>361</v>
      </c>
      <c r="Q4" s="364"/>
      <c r="R4" s="364"/>
      <c r="S4" s="364"/>
      <c r="T4" s="364"/>
      <c r="U4" s="365"/>
      <c r="V4" s="343"/>
      <c r="W4" s="363" t="s">
        <v>144</v>
      </c>
      <c r="X4" s="364"/>
      <c r="Y4" s="364"/>
      <c r="Z4" s="364"/>
      <c r="AA4" s="364"/>
      <c r="AB4" s="365"/>
      <c r="AC4" s="363" t="s">
        <v>362</v>
      </c>
      <c r="AD4" s="364"/>
      <c r="AE4" s="364"/>
      <c r="AF4" s="364"/>
      <c r="AG4" s="364"/>
      <c r="AH4" s="365"/>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43"/>
      <c r="ED4" s="343"/>
      <c r="EE4" s="343"/>
      <c r="EF4" s="343"/>
      <c r="EG4" s="343"/>
      <c r="EH4" s="343"/>
      <c r="EI4" s="343"/>
      <c r="EJ4" s="343"/>
      <c r="EK4" s="343"/>
      <c r="EL4" s="343"/>
      <c r="EM4" s="343"/>
      <c r="EN4" s="343"/>
      <c r="EO4" s="343"/>
      <c r="EP4" s="343"/>
      <c r="EQ4" s="343"/>
      <c r="ER4" s="343"/>
      <c r="ES4" s="343"/>
      <c r="ET4" s="343"/>
      <c r="EU4" s="343"/>
      <c r="EV4" s="343"/>
      <c r="EW4" s="343"/>
      <c r="EX4" s="343"/>
      <c r="EY4" s="343"/>
      <c r="EZ4" s="343"/>
      <c r="FA4" s="343"/>
      <c r="FB4" s="343"/>
      <c r="FC4" s="343"/>
      <c r="FD4" s="343"/>
      <c r="FE4" s="343"/>
      <c r="FF4" s="343"/>
      <c r="FG4" s="343"/>
      <c r="FH4" s="343"/>
      <c r="FI4" s="343"/>
      <c r="FJ4" s="343"/>
      <c r="FK4" s="343"/>
      <c r="FL4" s="343"/>
      <c r="FM4" s="343"/>
      <c r="FN4" s="343"/>
      <c r="FO4" s="343"/>
      <c r="FP4" s="343"/>
      <c r="FQ4" s="343"/>
      <c r="FR4" s="343"/>
      <c r="FS4" s="343"/>
      <c r="FT4" s="343"/>
      <c r="FU4" s="343"/>
      <c r="FV4" s="343"/>
      <c r="FW4" s="343"/>
      <c r="FX4" s="343"/>
      <c r="FY4" s="343"/>
      <c r="FZ4" s="343"/>
      <c r="GA4" s="343"/>
      <c r="GB4" s="343"/>
      <c r="GC4" s="343"/>
      <c r="GD4" s="343"/>
      <c r="GE4" s="343"/>
      <c r="GF4" s="343"/>
      <c r="GG4" s="343"/>
      <c r="GH4" s="343"/>
      <c r="GI4" s="343"/>
      <c r="GJ4" s="343"/>
      <c r="GK4" s="343"/>
      <c r="GL4" s="343"/>
      <c r="GM4" s="343"/>
      <c r="GN4" s="343"/>
      <c r="GO4" s="343"/>
      <c r="GP4" s="343"/>
      <c r="GQ4" s="343"/>
      <c r="GR4" s="343"/>
      <c r="GS4" s="343"/>
      <c r="GT4" s="343"/>
      <c r="GU4" s="343"/>
      <c r="GV4" s="343"/>
      <c r="GW4" s="343"/>
      <c r="GX4" s="343"/>
      <c r="GY4" s="343"/>
      <c r="GZ4" s="343"/>
      <c r="HA4" s="343"/>
      <c r="HB4" s="343"/>
      <c r="HC4" s="343"/>
      <c r="HD4" s="343"/>
      <c r="HE4" s="343"/>
      <c r="HF4" s="343"/>
      <c r="HG4" s="343"/>
      <c r="HH4" s="343"/>
      <c r="HI4" s="343"/>
      <c r="HJ4" s="343"/>
      <c r="HK4" s="343"/>
      <c r="HL4" s="343"/>
      <c r="HM4" s="343"/>
      <c r="HN4" s="343"/>
      <c r="HO4" s="343"/>
      <c r="HP4" s="343"/>
      <c r="HQ4" s="343"/>
      <c r="HR4" s="343"/>
      <c r="HS4" s="343"/>
      <c r="HT4" s="343"/>
      <c r="HU4" s="343"/>
      <c r="HV4" s="343"/>
      <c r="HW4" s="343"/>
      <c r="HX4" s="343"/>
      <c r="HY4" s="343"/>
      <c r="HZ4" s="343"/>
      <c r="IA4" s="343"/>
      <c r="IB4" s="343"/>
      <c r="IC4" s="343"/>
      <c r="ID4" s="343"/>
      <c r="IE4" s="343"/>
      <c r="IF4" s="343"/>
      <c r="IG4" s="343"/>
      <c r="IH4" s="343"/>
    </row>
    <row r="5" spans="1:242" x14ac:dyDescent="0.2">
      <c r="B5" s="14"/>
      <c r="F5" s="11" t="s">
        <v>145</v>
      </c>
      <c r="J5" s="53" t="s">
        <v>146</v>
      </c>
      <c r="K5" s="53"/>
      <c r="L5" s="11" t="s">
        <v>145</v>
      </c>
      <c r="M5" s="343" t="s">
        <v>147</v>
      </c>
      <c r="N5" s="8"/>
      <c r="Q5" s="343" t="s">
        <v>146</v>
      </c>
      <c r="R5" s="1"/>
      <c r="S5" s="11" t="s">
        <v>145</v>
      </c>
      <c r="T5" s="343" t="s">
        <v>147</v>
      </c>
      <c r="U5" s="8"/>
      <c r="X5" s="1"/>
      <c r="Y5" s="1"/>
      <c r="Z5" s="11" t="s">
        <v>148</v>
      </c>
      <c r="AA5" s="8"/>
      <c r="AB5" s="343"/>
      <c r="AD5" s="47" t="s">
        <v>146</v>
      </c>
      <c r="AF5" s="11" t="s">
        <v>145</v>
      </c>
      <c r="AG5" s="343" t="s">
        <v>147</v>
      </c>
      <c r="AH5" s="8"/>
    </row>
    <row r="6" spans="1:242" s="27" customFormat="1" x14ac:dyDescent="0.2">
      <c r="B6" s="40"/>
      <c r="C6" s="41" t="s">
        <v>149</v>
      </c>
      <c r="D6" s="41" t="s">
        <v>150</v>
      </c>
      <c r="E6" s="41" t="s">
        <v>151</v>
      </c>
      <c r="F6" s="41" t="s">
        <v>152</v>
      </c>
      <c r="G6" s="41" t="s">
        <v>153</v>
      </c>
      <c r="I6" s="41" t="s">
        <v>149</v>
      </c>
      <c r="J6" s="167" t="s">
        <v>154</v>
      </c>
      <c r="K6" s="167" t="s">
        <v>151</v>
      </c>
      <c r="L6" s="41" t="s">
        <v>152</v>
      </c>
      <c r="M6" s="36" t="s">
        <v>155</v>
      </c>
      <c r="N6" s="41" t="s">
        <v>153</v>
      </c>
      <c r="O6" s="41"/>
      <c r="P6" s="41" t="s">
        <v>149</v>
      </c>
      <c r="Q6" s="41" t="s">
        <v>154</v>
      </c>
      <c r="R6" s="41" t="s">
        <v>156</v>
      </c>
      <c r="S6" s="41" t="s">
        <v>152</v>
      </c>
      <c r="T6" s="168" t="s">
        <v>157</v>
      </c>
      <c r="U6" s="41" t="s">
        <v>158</v>
      </c>
      <c r="W6" s="41"/>
      <c r="X6" s="41" t="s">
        <v>159</v>
      </c>
      <c r="Y6" s="41" t="s">
        <v>156</v>
      </c>
      <c r="Z6" s="41" t="s">
        <v>160</v>
      </c>
      <c r="AA6" s="41" t="s">
        <v>153</v>
      </c>
      <c r="AB6" s="36" t="s">
        <v>161</v>
      </c>
      <c r="AC6" s="41" t="s">
        <v>149</v>
      </c>
      <c r="AD6" s="167" t="s">
        <v>154</v>
      </c>
      <c r="AE6" s="41" t="s">
        <v>156</v>
      </c>
      <c r="AF6" s="41" t="s">
        <v>152</v>
      </c>
      <c r="AG6" s="168" t="s">
        <v>157</v>
      </c>
      <c r="AH6" s="41" t="s">
        <v>158</v>
      </c>
    </row>
    <row r="7" spans="1:242" x14ac:dyDescent="0.2">
      <c r="A7" s="24" t="str">
        <f>+'Original ABG Allocation'!A6</f>
        <v>01</v>
      </c>
      <c r="B7" s="24" t="str">
        <f>+'Original ABG Allocation'!B6</f>
        <v>ERIE</v>
      </c>
      <c r="C7" s="108">
        <v>3689745</v>
      </c>
      <c r="D7" s="106">
        <v>683888</v>
      </c>
      <c r="E7" s="106">
        <v>12390</v>
      </c>
      <c r="F7" s="108">
        <v>25575</v>
      </c>
      <c r="G7" s="155">
        <f t="shared" ref="G7:G38" si="0">SUM(C7:F7)</f>
        <v>4411598</v>
      </c>
      <c r="H7" s="39"/>
      <c r="I7" s="108">
        <v>18312</v>
      </c>
      <c r="J7" s="108">
        <v>122078</v>
      </c>
      <c r="K7" s="108">
        <v>903</v>
      </c>
      <c r="L7" s="108">
        <v>0</v>
      </c>
      <c r="M7" s="39">
        <f>SUM(I7:L7)</f>
        <v>141293</v>
      </c>
      <c r="N7" s="39">
        <f>SUM(G7:L7)</f>
        <v>4552891</v>
      </c>
      <c r="O7" s="177"/>
      <c r="P7" s="108">
        <f>3232</f>
        <v>3232</v>
      </c>
      <c r="Q7" s="108">
        <v>0</v>
      </c>
      <c r="R7" s="108">
        <v>0</v>
      </c>
      <c r="S7" s="108">
        <v>0</v>
      </c>
      <c r="T7" s="108">
        <f>P7+Q7+R7</f>
        <v>3232</v>
      </c>
      <c r="U7" s="169">
        <f>G7+M7+T7</f>
        <v>4556123</v>
      </c>
      <c r="V7" s="32"/>
      <c r="W7" s="108">
        <v>0</v>
      </c>
      <c r="X7" s="108">
        <v>0</v>
      </c>
      <c r="Y7" s="108">
        <v>0</v>
      </c>
      <c r="Z7" s="108">
        <v>0</v>
      </c>
      <c r="AA7" s="108">
        <f t="shared" ref="AA7:AA38" si="1">U7+W7+X7+Z7</f>
        <v>4556123</v>
      </c>
      <c r="AB7" s="108">
        <f t="shared" ref="AB7:AB38" si="2">AA7-U7</f>
        <v>0</v>
      </c>
      <c r="AC7" s="108">
        <v>0</v>
      </c>
      <c r="AD7" s="108">
        <v>0</v>
      </c>
      <c r="AE7" s="108">
        <v>0</v>
      </c>
      <c r="AF7" s="108">
        <v>0</v>
      </c>
      <c r="AG7" s="108">
        <f>+AC7+AD7+AE7+AF7</f>
        <v>0</v>
      </c>
      <c r="AH7" s="108">
        <f>+U7+AG7</f>
        <v>4556123</v>
      </c>
      <c r="AI7" s="53"/>
      <c r="AJ7" s="53"/>
      <c r="AK7" s="53"/>
      <c r="AL7" s="53"/>
      <c r="AM7" s="53"/>
      <c r="AN7" s="53"/>
      <c r="AO7" s="53"/>
      <c r="AP7" s="53"/>
      <c r="AQ7" s="53"/>
    </row>
    <row r="8" spans="1:242" x14ac:dyDescent="0.2">
      <c r="A8" s="24" t="str">
        <f>+'Original ABG Allocation'!A7</f>
        <v>02</v>
      </c>
      <c r="B8" s="24" t="str">
        <f>+'Original ABG Allocation'!B7</f>
        <v>CRAWFORD</v>
      </c>
      <c r="C8" s="108">
        <v>1612477</v>
      </c>
      <c r="D8" s="106">
        <v>516039</v>
      </c>
      <c r="E8" s="106">
        <v>5950</v>
      </c>
      <c r="F8" s="108">
        <v>3379</v>
      </c>
      <c r="G8" s="155">
        <f t="shared" si="0"/>
        <v>2137845</v>
      </c>
      <c r="H8" s="39"/>
      <c r="I8" s="170">
        <v>0</v>
      </c>
      <c r="J8" s="170">
        <v>-77403</v>
      </c>
      <c r="K8" s="170">
        <v>318</v>
      </c>
      <c r="L8" s="39">
        <v>0</v>
      </c>
      <c r="M8" s="39">
        <f t="shared" ref="M8:M58" si="3">SUM(I8:L8)</f>
        <v>-77085</v>
      </c>
      <c r="N8" s="39">
        <f t="shared" ref="N8:N20" si="4">SUM(G8:L8)</f>
        <v>2060760</v>
      </c>
      <c r="O8" s="177"/>
      <c r="P8" s="108">
        <f>60000+158+12354+100576</f>
        <v>173088</v>
      </c>
      <c r="Q8" s="108">
        <f>340000+70000+894</f>
        <v>410894</v>
      </c>
      <c r="R8" s="108">
        <v>50000</v>
      </c>
      <c r="S8" s="108">
        <v>0</v>
      </c>
      <c r="T8" s="108">
        <f t="shared" ref="T8:T58" si="5">P8+Q8+R8</f>
        <v>633982</v>
      </c>
      <c r="U8" s="169">
        <f t="shared" ref="U8:U58" si="6">G8+M8+T8</f>
        <v>2694742</v>
      </c>
      <c r="V8" s="32"/>
      <c r="W8" s="108">
        <v>0</v>
      </c>
      <c r="X8" s="108">
        <v>0</v>
      </c>
      <c r="Y8" s="108">
        <v>0</v>
      </c>
      <c r="Z8" s="108">
        <v>0</v>
      </c>
      <c r="AA8" s="108">
        <f t="shared" si="1"/>
        <v>2694742</v>
      </c>
      <c r="AB8" s="108">
        <f t="shared" si="2"/>
        <v>0</v>
      </c>
      <c r="AC8" s="108">
        <v>0</v>
      </c>
      <c r="AD8" s="108">
        <v>0</v>
      </c>
      <c r="AE8" s="108">
        <v>0</v>
      </c>
      <c r="AF8" s="108">
        <v>0</v>
      </c>
      <c r="AG8" s="108">
        <f t="shared" ref="AG8:AG58" si="7">AC8+AD8+AE8</f>
        <v>0</v>
      </c>
      <c r="AH8" s="108">
        <f t="shared" ref="AH8:AH58" si="8">+U8+AG8</f>
        <v>2694742</v>
      </c>
      <c r="AI8" s="53"/>
      <c r="AJ8" s="53"/>
      <c r="AK8" s="53"/>
      <c r="AL8" s="53"/>
      <c r="AM8" s="53"/>
      <c r="AN8" s="53"/>
      <c r="AO8" s="53"/>
      <c r="AP8" s="53"/>
      <c r="AQ8" s="53"/>
    </row>
    <row r="9" spans="1:242" x14ac:dyDescent="0.2">
      <c r="A9" s="24" t="str">
        <f>+'Original ABG Allocation'!A8</f>
        <v>03</v>
      </c>
      <c r="B9" s="24" t="str">
        <f>+'Original ABG Allocation'!B8</f>
        <v>CAM/ELK/MCKEAN</v>
      </c>
      <c r="C9" s="108">
        <v>1641941</v>
      </c>
      <c r="D9" s="106">
        <v>446186</v>
      </c>
      <c r="E9" s="106">
        <v>5880</v>
      </c>
      <c r="F9" s="108">
        <v>10487</v>
      </c>
      <c r="G9" s="155">
        <f t="shared" si="0"/>
        <v>2104494</v>
      </c>
      <c r="H9" s="39"/>
      <c r="I9" s="108">
        <v>0</v>
      </c>
      <c r="J9" s="108">
        <v>-58164</v>
      </c>
      <c r="K9" s="108">
        <v>9</v>
      </c>
      <c r="L9" s="39">
        <v>0</v>
      </c>
      <c r="M9" s="39">
        <f t="shared" si="3"/>
        <v>-58155</v>
      </c>
      <c r="N9" s="39">
        <f t="shared" si="4"/>
        <v>2046339</v>
      </c>
      <c r="O9" s="177"/>
      <c r="P9" s="108">
        <f>158+1236+60106</f>
        <v>61500</v>
      </c>
      <c r="Q9" s="108">
        <f>7000+894</f>
        <v>7894</v>
      </c>
      <c r="R9" s="108">
        <v>0</v>
      </c>
      <c r="S9" s="108">
        <v>0</v>
      </c>
      <c r="T9" s="108">
        <f t="shared" si="5"/>
        <v>69394</v>
      </c>
      <c r="U9" s="169">
        <f t="shared" si="6"/>
        <v>2115733</v>
      </c>
      <c r="V9" s="32"/>
      <c r="W9" s="108">
        <v>0</v>
      </c>
      <c r="X9" s="108">
        <v>0</v>
      </c>
      <c r="Y9" s="108">
        <v>0</v>
      </c>
      <c r="Z9" s="108">
        <v>0</v>
      </c>
      <c r="AA9" s="108">
        <f t="shared" si="1"/>
        <v>2115733</v>
      </c>
      <c r="AB9" s="108">
        <f t="shared" si="2"/>
        <v>0</v>
      </c>
      <c r="AC9" s="108">
        <v>0</v>
      </c>
      <c r="AD9" s="108">
        <v>0</v>
      </c>
      <c r="AE9" s="108">
        <v>0</v>
      </c>
      <c r="AF9" s="108">
        <v>0</v>
      </c>
      <c r="AG9" s="108">
        <f t="shared" si="7"/>
        <v>0</v>
      </c>
      <c r="AH9" s="108">
        <f t="shared" si="8"/>
        <v>2115733</v>
      </c>
      <c r="AI9" s="53"/>
      <c r="AJ9" s="53"/>
      <c r="AK9" s="53"/>
      <c r="AL9" s="53"/>
      <c r="AM9" s="53"/>
      <c r="AN9" s="53"/>
      <c r="AO9" s="53"/>
      <c r="AP9" s="53"/>
      <c r="AQ9" s="53"/>
    </row>
    <row r="10" spans="1:242" x14ac:dyDescent="0.2">
      <c r="A10" s="24" t="str">
        <f>+'Original ABG Allocation'!A9</f>
        <v>04</v>
      </c>
      <c r="B10" s="24" t="str">
        <f>+'Original ABG Allocation'!B9</f>
        <v>BEAVER</v>
      </c>
      <c r="C10" s="108">
        <v>2831876</v>
      </c>
      <c r="D10" s="106">
        <v>610351</v>
      </c>
      <c r="E10" s="106">
        <v>9730</v>
      </c>
      <c r="F10" s="108">
        <v>20692</v>
      </c>
      <c r="G10" s="155">
        <f t="shared" si="0"/>
        <v>3472649</v>
      </c>
      <c r="H10" s="39"/>
      <c r="I10" s="108">
        <v>1642</v>
      </c>
      <c r="J10" s="108">
        <v>10948</v>
      </c>
      <c r="K10" s="108">
        <v>-154</v>
      </c>
      <c r="L10" s="39">
        <v>0</v>
      </c>
      <c r="M10" s="39">
        <f t="shared" si="3"/>
        <v>12436</v>
      </c>
      <c r="N10" s="39">
        <f t="shared" si="4"/>
        <v>3485085</v>
      </c>
      <c r="O10" s="177"/>
      <c r="P10" s="108">
        <f>290+13765</f>
        <v>14055</v>
      </c>
      <c r="Q10" s="108">
        <v>78000</v>
      </c>
      <c r="R10" s="108">
        <v>35000</v>
      </c>
      <c r="S10" s="108">
        <v>0</v>
      </c>
      <c r="T10" s="108">
        <f t="shared" si="5"/>
        <v>127055</v>
      </c>
      <c r="U10" s="169">
        <f t="shared" si="6"/>
        <v>3612140</v>
      </c>
      <c r="V10" s="32"/>
      <c r="W10" s="108">
        <v>0</v>
      </c>
      <c r="X10" s="108">
        <v>0</v>
      </c>
      <c r="Y10" s="108">
        <v>0</v>
      </c>
      <c r="Z10" s="108">
        <v>0</v>
      </c>
      <c r="AA10" s="108">
        <f t="shared" si="1"/>
        <v>3612140</v>
      </c>
      <c r="AB10" s="108">
        <f t="shared" si="2"/>
        <v>0</v>
      </c>
      <c r="AC10" s="108">
        <v>0</v>
      </c>
      <c r="AD10" s="108">
        <v>0</v>
      </c>
      <c r="AE10" s="108">
        <v>0</v>
      </c>
      <c r="AF10" s="108">
        <v>0</v>
      </c>
      <c r="AG10" s="108">
        <f t="shared" si="7"/>
        <v>0</v>
      </c>
      <c r="AH10" s="108">
        <f t="shared" si="8"/>
        <v>3612140</v>
      </c>
      <c r="AI10" s="53"/>
      <c r="AJ10" s="53"/>
      <c r="AK10" s="53"/>
      <c r="AL10" s="53"/>
      <c r="AM10" s="53"/>
      <c r="AN10" s="53"/>
      <c r="AO10" s="53"/>
      <c r="AP10" s="53"/>
      <c r="AQ10" s="53"/>
    </row>
    <row r="11" spans="1:242" x14ac:dyDescent="0.2">
      <c r="A11" s="24" t="str">
        <f>+'Original ABG Allocation'!A10</f>
        <v>05</v>
      </c>
      <c r="B11" s="24" t="str">
        <f>+'Original ABG Allocation'!B10</f>
        <v>INDIANA</v>
      </c>
      <c r="C11" s="108">
        <v>1563651</v>
      </c>
      <c r="D11" s="106">
        <v>375848</v>
      </c>
      <c r="E11" s="106">
        <v>5390</v>
      </c>
      <c r="F11" s="108">
        <v>4898</v>
      </c>
      <c r="G11" s="155">
        <f t="shared" si="0"/>
        <v>1949787</v>
      </c>
      <c r="H11" s="39"/>
      <c r="I11" s="108">
        <v>288</v>
      </c>
      <c r="J11" s="108">
        <v>1925</v>
      </c>
      <c r="K11" s="108">
        <v>245</v>
      </c>
      <c r="L11" s="39">
        <v>0</v>
      </c>
      <c r="M11" s="39">
        <f t="shared" si="3"/>
        <v>2458</v>
      </c>
      <c r="N11" s="39">
        <f t="shared" si="4"/>
        <v>1952245</v>
      </c>
      <c r="O11" s="177"/>
      <c r="P11" s="108">
        <v>52</v>
      </c>
      <c r="Q11" s="108">
        <v>0</v>
      </c>
      <c r="R11" s="108">
        <v>0</v>
      </c>
      <c r="S11" s="108">
        <v>0</v>
      </c>
      <c r="T11" s="108">
        <f t="shared" si="5"/>
        <v>52</v>
      </c>
      <c r="U11" s="169">
        <f t="shared" si="6"/>
        <v>1952297</v>
      </c>
      <c r="V11" s="32"/>
      <c r="W11" s="108">
        <v>0</v>
      </c>
      <c r="X11" s="108">
        <v>0</v>
      </c>
      <c r="Y11" s="108">
        <v>0</v>
      </c>
      <c r="Z11" s="108">
        <v>0</v>
      </c>
      <c r="AA11" s="108">
        <f t="shared" si="1"/>
        <v>1952297</v>
      </c>
      <c r="AB11" s="108">
        <f t="shared" si="2"/>
        <v>0</v>
      </c>
      <c r="AC11" s="108">
        <v>0</v>
      </c>
      <c r="AD11" s="108">
        <v>0</v>
      </c>
      <c r="AE11" s="108">
        <v>0</v>
      </c>
      <c r="AF11" s="108">
        <v>0</v>
      </c>
      <c r="AG11" s="108">
        <f t="shared" si="7"/>
        <v>0</v>
      </c>
      <c r="AH11" s="108">
        <f t="shared" si="8"/>
        <v>1952297</v>
      </c>
      <c r="AI11" s="53"/>
      <c r="AJ11" s="113"/>
      <c r="AK11" s="53"/>
      <c r="AL11" s="53"/>
      <c r="AM11" s="53"/>
      <c r="AN11" s="53"/>
      <c r="AO11" s="53"/>
      <c r="AP11" s="53"/>
      <c r="AQ11" s="53"/>
    </row>
    <row r="12" spans="1:242" x14ac:dyDescent="0.2">
      <c r="A12" s="24" t="str">
        <f>+'Original ABG Allocation'!A11</f>
        <v>06</v>
      </c>
      <c r="B12" s="24" t="str">
        <f>+'Original ABG Allocation'!B11</f>
        <v>ALLEGHENY</v>
      </c>
      <c r="C12" s="108">
        <v>23886141</v>
      </c>
      <c r="D12" s="106">
        <v>5775469</v>
      </c>
      <c r="E12" s="106">
        <v>82180</v>
      </c>
      <c r="F12" s="108">
        <v>98082</v>
      </c>
      <c r="G12" s="155">
        <f t="shared" si="0"/>
        <v>29841872</v>
      </c>
      <c r="H12" s="39"/>
      <c r="I12" s="170">
        <v>0</v>
      </c>
      <c r="J12" s="170">
        <v>-866319</v>
      </c>
      <c r="K12" s="170">
        <v>-12327</v>
      </c>
      <c r="L12" s="72">
        <v>0</v>
      </c>
      <c r="M12" s="39">
        <f t="shared" si="3"/>
        <v>-878646</v>
      </c>
      <c r="N12" s="39">
        <f t="shared" si="4"/>
        <v>28963226</v>
      </c>
      <c r="O12" s="177"/>
      <c r="P12" s="108">
        <v>0</v>
      </c>
      <c r="Q12" s="108">
        <v>0</v>
      </c>
      <c r="R12" s="108">
        <v>0</v>
      </c>
      <c r="S12" s="108">
        <v>0</v>
      </c>
      <c r="T12" s="108">
        <f t="shared" si="5"/>
        <v>0</v>
      </c>
      <c r="U12" s="169">
        <f t="shared" si="6"/>
        <v>28963226</v>
      </c>
      <c r="V12" s="32"/>
      <c r="W12" s="108">
        <v>0</v>
      </c>
      <c r="X12" s="108">
        <v>0</v>
      </c>
      <c r="Y12" s="108">
        <v>0</v>
      </c>
      <c r="Z12" s="108">
        <v>0</v>
      </c>
      <c r="AA12" s="108">
        <f t="shared" si="1"/>
        <v>28963226</v>
      </c>
      <c r="AB12" s="108">
        <f t="shared" si="2"/>
        <v>0</v>
      </c>
      <c r="AC12" s="108">
        <v>0</v>
      </c>
      <c r="AD12" s="108">
        <v>0</v>
      </c>
      <c r="AE12" s="108">
        <v>0</v>
      </c>
      <c r="AF12" s="108">
        <v>0</v>
      </c>
      <c r="AG12" s="108">
        <f t="shared" si="7"/>
        <v>0</v>
      </c>
      <c r="AH12" s="108">
        <f t="shared" si="8"/>
        <v>28963226</v>
      </c>
      <c r="AI12" s="53"/>
      <c r="AJ12" s="53"/>
      <c r="AK12" s="53"/>
      <c r="AL12" s="53"/>
      <c r="AM12" s="53"/>
      <c r="AN12" s="53"/>
      <c r="AO12" s="53"/>
      <c r="AP12" s="53"/>
      <c r="AQ12" s="53"/>
    </row>
    <row r="13" spans="1:242" x14ac:dyDescent="0.2">
      <c r="A13" s="24" t="str">
        <f>+'Original ABG Allocation'!A12</f>
        <v>07</v>
      </c>
      <c r="B13" s="24" t="str">
        <f>+'Original ABG Allocation'!B12</f>
        <v>WESTMORELAND</v>
      </c>
      <c r="C13" s="108">
        <v>6524762</v>
      </c>
      <c r="D13" s="106">
        <v>1176238</v>
      </c>
      <c r="E13" s="106">
        <v>21630</v>
      </c>
      <c r="F13" s="108">
        <v>27737</v>
      </c>
      <c r="G13" s="155">
        <f t="shared" si="0"/>
        <v>7750367</v>
      </c>
      <c r="H13" s="39"/>
      <c r="I13" s="170">
        <v>7078</v>
      </c>
      <c r="J13" s="170">
        <v>47189</v>
      </c>
      <c r="K13" s="170">
        <v>-2454</v>
      </c>
      <c r="L13" s="72">
        <v>0</v>
      </c>
      <c r="M13" s="39">
        <f t="shared" si="3"/>
        <v>51813</v>
      </c>
      <c r="N13" s="39">
        <f t="shared" si="4"/>
        <v>7802180</v>
      </c>
      <c r="O13" s="177"/>
      <c r="P13" s="108">
        <v>1250</v>
      </c>
      <c r="Q13" s="108">
        <v>0</v>
      </c>
      <c r="R13" s="108">
        <v>0</v>
      </c>
      <c r="S13" s="108">
        <v>0</v>
      </c>
      <c r="T13" s="108">
        <f t="shared" si="5"/>
        <v>1250</v>
      </c>
      <c r="U13" s="169">
        <f t="shared" si="6"/>
        <v>7803430</v>
      </c>
      <c r="V13" s="32"/>
      <c r="W13" s="108">
        <v>0</v>
      </c>
      <c r="X13" s="108">
        <v>0</v>
      </c>
      <c r="Y13" s="108">
        <v>0</v>
      </c>
      <c r="Z13" s="108">
        <v>0</v>
      </c>
      <c r="AA13" s="108">
        <f t="shared" si="1"/>
        <v>7803430</v>
      </c>
      <c r="AB13" s="108">
        <f t="shared" si="2"/>
        <v>0</v>
      </c>
      <c r="AC13" s="108">
        <v>0</v>
      </c>
      <c r="AD13" s="108">
        <v>0</v>
      </c>
      <c r="AE13" s="108">
        <v>0</v>
      </c>
      <c r="AF13" s="108">
        <v>0</v>
      </c>
      <c r="AG13" s="108">
        <f t="shared" si="7"/>
        <v>0</v>
      </c>
      <c r="AH13" s="108">
        <f t="shared" si="8"/>
        <v>7803430</v>
      </c>
      <c r="AI13" s="53"/>
      <c r="AJ13" s="53"/>
      <c r="AK13" s="53"/>
      <c r="AL13" s="53"/>
      <c r="AM13" s="53"/>
      <c r="AN13" s="53"/>
      <c r="AO13" s="53"/>
      <c r="AP13" s="53"/>
      <c r="AQ13" s="53"/>
    </row>
    <row r="14" spans="1:242" x14ac:dyDescent="0.2">
      <c r="A14" s="24" t="str">
        <f>+'Original ABG Allocation'!A13</f>
        <v>08</v>
      </c>
      <c r="B14" s="24" t="str">
        <f>+'Original ABG Allocation'!B13</f>
        <v>WASH/FAY/GREENE</v>
      </c>
      <c r="C14" s="108">
        <v>7606758</v>
      </c>
      <c r="D14" s="106">
        <v>2859784</v>
      </c>
      <c r="E14" s="106">
        <v>29120</v>
      </c>
      <c r="F14" s="108">
        <v>15692</v>
      </c>
      <c r="G14" s="155">
        <f t="shared" si="0"/>
        <v>10511354</v>
      </c>
      <c r="H14" s="39"/>
      <c r="I14" s="170">
        <v>0</v>
      </c>
      <c r="J14" s="170">
        <v>-428967</v>
      </c>
      <c r="K14" s="170">
        <v>-4368</v>
      </c>
      <c r="L14" s="72">
        <v>0</v>
      </c>
      <c r="M14" s="39">
        <f t="shared" si="3"/>
        <v>-433335</v>
      </c>
      <c r="N14" s="39">
        <f t="shared" si="4"/>
        <v>10078019</v>
      </c>
      <c r="O14" s="177"/>
      <c r="P14" s="108">
        <v>0</v>
      </c>
      <c r="Q14" s="108">
        <v>0</v>
      </c>
      <c r="R14" s="108">
        <v>0</v>
      </c>
      <c r="S14" s="108">
        <v>0</v>
      </c>
      <c r="T14" s="108">
        <f t="shared" si="5"/>
        <v>0</v>
      </c>
      <c r="U14" s="169">
        <f t="shared" si="6"/>
        <v>10078019</v>
      </c>
      <c r="V14" s="32"/>
      <c r="W14" s="108">
        <v>0</v>
      </c>
      <c r="X14" s="108">
        <v>0</v>
      </c>
      <c r="Y14" s="108">
        <v>0</v>
      </c>
      <c r="Z14" s="108">
        <v>0</v>
      </c>
      <c r="AA14" s="108">
        <f t="shared" si="1"/>
        <v>10078019</v>
      </c>
      <c r="AB14" s="108">
        <f t="shared" si="2"/>
        <v>0</v>
      </c>
      <c r="AC14" s="108">
        <v>0</v>
      </c>
      <c r="AD14" s="108">
        <v>0</v>
      </c>
      <c r="AE14" s="108">
        <v>0</v>
      </c>
      <c r="AF14" s="108">
        <v>0</v>
      </c>
      <c r="AG14" s="108">
        <f t="shared" si="7"/>
        <v>0</v>
      </c>
      <c r="AH14" s="108">
        <f t="shared" si="8"/>
        <v>10078019</v>
      </c>
      <c r="AI14" s="53"/>
      <c r="AJ14" s="53"/>
      <c r="AK14" s="113"/>
      <c r="AL14" s="53"/>
      <c r="AM14" s="53"/>
      <c r="AN14" s="53"/>
      <c r="AO14" s="53"/>
      <c r="AP14" s="53"/>
      <c r="AQ14" s="53"/>
    </row>
    <row r="15" spans="1:242" x14ac:dyDescent="0.2">
      <c r="A15" s="24" t="str">
        <f>+'Original ABG Allocation'!A14</f>
        <v>09</v>
      </c>
      <c r="B15" s="24" t="str">
        <f>+'Original ABG Allocation'!B14</f>
        <v>SOMERSET</v>
      </c>
      <c r="C15" s="108">
        <v>1959124</v>
      </c>
      <c r="D15" s="106">
        <v>356088</v>
      </c>
      <c r="E15" s="106">
        <v>6440</v>
      </c>
      <c r="F15" s="108">
        <v>5037</v>
      </c>
      <c r="G15" s="155">
        <f t="shared" si="0"/>
        <v>2326689</v>
      </c>
      <c r="H15" s="39"/>
      <c r="I15" s="170">
        <v>4950</v>
      </c>
      <c r="J15" s="170">
        <v>32997</v>
      </c>
      <c r="K15" s="170">
        <v>-117</v>
      </c>
      <c r="L15" s="72">
        <v>0</v>
      </c>
      <c r="M15" s="39">
        <f t="shared" si="3"/>
        <v>37830</v>
      </c>
      <c r="N15" s="39">
        <f t="shared" si="4"/>
        <v>2364519</v>
      </c>
      <c r="O15" s="177"/>
      <c r="P15" s="108">
        <v>875</v>
      </c>
      <c r="Q15" s="108">
        <v>0</v>
      </c>
      <c r="R15" s="108">
        <v>0</v>
      </c>
      <c r="S15" s="108">
        <v>0</v>
      </c>
      <c r="T15" s="108">
        <f t="shared" si="5"/>
        <v>875</v>
      </c>
      <c r="U15" s="169">
        <f t="shared" si="6"/>
        <v>2365394</v>
      </c>
      <c r="V15" s="32"/>
      <c r="W15" s="108">
        <v>0</v>
      </c>
      <c r="X15" s="108">
        <v>0</v>
      </c>
      <c r="Y15" s="108">
        <v>0</v>
      </c>
      <c r="Z15" s="108">
        <v>0</v>
      </c>
      <c r="AA15" s="108">
        <f t="shared" si="1"/>
        <v>2365394</v>
      </c>
      <c r="AB15" s="108">
        <f t="shared" si="2"/>
        <v>0</v>
      </c>
      <c r="AC15" s="108">
        <v>0</v>
      </c>
      <c r="AD15" s="108">
        <v>0</v>
      </c>
      <c r="AE15" s="108">
        <v>0</v>
      </c>
      <c r="AF15" s="108">
        <v>0</v>
      </c>
      <c r="AG15" s="108">
        <f t="shared" si="7"/>
        <v>0</v>
      </c>
      <c r="AH15" s="108">
        <f t="shared" si="8"/>
        <v>2365394</v>
      </c>
      <c r="AI15" s="53"/>
      <c r="AJ15" s="113"/>
      <c r="AK15" s="113"/>
      <c r="AL15" s="53"/>
      <c r="AM15" s="53"/>
      <c r="AN15" s="53"/>
      <c r="AO15" s="53"/>
      <c r="AP15" s="53"/>
      <c r="AQ15" s="53"/>
    </row>
    <row r="16" spans="1:242" x14ac:dyDescent="0.2">
      <c r="A16" s="24" t="str">
        <f>+'Original ABG Allocation'!A15</f>
        <v>10</v>
      </c>
      <c r="B16" s="24" t="str">
        <f>+'Original ABG Allocation'!B15</f>
        <v>CAMBRIA</v>
      </c>
      <c r="C16" s="108">
        <v>3341165</v>
      </c>
      <c r="D16" s="106">
        <v>677422</v>
      </c>
      <c r="E16" s="106">
        <v>11060</v>
      </c>
      <c r="F16" s="108">
        <v>4977</v>
      </c>
      <c r="G16" s="155">
        <f t="shared" si="0"/>
        <v>4034624</v>
      </c>
      <c r="H16" s="39"/>
      <c r="I16" s="170">
        <v>0</v>
      </c>
      <c r="J16" s="170">
        <v>-55456</v>
      </c>
      <c r="K16" s="170">
        <f>-1611+10000</f>
        <v>8389</v>
      </c>
      <c r="L16" s="39">
        <v>0</v>
      </c>
      <c r="M16" s="39">
        <f t="shared" si="3"/>
        <v>-47067</v>
      </c>
      <c r="N16" s="39">
        <f t="shared" si="4"/>
        <v>3987557</v>
      </c>
      <c r="O16" s="178"/>
      <c r="P16" s="108">
        <v>0</v>
      </c>
      <c r="Q16" s="108">
        <v>0</v>
      </c>
      <c r="R16" s="108">
        <v>0</v>
      </c>
      <c r="S16" s="108">
        <v>0</v>
      </c>
      <c r="T16" s="108">
        <f t="shared" si="5"/>
        <v>0</v>
      </c>
      <c r="U16" s="169">
        <f t="shared" si="6"/>
        <v>3987557</v>
      </c>
      <c r="V16" s="32"/>
      <c r="W16" s="108">
        <v>0</v>
      </c>
      <c r="X16" s="108">
        <v>0</v>
      </c>
      <c r="Y16" s="108">
        <v>0</v>
      </c>
      <c r="Z16" s="108">
        <v>0</v>
      </c>
      <c r="AA16" s="108">
        <f t="shared" si="1"/>
        <v>3987557</v>
      </c>
      <c r="AB16" s="108">
        <f t="shared" si="2"/>
        <v>0</v>
      </c>
      <c r="AC16" s="108">
        <v>0</v>
      </c>
      <c r="AD16" s="108">
        <v>0</v>
      </c>
      <c r="AE16" s="108">
        <v>0</v>
      </c>
      <c r="AF16" s="108">
        <v>0</v>
      </c>
      <c r="AG16" s="108">
        <f t="shared" si="7"/>
        <v>0</v>
      </c>
      <c r="AH16" s="108">
        <f t="shared" si="8"/>
        <v>3987557</v>
      </c>
      <c r="AI16" s="53"/>
      <c r="AJ16" s="113"/>
      <c r="AK16" s="113"/>
      <c r="AL16" s="53"/>
      <c r="AM16" s="53"/>
      <c r="AN16" s="53"/>
      <c r="AO16" s="53"/>
      <c r="AP16" s="53"/>
      <c r="AQ16" s="53"/>
    </row>
    <row r="17" spans="1:43" x14ac:dyDescent="0.2">
      <c r="A17" s="24" t="str">
        <f>+'Original ABG Allocation'!A16</f>
        <v>11</v>
      </c>
      <c r="B17" s="24" t="str">
        <f>+'Original ABG Allocation'!B16</f>
        <v>BLAIR</v>
      </c>
      <c r="C17" s="108">
        <v>2253679</v>
      </c>
      <c r="D17" s="106">
        <v>490258</v>
      </c>
      <c r="E17" s="106">
        <v>8120</v>
      </c>
      <c r="F17" s="108">
        <v>11319</v>
      </c>
      <c r="G17" s="155">
        <f t="shared" si="0"/>
        <v>2763376</v>
      </c>
      <c r="H17" s="39"/>
      <c r="I17" s="170">
        <v>0</v>
      </c>
      <c r="J17" s="170">
        <v>-31320</v>
      </c>
      <c r="K17" s="170">
        <v>-1148</v>
      </c>
      <c r="L17" s="39">
        <v>0</v>
      </c>
      <c r="M17" s="39">
        <f t="shared" si="3"/>
        <v>-32468</v>
      </c>
      <c r="N17" s="39">
        <f t="shared" si="4"/>
        <v>2730908</v>
      </c>
      <c r="O17" s="178"/>
      <c r="P17" s="108">
        <f>8824+14118</f>
        <v>22942</v>
      </c>
      <c r="Q17" s="108">
        <f>50000+80000</f>
        <v>130000</v>
      </c>
      <c r="R17" s="108">
        <v>0</v>
      </c>
      <c r="S17" s="108">
        <v>0</v>
      </c>
      <c r="T17" s="108">
        <f t="shared" si="5"/>
        <v>152942</v>
      </c>
      <c r="U17" s="169">
        <f t="shared" si="6"/>
        <v>2883850</v>
      </c>
      <c r="V17" s="32"/>
      <c r="W17" s="108">
        <v>0</v>
      </c>
      <c r="X17" s="108">
        <v>0</v>
      </c>
      <c r="Y17" s="108">
        <v>0</v>
      </c>
      <c r="Z17" s="108">
        <v>0</v>
      </c>
      <c r="AA17" s="108">
        <f t="shared" si="1"/>
        <v>2883850</v>
      </c>
      <c r="AB17" s="108">
        <f t="shared" si="2"/>
        <v>0</v>
      </c>
      <c r="AC17" s="108">
        <v>0</v>
      </c>
      <c r="AD17" s="108">
        <v>0</v>
      </c>
      <c r="AE17" s="108">
        <v>0</v>
      </c>
      <c r="AF17" s="108">
        <v>0</v>
      </c>
      <c r="AG17" s="108">
        <f t="shared" si="7"/>
        <v>0</v>
      </c>
      <c r="AH17" s="108">
        <f t="shared" si="8"/>
        <v>2883850</v>
      </c>
      <c r="AI17" s="53"/>
      <c r="AJ17" s="53"/>
      <c r="AK17" s="53"/>
      <c r="AL17" s="53"/>
      <c r="AM17" s="53"/>
      <c r="AN17" s="53"/>
      <c r="AO17" s="53"/>
      <c r="AP17" s="53"/>
      <c r="AQ17" s="53"/>
    </row>
    <row r="18" spans="1:43" x14ac:dyDescent="0.2">
      <c r="A18" s="24" t="str">
        <f>+'Original ABG Allocation'!A17</f>
        <v>12</v>
      </c>
      <c r="B18" s="24" t="str">
        <f>+'Original ABG Allocation'!B17</f>
        <v>BED/FULT/HUNT</v>
      </c>
      <c r="C18" s="108">
        <v>2447031</v>
      </c>
      <c r="D18" s="106">
        <v>660953</v>
      </c>
      <c r="E18" s="106">
        <v>8750</v>
      </c>
      <c r="F18" s="108">
        <v>5248</v>
      </c>
      <c r="G18" s="155">
        <f t="shared" si="0"/>
        <v>3121982</v>
      </c>
      <c r="H18" s="39"/>
      <c r="I18" s="170">
        <v>0</v>
      </c>
      <c r="J18" s="170">
        <v>-22598</v>
      </c>
      <c r="K18" s="170">
        <v>621</v>
      </c>
      <c r="L18" s="39">
        <v>0</v>
      </c>
      <c r="M18" s="39">
        <f t="shared" si="3"/>
        <v>-21977</v>
      </c>
      <c r="N18" s="39">
        <f t="shared" si="4"/>
        <v>3100005</v>
      </c>
      <c r="O18" s="178"/>
      <c r="P18" s="108">
        <v>0</v>
      </c>
      <c r="Q18" s="108">
        <v>0</v>
      </c>
      <c r="R18" s="108">
        <v>0</v>
      </c>
      <c r="S18" s="108">
        <v>0</v>
      </c>
      <c r="T18" s="108">
        <f t="shared" si="5"/>
        <v>0</v>
      </c>
      <c r="U18" s="169">
        <f t="shared" si="6"/>
        <v>3100005</v>
      </c>
      <c r="V18" s="32"/>
      <c r="W18" s="108">
        <v>0</v>
      </c>
      <c r="X18" s="108">
        <v>0</v>
      </c>
      <c r="Y18" s="108">
        <v>0</v>
      </c>
      <c r="Z18" s="108">
        <v>0</v>
      </c>
      <c r="AA18" s="108">
        <f t="shared" si="1"/>
        <v>3100005</v>
      </c>
      <c r="AB18" s="108">
        <f t="shared" si="2"/>
        <v>0</v>
      </c>
      <c r="AC18" s="108">
        <v>0</v>
      </c>
      <c r="AD18" s="108">
        <v>0</v>
      </c>
      <c r="AE18" s="108">
        <v>0</v>
      </c>
      <c r="AF18" s="108">
        <v>0</v>
      </c>
      <c r="AG18" s="108">
        <f t="shared" si="7"/>
        <v>0</v>
      </c>
      <c r="AH18" s="108">
        <f t="shared" si="8"/>
        <v>3100005</v>
      </c>
      <c r="AI18" s="53"/>
      <c r="AJ18" s="53"/>
      <c r="AK18" s="53"/>
      <c r="AL18" s="53"/>
      <c r="AM18" s="53"/>
      <c r="AN18" s="53"/>
      <c r="AO18" s="53"/>
      <c r="AP18" s="53"/>
      <c r="AQ18" s="53"/>
    </row>
    <row r="19" spans="1:43" x14ac:dyDescent="0.2">
      <c r="A19" s="24" t="str">
        <f>+'Original ABG Allocation'!A18</f>
        <v>13</v>
      </c>
      <c r="B19" s="24" t="str">
        <f>+'Original ABG Allocation'!B18</f>
        <v>CENTRE</v>
      </c>
      <c r="C19" s="108">
        <v>1139241</v>
      </c>
      <c r="D19" s="106">
        <v>230313</v>
      </c>
      <c r="E19" s="106">
        <v>3850</v>
      </c>
      <c r="F19" s="108">
        <v>7869</v>
      </c>
      <c r="G19" s="155">
        <f t="shared" si="0"/>
        <v>1381273</v>
      </c>
      <c r="H19" s="39"/>
      <c r="I19" s="170">
        <v>14442</v>
      </c>
      <c r="J19" s="170">
        <v>96276</v>
      </c>
      <c r="K19" s="170">
        <v>1515</v>
      </c>
      <c r="L19" s="72">
        <v>0</v>
      </c>
      <c r="M19" s="39">
        <f t="shared" si="3"/>
        <v>112233</v>
      </c>
      <c r="N19" s="39">
        <f t="shared" si="4"/>
        <v>1493506</v>
      </c>
      <c r="O19" s="178"/>
      <c r="P19" s="108">
        <v>2548</v>
      </c>
      <c r="Q19" s="108">
        <v>0</v>
      </c>
      <c r="R19" s="108">
        <v>0</v>
      </c>
      <c r="S19" s="108">
        <v>0</v>
      </c>
      <c r="T19" s="108">
        <f t="shared" si="5"/>
        <v>2548</v>
      </c>
      <c r="U19" s="169">
        <f t="shared" si="6"/>
        <v>1496054</v>
      </c>
      <c r="V19" s="32"/>
      <c r="W19" s="108">
        <v>0</v>
      </c>
      <c r="X19" s="108">
        <v>0</v>
      </c>
      <c r="Y19" s="108">
        <v>0</v>
      </c>
      <c r="Z19" s="108">
        <v>0</v>
      </c>
      <c r="AA19" s="108">
        <f t="shared" si="1"/>
        <v>1496054</v>
      </c>
      <c r="AB19" s="108">
        <f t="shared" si="2"/>
        <v>0</v>
      </c>
      <c r="AC19" s="108">
        <v>0</v>
      </c>
      <c r="AD19" s="108">
        <v>0</v>
      </c>
      <c r="AE19" s="108">
        <v>0</v>
      </c>
      <c r="AF19" s="108">
        <v>0</v>
      </c>
      <c r="AG19" s="108">
        <f t="shared" si="7"/>
        <v>0</v>
      </c>
      <c r="AH19" s="108">
        <f t="shared" si="8"/>
        <v>1496054</v>
      </c>
      <c r="AI19" s="53"/>
      <c r="AJ19" s="53"/>
      <c r="AK19" s="53"/>
      <c r="AL19" s="53"/>
      <c r="AM19" s="53"/>
      <c r="AN19" s="53"/>
      <c r="AO19" s="53"/>
      <c r="AP19" s="53"/>
      <c r="AQ19" s="53"/>
    </row>
    <row r="20" spans="1:43" x14ac:dyDescent="0.2">
      <c r="A20" s="24" t="str">
        <f>+'Original ABG Allocation'!A19</f>
        <v>14</v>
      </c>
      <c r="B20" s="24" t="str">
        <f>+'Original ABG Allocation'!B19</f>
        <v>LYCOM/CLINTON</v>
      </c>
      <c r="C20" s="108">
        <v>2510417</v>
      </c>
      <c r="D20" s="106">
        <v>630821</v>
      </c>
      <c r="E20" s="106">
        <v>8890</v>
      </c>
      <c r="F20" s="108">
        <v>9479</v>
      </c>
      <c r="G20" s="155">
        <f t="shared" si="0"/>
        <v>3159607</v>
      </c>
      <c r="H20" s="39"/>
      <c r="I20" s="170">
        <v>398</v>
      </c>
      <c r="J20" s="170">
        <v>2654</v>
      </c>
      <c r="K20" s="170">
        <v>502</v>
      </c>
      <c r="L20" s="72">
        <v>0</v>
      </c>
      <c r="M20" s="39">
        <f t="shared" si="3"/>
        <v>3554</v>
      </c>
      <c r="N20" s="39">
        <f t="shared" si="4"/>
        <v>3163161</v>
      </c>
      <c r="O20" s="178"/>
      <c r="P20" s="108">
        <v>72</v>
      </c>
      <c r="Q20" s="108">
        <v>0</v>
      </c>
      <c r="R20" s="108">
        <v>0</v>
      </c>
      <c r="S20" s="108">
        <v>0</v>
      </c>
      <c r="T20" s="108">
        <f t="shared" si="5"/>
        <v>72</v>
      </c>
      <c r="U20" s="169">
        <f t="shared" si="6"/>
        <v>3163233</v>
      </c>
      <c r="V20" s="32"/>
      <c r="W20" s="108">
        <v>0</v>
      </c>
      <c r="X20" s="108">
        <v>0</v>
      </c>
      <c r="Y20" s="108">
        <v>0</v>
      </c>
      <c r="Z20" s="108">
        <v>0</v>
      </c>
      <c r="AA20" s="108">
        <f t="shared" si="1"/>
        <v>3163233</v>
      </c>
      <c r="AB20" s="108">
        <f t="shared" si="2"/>
        <v>0</v>
      </c>
      <c r="AC20" s="108">
        <v>0</v>
      </c>
      <c r="AD20" s="108">
        <v>0</v>
      </c>
      <c r="AE20" s="108">
        <v>0</v>
      </c>
      <c r="AF20" s="108">
        <v>0</v>
      </c>
      <c r="AG20" s="108">
        <f t="shared" si="7"/>
        <v>0</v>
      </c>
      <c r="AH20" s="108">
        <f t="shared" si="8"/>
        <v>3163233</v>
      </c>
    </row>
    <row r="21" spans="1:43" x14ac:dyDescent="0.2">
      <c r="A21" s="24" t="str">
        <f>+'Original ABG Allocation'!A20</f>
        <v>15</v>
      </c>
      <c r="B21" s="24" t="str">
        <f>+'Original ABG Allocation'!B20</f>
        <v>COLUM/MONT</v>
      </c>
      <c r="C21" s="108">
        <v>1377169</v>
      </c>
      <c r="D21" s="106">
        <v>389299</v>
      </c>
      <c r="E21" s="106">
        <v>4900</v>
      </c>
      <c r="F21" s="108">
        <v>18243</v>
      </c>
      <c r="G21" s="155">
        <f t="shared" si="0"/>
        <v>1789611</v>
      </c>
      <c r="H21" s="39"/>
      <c r="I21" s="170">
        <v>0</v>
      </c>
      <c r="J21" s="170">
        <v>-27879</v>
      </c>
      <c r="K21" s="170">
        <v>387</v>
      </c>
      <c r="L21" s="72">
        <v>0</v>
      </c>
      <c r="M21" s="39">
        <f t="shared" si="3"/>
        <v>-27492</v>
      </c>
      <c r="N21" s="39">
        <f>SUM(G21:L21)</f>
        <v>1762119</v>
      </c>
      <c r="O21" s="178"/>
      <c r="P21" s="108">
        <f>158+5295+9106</f>
        <v>14559</v>
      </c>
      <c r="Q21" s="108">
        <f>30000+894</f>
        <v>30894</v>
      </c>
      <c r="R21" s="108">
        <v>0</v>
      </c>
      <c r="S21" s="108">
        <v>0</v>
      </c>
      <c r="T21" s="108">
        <f t="shared" si="5"/>
        <v>45453</v>
      </c>
      <c r="U21" s="169">
        <f t="shared" si="6"/>
        <v>1807572</v>
      </c>
      <c r="V21" s="32"/>
      <c r="W21" s="108">
        <v>0</v>
      </c>
      <c r="X21" s="108">
        <v>0</v>
      </c>
      <c r="Y21" s="108">
        <v>0</v>
      </c>
      <c r="Z21" s="108">
        <v>0</v>
      </c>
      <c r="AA21" s="108">
        <f t="shared" si="1"/>
        <v>1807572</v>
      </c>
      <c r="AB21" s="108">
        <f t="shared" si="2"/>
        <v>0</v>
      </c>
      <c r="AC21" s="108">
        <v>0</v>
      </c>
      <c r="AD21" s="108">
        <v>0</v>
      </c>
      <c r="AE21" s="108">
        <v>0</v>
      </c>
      <c r="AF21" s="108">
        <v>0</v>
      </c>
      <c r="AG21" s="108">
        <f t="shared" si="7"/>
        <v>0</v>
      </c>
      <c r="AH21" s="108">
        <f t="shared" si="8"/>
        <v>1807572</v>
      </c>
    </row>
    <row r="22" spans="1:43" x14ac:dyDescent="0.2">
      <c r="A22" s="24" t="str">
        <f>+'Original ABG Allocation'!A21</f>
        <v>16</v>
      </c>
      <c r="B22" s="24" t="str">
        <f>+'Original ABG Allocation'!B21</f>
        <v>NORTHUMBERLND</v>
      </c>
      <c r="C22" s="108">
        <v>2380290</v>
      </c>
      <c r="D22" s="106">
        <v>553009</v>
      </c>
      <c r="E22" s="106">
        <v>8260</v>
      </c>
      <c r="F22" s="108">
        <v>13485</v>
      </c>
      <c r="G22" s="155">
        <f t="shared" si="0"/>
        <v>2955044</v>
      </c>
      <c r="H22" s="39"/>
      <c r="I22" s="170">
        <v>0</v>
      </c>
      <c r="J22" s="170">
        <v>-82950</v>
      </c>
      <c r="K22" s="170">
        <v>-1239</v>
      </c>
      <c r="L22" s="72">
        <v>0</v>
      </c>
      <c r="M22" s="39">
        <f t="shared" si="3"/>
        <v>-84189</v>
      </c>
      <c r="N22" s="39">
        <f t="shared" ref="N22:N58" si="9">SUM(G22:L22)</f>
        <v>2870855</v>
      </c>
      <c r="O22" s="178"/>
      <c r="P22" s="108">
        <f>158+1765+36106</f>
        <v>38029</v>
      </c>
      <c r="Q22" s="108">
        <f>10000+894</f>
        <v>10894</v>
      </c>
      <c r="R22" s="108">
        <v>0</v>
      </c>
      <c r="S22" s="108">
        <v>0</v>
      </c>
      <c r="T22" s="108">
        <f t="shared" si="5"/>
        <v>48923</v>
      </c>
      <c r="U22" s="169">
        <f t="shared" si="6"/>
        <v>2919778</v>
      </c>
      <c r="V22" s="32"/>
      <c r="W22" s="108">
        <v>0</v>
      </c>
      <c r="X22" s="108">
        <v>0</v>
      </c>
      <c r="Y22" s="108">
        <v>0</v>
      </c>
      <c r="Z22" s="108">
        <v>0</v>
      </c>
      <c r="AA22" s="108">
        <f t="shared" si="1"/>
        <v>2919778</v>
      </c>
      <c r="AB22" s="108">
        <f t="shared" si="2"/>
        <v>0</v>
      </c>
      <c r="AC22" s="108">
        <v>0</v>
      </c>
      <c r="AD22" s="108">
        <v>0</v>
      </c>
      <c r="AE22" s="108">
        <v>0</v>
      </c>
      <c r="AF22" s="108">
        <v>0</v>
      </c>
      <c r="AG22" s="108">
        <f t="shared" si="7"/>
        <v>0</v>
      </c>
      <c r="AH22" s="108">
        <f t="shared" si="8"/>
        <v>2919778</v>
      </c>
    </row>
    <row r="23" spans="1:43" x14ac:dyDescent="0.2">
      <c r="A23" s="24" t="str">
        <f>+'Original ABG Allocation'!A22</f>
        <v>17</v>
      </c>
      <c r="B23" s="24" t="str">
        <f>+'Original ABG Allocation'!B22</f>
        <v>UNION/SNYDER</v>
      </c>
      <c r="C23" s="108">
        <v>1072615</v>
      </c>
      <c r="D23" s="106">
        <v>210552</v>
      </c>
      <c r="E23" s="106">
        <v>3570</v>
      </c>
      <c r="F23" s="108">
        <v>9142</v>
      </c>
      <c r="G23" s="155">
        <f t="shared" si="0"/>
        <v>1295879</v>
      </c>
      <c r="H23" s="39"/>
      <c r="I23" s="170">
        <v>12256</v>
      </c>
      <c r="J23" s="170">
        <v>81712</v>
      </c>
      <c r="K23" s="170">
        <v>1239</v>
      </c>
      <c r="L23" s="72">
        <v>0</v>
      </c>
      <c r="M23" s="39">
        <f t="shared" si="3"/>
        <v>95207</v>
      </c>
      <c r="N23" s="39">
        <f t="shared" si="9"/>
        <v>1391086</v>
      </c>
      <c r="O23" s="178"/>
      <c r="P23" s="108">
        <v>2164</v>
      </c>
      <c r="Q23" s="108">
        <v>0</v>
      </c>
      <c r="R23" s="108">
        <v>0</v>
      </c>
      <c r="S23" s="108">
        <v>0</v>
      </c>
      <c r="T23" s="108">
        <f t="shared" si="5"/>
        <v>2164</v>
      </c>
      <c r="U23" s="169">
        <f t="shared" si="6"/>
        <v>1393250</v>
      </c>
      <c r="V23" s="32"/>
      <c r="W23" s="108">
        <v>0</v>
      </c>
      <c r="X23" s="108">
        <v>0</v>
      </c>
      <c r="Y23" s="108">
        <v>0</v>
      </c>
      <c r="Z23" s="108">
        <v>0</v>
      </c>
      <c r="AA23" s="108">
        <f t="shared" si="1"/>
        <v>1393250</v>
      </c>
      <c r="AB23" s="108">
        <f t="shared" si="2"/>
        <v>0</v>
      </c>
      <c r="AC23" s="108">
        <v>0</v>
      </c>
      <c r="AD23" s="108">
        <v>0</v>
      </c>
      <c r="AE23" s="108">
        <v>0</v>
      </c>
      <c r="AF23" s="108">
        <v>0</v>
      </c>
      <c r="AG23" s="108">
        <f t="shared" si="7"/>
        <v>0</v>
      </c>
      <c r="AH23" s="108">
        <f t="shared" si="8"/>
        <v>1393250</v>
      </c>
    </row>
    <row r="24" spans="1:43" x14ac:dyDescent="0.2">
      <c r="A24" s="24" t="str">
        <f>+'Original ABG Allocation'!A23</f>
        <v>18</v>
      </c>
      <c r="B24" s="24" t="str">
        <f>+'Original ABG Allocation'!B23</f>
        <v>MIFF/JUNIATA</v>
      </c>
      <c r="C24" s="108">
        <v>1475982</v>
      </c>
      <c r="D24" s="106">
        <v>342740</v>
      </c>
      <c r="E24" s="106">
        <v>5040</v>
      </c>
      <c r="F24" s="108">
        <v>4203</v>
      </c>
      <c r="G24" s="155">
        <f t="shared" si="0"/>
        <v>1827965</v>
      </c>
      <c r="H24" s="39"/>
      <c r="I24" s="170">
        <v>3426</v>
      </c>
      <c r="J24" s="170">
        <v>22835</v>
      </c>
      <c r="K24" s="170">
        <v>525</v>
      </c>
      <c r="L24" s="72">
        <v>0</v>
      </c>
      <c r="M24" s="39">
        <f t="shared" si="3"/>
        <v>26786</v>
      </c>
      <c r="N24" s="39">
        <f t="shared" si="9"/>
        <v>1854751</v>
      </c>
      <c r="O24" s="178"/>
      <c r="P24" s="108">
        <v>604</v>
      </c>
      <c r="Q24" s="108">
        <v>0</v>
      </c>
      <c r="R24" s="108">
        <v>0</v>
      </c>
      <c r="S24" s="108">
        <v>0</v>
      </c>
      <c r="T24" s="108">
        <f t="shared" si="5"/>
        <v>604</v>
      </c>
      <c r="U24" s="169">
        <f t="shared" si="6"/>
        <v>1855355</v>
      </c>
      <c r="V24" s="32"/>
      <c r="W24" s="108">
        <v>0</v>
      </c>
      <c r="X24" s="108">
        <v>0</v>
      </c>
      <c r="Y24" s="108">
        <v>0</v>
      </c>
      <c r="Z24" s="108">
        <v>0</v>
      </c>
      <c r="AA24" s="108">
        <f t="shared" si="1"/>
        <v>1855355</v>
      </c>
      <c r="AB24" s="108">
        <f t="shared" si="2"/>
        <v>0</v>
      </c>
      <c r="AC24" s="108">
        <v>0</v>
      </c>
      <c r="AD24" s="108">
        <v>0</v>
      </c>
      <c r="AE24" s="108">
        <v>0</v>
      </c>
      <c r="AF24" s="108">
        <v>0</v>
      </c>
      <c r="AG24" s="108">
        <f t="shared" si="7"/>
        <v>0</v>
      </c>
      <c r="AH24" s="108">
        <f t="shared" si="8"/>
        <v>1855355</v>
      </c>
    </row>
    <row r="25" spans="1:43" x14ac:dyDescent="0.2">
      <c r="A25" s="24" t="str">
        <f>+'Original ABG Allocation'!A24</f>
        <v>19</v>
      </c>
      <c r="B25" s="24" t="str">
        <f>+'Original ABG Allocation'!B24</f>
        <v>FRANKLIN</v>
      </c>
      <c r="C25" s="108">
        <v>1803479</v>
      </c>
      <c r="D25" s="106">
        <v>614172</v>
      </c>
      <c r="E25" s="106">
        <v>6860</v>
      </c>
      <c r="F25" s="108">
        <v>11869</v>
      </c>
      <c r="G25" s="155">
        <f t="shared" si="0"/>
        <v>2436380</v>
      </c>
      <c r="H25" s="39"/>
      <c r="I25" s="170">
        <v>0</v>
      </c>
      <c r="J25" s="170">
        <v>-87320</v>
      </c>
      <c r="K25" s="170">
        <v>749</v>
      </c>
      <c r="L25" s="72">
        <v>0</v>
      </c>
      <c r="M25" s="39">
        <f t="shared" si="3"/>
        <v>-86571</v>
      </c>
      <c r="N25" s="39">
        <f t="shared" si="9"/>
        <v>2349809</v>
      </c>
      <c r="O25" s="178"/>
      <c r="P25" s="108">
        <v>0</v>
      </c>
      <c r="Q25" s="108">
        <v>0</v>
      </c>
      <c r="R25" s="108">
        <v>0</v>
      </c>
      <c r="S25" s="108">
        <v>0</v>
      </c>
      <c r="T25" s="108">
        <f t="shared" si="5"/>
        <v>0</v>
      </c>
      <c r="U25" s="169">
        <f t="shared" si="6"/>
        <v>2349809</v>
      </c>
      <c r="V25" s="32"/>
      <c r="W25" s="108">
        <v>0</v>
      </c>
      <c r="X25" s="108">
        <v>0</v>
      </c>
      <c r="Y25" s="108">
        <v>0</v>
      </c>
      <c r="Z25" s="108">
        <v>0</v>
      </c>
      <c r="AA25" s="108">
        <f t="shared" si="1"/>
        <v>2349809</v>
      </c>
      <c r="AB25" s="108">
        <f t="shared" si="2"/>
        <v>0</v>
      </c>
      <c r="AC25" s="108">
        <v>0</v>
      </c>
      <c r="AD25" s="108">
        <v>0</v>
      </c>
      <c r="AE25" s="108">
        <v>0</v>
      </c>
      <c r="AF25" s="108">
        <v>0</v>
      </c>
      <c r="AG25" s="108">
        <f t="shared" si="7"/>
        <v>0</v>
      </c>
      <c r="AH25" s="108">
        <f t="shared" si="8"/>
        <v>2349809</v>
      </c>
    </row>
    <row r="26" spans="1:43" x14ac:dyDescent="0.2">
      <c r="A26" s="24" t="str">
        <f>+'Original ABG Allocation'!A25</f>
        <v>20</v>
      </c>
      <c r="B26" s="24" t="str">
        <f>+'Original ABG Allocation'!B25</f>
        <v>ADAMS</v>
      </c>
      <c r="C26" s="108">
        <v>1114135</v>
      </c>
      <c r="D26" s="106">
        <v>144146</v>
      </c>
      <c r="E26" s="106">
        <v>3500</v>
      </c>
      <c r="F26" s="108">
        <v>1664</v>
      </c>
      <c r="G26" s="155">
        <f t="shared" si="0"/>
        <v>1263445</v>
      </c>
      <c r="H26" s="39"/>
      <c r="I26" s="170">
        <v>24184</v>
      </c>
      <c r="J26" s="170">
        <v>161227</v>
      </c>
      <c r="K26" s="170">
        <v>2065</v>
      </c>
      <c r="L26" s="72">
        <v>0</v>
      </c>
      <c r="M26" s="39">
        <f t="shared" si="3"/>
        <v>187476</v>
      </c>
      <c r="N26" s="39">
        <f t="shared" si="9"/>
        <v>1450921</v>
      </c>
      <c r="O26" s="178"/>
      <c r="P26" s="108">
        <v>4268</v>
      </c>
      <c r="Q26" s="108">
        <v>0</v>
      </c>
      <c r="R26" s="108">
        <v>40000</v>
      </c>
      <c r="S26" s="108">
        <v>0</v>
      </c>
      <c r="T26" s="108">
        <f t="shared" si="5"/>
        <v>44268</v>
      </c>
      <c r="U26" s="169">
        <f t="shared" si="6"/>
        <v>1495189</v>
      </c>
      <c r="V26" s="32"/>
      <c r="W26" s="108">
        <v>0</v>
      </c>
      <c r="X26" s="108">
        <v>0</v>
      </c>
      <c r="Y26" s="108">
        <v>0</v>
      </c>
      <c r="Z26" s="108">
        <v>0</v>
      </c>
      <c r="AA26" s="108">
        <f t="shared" si="1"/>
        <v>1495189</v>
      </c>
      <c r="AB26" s="108">
        <f t="shared" si="2"/>
        <v>0</v>
      </c>
      <c r="AC26" s="108">
        <v>0</v>
      </c>
      <c r="AD26" s="108">
        <v>0</v>
      </c>
      <c r="AE26" s="108">
        <v>0</v>
      </c>
      <c r="AF26" s="108">
        <v>0</v>
      </c>
      <c r="AG26" s="108">
        <f t="shared" si="7"/>
        <v>0</v>
      </c>
      <c r="AH26" s="108">
        <f t="shared" si="8"/>
        <v>1495189</v>
      </c>
    </row>
    <row r="27" spans="1:43" x14ac:dyDescent="0.2">
      <c r="A27" s="24" t="str">
        <f>+'Original ABG Allocation'!A26</f>
        <v>21</v>
      </c>
      <c r="B27" s="24" t="str">
        <f>+'Original ABG Allocation'!B26</f>
        <v>CUMBERLAND</v>
      </c>
      <c r="C27" s="108">
        <v>1922187</v>
      </c>
      <c r="D27" s="106">
        <v>335073</v>
      </c>
      <c r="E27" s="106">
        <v>6720</v>
      </c>
      <c r="F27" s="108">
        <v>9678</v>
      </c>
      <c r="G27" s="155">
        <f t="shared" si="0"/>
        <v>2273658</v>
      </c>
      <c r="H27" s="39"/>
      <c r="I27" s="170">
        <v>24828</v>
      </c>
      <c r="J27" s="170">
        <v>165518</v>
      </c>
      <c r="K27" s="170">
        <v>1933</v>
      </c>
      <c r="L27" s="72">
        <v>0</v>
      </c>
      <c r="M27" s="39">
        <f t="shared" si="3"/>
        <v>192279</v>
      </c>
      <c r="N27" s="39">
        <f t="shared" si="9"/>
        <v>2465937</v>
      </c>
      <c r="O27" s="178"/>
      <c r="P27" s="108">
        <v>4382</v>
      </c>
      <c r="Q27" s="108">
        <v>0</v>
      </c>
      <c r="R27" s="108">
        <v>0</v>
      </c>
      <c r="S27" s="108">
        <v>0</v>
      </c>
      <c r="T27" s="108">
        <f t="shared" si="5"/>
        <v>4382</v>
      </c>
      <c r="U27" s="169">
        <f t="shared" si="6"/>
        <v>2470319</v>
      </c>
      <c r="V27" s="32"/>
      <c r="W27" s="108">
        <v>0</v>
      </c>
      <c r="X27" s="108">
        <v>0</v>
      </c>
      <c r="Y27" s="108">
        <v>0</v>
      </c>
      <c r="Z27" s="108">
        <v>0</v>
      </c>
      <c r="AA27" s="108">
        <f t="shared" si="1"/>
        <v>2470319</v>
      </c>
      <c r="AB27" s="108">
        <f t="shared" si="2"/>
        <v>0</v>
      </c>
      <c r="AC27" s="108">
        <v>0</v>
      </c>
      <c r="AD27" s="108">
        <v>0</v>
      </c>
      <c r="AE27" s="108">
        <v>0</v>
      </c>
      <c r="AF27" s="108">
        <v>0</v>
      </c>
      <c r="AG27" s="108">
        <f t="shared" si="7"/>
        <v>0</v>
      </c>
      <c r="AH27" s="108">
        <f t="shared" si="8"/>
        <v>2470319</v>
      </c>
    </row>
    <row r="28" spans="1:43" x14ac:dyDescent="0.2">
      <c r="A28" s="24" t="str">
        <f>+'Original ABG Allocation'!A27</f>
        <v>22</v>
      </c>
      <c r="B28" s="24" t="str">
        <f>+'Original ABG Allocation'!B27</f>
        <v>PERRY</v>
      </c>
      <c r="C28" s="108">
        <v>618434</v>
      </c>
      <c r="D28" s="106">
        <v>141620</v>
      </c>
      <c r="E28" s="106">
        <v>2100</v>
      </c>
      <c r="F28" s="108">
        <v>4848</v>
      </c>
      <c r="G28" s="155">
        <f t="shared" si="0"/>
        <v>767002</v>
      </c>
      <c r="H28" s="39"/>
      <c r="I28" s="170">
        <v>7075</v>
      </c>
      <c r="J28" s="170">
        <v>47167</v>
      </c>
      <c r="K28" s="170">
        <v>888</v>
      </c>
      <c r="L28" s="72">
        <v>0</v>
      </c>
      <c r="M28" s="39">
        <f t="shared" si="3"/>
        <v>55130</v>
      </c>
      <c r="N28" s="39">
        <f t="shared" si="9"/>
        <v>822132</v>
      </c>
      <c r="O28" s="178"/>
      <c r="P28" s="108">
        <v>1250</v>
      </c>
      <c r="Q28" s="108">
        <v>0</v>
      </c>
      <c r="R28" s="108">
        <v>0</v>
      </c>
      <c r="S28" s="108">
        <v>0</v>
      </c>
      <c r="T28" s="108">
        <f t="shared" si="5"/>
        <v>1250</v>
      </c>
      <c r="U28" s="169">
        <f t="shared" si="6"/>
        <v>823382</v>
      </c>
      <c r="V28" s="32"/>
      <c r="W28" s="108">
        <v>0</v>
      </c>
      <c r="X28" s="108">
        <v>0</v>
      </c>
      <c r="Y28" s="108">
        <v>0</v>
      </c>
      <c r="Z28" s="108">
        <v>0</v>
      </c>
      <c r="AA28" s="108">
        <f t="shared" si="1"/>
        <v>823382</v>
      </c>
      <c r="AB28" s="108">
        <f t="shared" si="2"/>
        <v>0</v>
      </c>
      <c r="AC28" s="108">
        <v>0</v>
      </c>
      <c r="AD28" s="108">
        <v>0</v>
      </c>
      <c r="AE28" s="108">
        <v>0</v>
      </c>
      <c r="AF28" s="108">
        <v>0</v>
      </c>
      <c r="AG28" s="108">
        <f t="shared" si="7"/>
        <v>0</v>
      </c>
      <c r="AH28" s="108">
        <f t="shared" si="8"/>
        <v>823382</v>
      </c>
    </row>
    <row r="29" spans="1:43" x14ac:dyDescent="0.2">
      <c r="A29" s="24" t="str">
        <f>+'Original ABG Allocation'!A28</f>
        <v>23</v>
      </c>
      <c r="B29" s="24" t="str">
        <f>+'Original ABG Allocation'!B28</f>
        <v>DAUPHIN</v>
      </c>
      <c r="C29" s="108">
        <v>3841156</v>
      </c>
      <c r="D29" s="106">
        <v>611424</v>
      </c>
      <c r="E29" s="106">
        <v>12250</v>
      </c>
      <c r="F29" s="108">
        <v>23560</v>
      </c>
      <c r="G29" s="155">
        <f t="shared" si="0"/>
        <v>4488390</v>
      </c>
      <c r="H29" s="39"/>
      <c r="I29" s="170">
        <v>24328</v>
      </c>
      <c r="J29" s="170">
        <v>162186</v>
      </c>
      <c r="K29" s="170">
        <v>1000</v>
      </c>
      <c r="L29" s="72">
        <v>0</v>
      </c>
      <c r="M29" s="39">
        <f t="shared" si="3"/>
        <v>187514</v>
      </c>
      <c r="N29" s="39">
        <f t="shared" si="9"/>
        <v>4675904</v>
      </c>
      <c r="O29" s="178"/>
      <c r="P29" s="108">
        <v>4294</v>
      </c>
      <c r="Q29" s="108">
        <v>0</v>
      </c>
      <c r="R29" s="108">
        <v>0</v>
      </c>
      <c r="S29" s="108">
        <v>0</v>
      </c>
      <c r="T29" s="108">
        <f t="shared" si="5"/>
        <v>4294</v>
      </c>
      <c r="U29" s="169">
        <f t="shared" si="6"/>
        <v>4680198</v>
      </c>
      <c r="V29" s="32"/>
      <c r="W29" s="108">
        <v>0</v>
      </c>
      <c r="X29" s="108">
        <v>0</v>
      </c>
      <c r="Y29" s="108">
        <v>0</v>
      </c>
      <c r="Z29" s="108">
        <v>0</v>
      </c>
      <c r="AA29" s="108">
        <f t="shared" si="1"/>
        <v>4680198</v>
      </c>
      <c r="AB29" s="108">
        <f t="shared" si="2"/>
        <v>0</v>
      </c>
      <c r="AC29" s="108">
        <v>0</v>
      </c>
      <c r="AD29" s="108">
        <v>0</v>
      </c>
      <c r="AE29" s="108">
        <v>0</v>
      </c>
      <c r="AF29" s="108">
        <v>0</v>
      </c>
      <c r="AG29" s="108">
        <f t="shared" si="7"/>
        <v>0</v>
      </c>
      <c r="AH29" s="108">
        <f t="shared" si="8"/>
        <v>4680198</v>
      </c>
    </row>
    <row r="30" spans="1:43" x14ac:dyDescent="0.2">
      <c r="A30" s="24" t="str">
        <f>+'Original ABG Allocation'!A29</f>
        <v>24</v>
      </c>
      <c r="B30" s="24" t="str">
        <f>+'Original ABG Allocation'!B29</f>
        <v>LEBANON</v>
      </c>
      <c r="C30" s="108">
        <v>1583672</v>
      </c>
      <c r="D30" s="106">
        <v>338272</v>
      </c>
      <c r="E30" s="106">
        <v>5460</v>
      </c>
      <c r="F30" s="108">
        <v>7308</v>
      </c>
      <c r="G30" s="155">
        <f t="shared" si="0"/>
        <v>1934712</v>
      </c>
      <c r="H30" s="39"/>
      <c r="I30" s="170">
        <v>7824</v>
      </c>
      <c r="J30" s="170">
        <v>52162</v>
      </c>
      <c r="K30" s="170">
        <v>736</v>
      </c>
      <c r="L30" s="72">
        <v>0</v>
      </c>
      <c r="M30" s="39">
        <f t="shared" si="3"/>
        <v>60722</v>
      </c>
      <c r="N30" s="39">
        <f t="shared" si="9"/>
        <v>1995434</v>
      </c>
      <c r="O30" s="178"/>
      <c r="P30" s="108">
        <f>1383+20294</f>
        <v>21677</v>
      </c>
      <c r="Q30" s="108">
        <v>115000</v>
      </c>
      <c r="R30" s="108">
        <v>0</v>
      </c>
      <c r="S30" s="108">
        <v>0</v>
      </c>
      <c r="T30" s="108">
        <f t="shared" si="5"/>
        <v>136677</v>
      </c>
      <c r="U30" s="169">
        <f t="shared" si="6"/>
        <v>2132111</v>
      </c>
      <c r="V30" s="32"/>
      <c r="W30" s="108">
        <v>0</v>
      </c>
      <c r="X30" s="108">
        <v>0</v>
      </c>
      <c r="Y30" s="108">
        <v>0</v>
      </c>
      <c r="Z30" s="108">
        <v>0</v>
      </c>
      <c r="AA30" s="108">
        <f t="shared" si="1"/>
        <v>2132111</v>
      </c>
      <c r="AB30" s="108">
        <f t="shared" si="2"/>
        <v>0</v>
      </c>
      <c r="AC30" s="108">
        <v>0</v>
      </c>
      <c r="AD30" s="108">
        <v>0</v>
      </c>
      <c r="AE30" s="108">
        <v>0</v>
      </c>
      <c r="AF30" s="108">
        <v>0</v>
      </c>
      <c r="AG30" s="108">
        <f t="shared" si="7"/>
        <v>0</v>
      </c>
      <c r="AH30" s="108">
        <f t="shared" si="8"/>
        <v>2132111</v>
      </c>
    </row>
    <row r="31" spans="1:43" x14ac:dyDescent="0.2">
      <c r="A31" s="24" t="str">
        <f>+'Original ABG Allocation'!A30</f>
        <v>25</v>
      </c>
      <c r="B31" s="24" t="str">
        <f>+'Original ABG Allocation'!B30</f>
        <v>YORK</v>
      </c>
      <c r="C31" s="108">
        <v>4426279</v>
      </c>
      <c r="D31" s="106">
        <v>898415</v>
      </c>
      <c r="E31" s="106">
        <v>14980</v>
      </c>
      <c r="F31" s="108">
        <v>24343</v>
      </c>
      <c r="G31" s="155">
        <f t="shared" si="0"/>
        <v>5364017</v>
      </c>
      <c r="H31" s="39"/>
      <c r="I31" s="170">
        <v>32658</v>
      </c>
      <c r="J31" s="170">
        <v>217714</v>
      </c>
      <c r="K31" s="170">
        <v>3075</v>
      </c>
      <c r="L31" s="72">
        <v>0</v>
      </c>
      <c r="M31" s="39">
        <f t="shared" si="3"/>
        <v>253447</v>
      </c>
      <c r="N31" s="39">
        <f t="shared" si="9"/>
        <v>5617464</v>
      </c>
      <c r="O31" s="178"/>
      <c r="P31" s="108">
        <v>5764</v>
      </c>
      <c r="Q31" s="108">
        <v>0</v>
      </c>
      <c r="R31" s="108">
        <v>0</v>
      </c>
      <c r="S31" s="108">
        <v>0</v>
      </c>
      <c r="T31" s="108">
        <f t="shared" si="5"/>
        <v>5764</v>
      </c>
      <c r="U31" s="169">
        <f t="shared" si="6"/>
        <v>5623228</v>
      </c>
      <c r="V31" s="32"/>
      <c r="W31" s="108">
        <v>0</v>
      </c>
      <c r="X31" s="108">
        <v>0</v>
      </c>
      <c r="Y31" s="108">
        <v>0</v>
      </c>
      <c r="Z31" s="108">
        <v>0</v>
      </c>
      <c r="AA31" s="108">
        <f t="shared" si="1"/>
        <v>5623228</v>
      </c>
      <c r="AB31" s="108">
        <f t="shared" si="2"/>
        <v>0</v>
      </c>
      <c r="AC31" s="108">
        <v>0</v>
      </c>
      <c r="AD31" s="108">
        <v>0</v>
      </c>
      <c r="AE31" s="108">
        <v>0</v>
      </c>
      <c r="AF31" s="108">
        <v>0</v>
      </c>
      <c r="AG31" s="108">
        <f t="shared" si="7"/>
        <v>0</v>
      </c>
      <c r="AH31" s="108">
        <f t="shared" si="8"/>
        <v>5623228</v>
      </c>
    </row>
    <row r="32" spans="1:43" x14ac:dyDescent="0.2">
      <c r="A32" s="24" t="str">
        <f>+'Original ABG Allocation'!A31</f>
        <v>26</v>
      </c>
      <c r="B32" s="24" t="str">
        <f>+'Original ABG Allocation'!B31</f>
        <v>LANCASTER</v>
      </c>
      <c r="C32" s="108">
        <v>4730804</v>
      </c>
      <c r="D32" s="106">
        <v>803880</v>
      </c>
      <c r="E32" s="106">
        <v>15750</v>
      </c>
      <c r="F32" s="108">
        <v>58951</v>
      </c>
      <c r="G32" s="155">
        <f t="shared" si="0"/>
        <v>5609385</v>
      </c>
      <c r="H32" s="39"/>
      <c r="I32" s="170">
        <v>52386</v>
      </c>
      <c r="J32" s="170">
        <v>349237</v>
      </c>
      <c r="K32" s="170">
        <v>4015</v>
      </c>
      <c r="L32" s="72">
        <v>0</v>
      </c>
      <c r="M32" s="39">
        <f t="shared" si="3"/>
        <v>405638</v>
      </c>
      <c r="N32" s="39">
        <f t="shared" si="9"/>
        <v>6015023</v>
      </c>
      <c r="O32" s="178"/>
      <c r="P32" s="108">
        <v>9245</v>
      </c>
      <c r="Q32" s="108">
        <v>0</v>
      </c>
      <c r="R32" s="108">
        <v>0</v>
      </c>
      <c r="S32" s="108">
        <v>0</v>
      </c>
      <c r="T32" s="108">
        <f t="shared" si="5"/>
        <v>9245</v>
      </c>
      <c r="U32" s="169">
        <f t="shared" si="6"/>
        <v>6024268</v>
      </c>
      <c r="V32" s="32"/>
      <c r="W32" s="108">
        <v>0</v>
      </c>
      <c r="X32" s="108">
        <v>0</v>
      </c>
      <c r="Y32" s="108">
        <v>0</v>
      </c>
      <c r="Z32" s="108">
        <v>0</v>
      </c>
      <c r="AA32" s="108">
        <f t="shared" si="1"/>
        <v>6024268</v>
      </c>
      <c r="AB32" s="108">
        <f t="shared" si="2"/>
        <v>0</v>
      </c>
      <c r="AC32" s="108">
        <v>0</v>
      </c>
      <c r="AD32" s="108">
        <v>0</v>
      </c>
      <c r="AE32" s="108">
        <v>0</v>
      </c>
      <c r="AF32" s="108">
        <v>0</v>
      </c>
      <c r="AG32" s="108">
        <f t="shared" si="7"/>
        <v>0</v>
      </c>
      <c r="AH32" s="108">
        <f t="shared" si="8"/>
        <v>6024268</v>
      </c>
    </row>
    <row r="33" spans="1:34" x14ac:dyDescent="0.2">
      <c r="A33" s="24" t="str">
        <f>+'Original ABG Allocation'!A32</f>
        <v>27</v>
      </c>
      <c r="B33" s="24" t="str">
        <f>+'Original ABG Allocation'!B32</f>
        <v>CHESTER</v>
      </c>
      <c r="C33" s="108">
        <v>2858044</v>
      </c>
      <c r="D33" s="106">
        <v>883017</v>
      </c>
      <c r="E33" s="106">
        <v>10640</v>
      </c>
      <c r="F33" s="108">
        <v>14788</v>
      </c>
      <c r="G33" s="155">
        <f t="shared" si="0"/>
        <v>3766489</v>
      </c>
      <c r="H33" s="39"/>
      <c r="I33" s="170">
        <v>18910</v>
      </c>
      <c r="J33" s="170">
        <v>126066</v>
      </c>
      <c r="K33" s="170">
        <v>4103</v>
      </c>
      <c r="L33" s="72">
        <v>0</v>
      </c>
      <c r="M33" s="39">
        <f t="shared" si="3"/>
        <v>149079</v>
      </c>
      <c r="N33" s="39">
        <f t="shared" si="9"/>
        <v>3915568</v>
      </c>
      <c r="O33" s="178"/>
      <c r="P33" s="108">
        <v>3338</v>
      </c>
      <c r="Q33" s="108">
        <v>0</v>
      </c>
      <c r="R33" s="108">
        <v>0</v>
      </c>
      <c r="S33" s="108">
        <v>0</v>
      </c>
      <c r="T33" s="108">
        <f t="shared" si="5"/>
        <v>3338</v>
      </c>
      <c r="U33" s="169">
        <f t="shared" si="6"/>
        <v>3918906</v>
      </c>
      <c r="V33" s="32"/>
      <c r="W33" s="108">
        <v>0</v>
      </c>
      <c r="X33" s="108">
        <v>0</v>
      </c>
      <c r="Y33" s="108">
        <v>0</v>
      </c>
      <c r="Z33" s="108">
        <v>0</v>
      </c>
      <c r="AA33" s="108">
        <f t="shared" si="1"/>
        <v>3918906</v>
      </c>
      <c r="AB33" s="108">
        <f t="shared" si="2"/>
        <v>0</v>
      </c>
      <c r="AC33" s="108">
        <v>0</v>
      </c>
      <c r="AD33" s="108">
        <v>0</v>
      </c>
      <c r="AE33" s="108">
        <v>0</v>
      </c>
      <c r="AF33" s="108">
        <v>0</v>
      </c>
      <c r="AG33" s="108">
        <f t="shared" si="7"/>
        <v>0</v>
      </c>
      <c r="AH33" s="108">
        <f t="shared" si="8"/>
        <v>3918906</v>
      </c>
    </row>
    <row r="34" spans="1:34" x14ac:dyDescent="0.2">
      <c r="A34" s="24" t="str">
        <f>+'Original ABG Allocation'!A33</f>
        <v>28</v>
      </c>
      <c r="B34" s="24" t="str">
        <f>+'Original ABG Allocation'!B33</f>
        <v>MONTGOMERY</v>
      </c>
      <c r="C34" s="108">
        <v>7002363</v>
      </c>
      <c r="D34" s="106">
        <v>1173613</v>
      </c>
      <c r="E34" s="106">
        <v>22400</v>
      </c>
      <c r="F34" s="108">
        <v>14521</v>
      </c>
      <c r="G34" s="155">
        <f t="shared" si="0"/>
        <v>8212897</v>
      </c>
      <c r="H34" s="39"/>
      <c r="I34" s="170">
        <v>66132</v>
      </c>
      <c r="J34" s="170">
        <v>440875</v>
      </c>
      <c r="K34" s="170">
        <v>4999</v>
      </c>
      <c r="L34" s="72">
        <v>0</v>
      </c>
      <c r="M34" s="39">
        <f t="shared" si="3"/>
        <v>512006</v>
      </c>
      <c r="N34" s="39">
        <f t="shared" si="9"/>
        <v>8724903</v>
      </c>
      <c r="O34" s="178"/>
      <c r="P34" s="108">
        <v>11670</v>
      </c>
      <c r="Q34" s="108">
        <v>0</v>
      </c>
      <c r="R34" s="108">
        <v>0</v>
      </c>
      <c r="S34" s="108">
        <v>0</v>
      </c>
      <c r="T34" s="108">
        <f t="shared" si="5"/>
        <v>11670</v>
      </c>
      <c r="U34" s="169">
        <f t="shared" si="6"/>
        <v>8736573</v>
      </c>
      <c r="V34" s="32"/>
      <c r="W34" s="108">
        <v>0</v>
      </c>
      <c r="X34" s="108">
        <v>0</v>
      </c>
      <c r="Y34" s="108">
        <v>0</v>
      </c>
      <c r="Z34" s="108">
        <v>0</v>
      </c>
      <c r="AA34" s="108">
        <f t="shared" si="1"/>
        <v>8736573</v>
      </c>
      <c r="AB34" s="108">
        <f t="shared" si="2"/>
        <v>0</v>
      </c>
      <c r="AC34" s="108">
        <v>0</v>
      </c>
      <c r="AD34" s="108">
        <v>0</v>
      </c>
      <c r="AE34" s="108">
        <v>0</v>
      </c>
      <c r="AF34" s="108">
        <v>0</v>
      </c>
      <c r="AG34" s="108">
        <f t="shared" si="7"/>
        <v>0</v>
      </c>
      <c r="AH34" s="108">
        <f t="shared" si="8"/>
        <v>8736573</v>
      </c>
    </row>
    <row r="35" spans="1:34" x14ac:dyDescent="0.2">
      <c r="A35" s="24" t="str">
        <f>+'Original ABG Allocation'!A34</f>
        <v>29</v>
      </c>
      <c r="B35" s="24" t="str">
        <f>+'Original ABG Allocation'!B34</f>
        <v>BUCKS</v>
      </c>
      <c r="C35" s="108">
        <v>4353749</v>
      </c>
      <c r="D35" s="106">
        <v>871268</v>
      </c>
      <c r="E35" s="106">
        <v>14560</v>
      </c>
      <c r="F35" s="108">
        <v>7481</v>
      </c>
      <c r="G35" s="155">
        <f t="shared" si="0"/>
        <v>5247058</v>
      </c>
      <c r="H35" s="39"/>
      <c r="I35" s="170">
        <v>50638</v>
      </c>
      <c r="J35" s="170">
        <v>337584</v>
      </c>
      <c r="K35" s="170">
        <v>5254</v>
      </c>
      <c r="L35" s="72">
        <v>0</v>
      </c>
      <c r="M35" s="39">
        <f t="shared" si="3"/>
        <v>393476</v>
      </c>
      <c r="N35" s="39">
        <f t="shared" si="9"/>
        <v>5640534</v>
      </c>
      <c r="O35" s="178"/>
      <c r="P35" s="108">
        <v>8936</v>
      </c>
      <c r="Q35" s="108">
        <v>0</v>
      </c>
      <c r="R35" s="108">
        <v>0</v>
      </c>
      <c r="S35" s="108">
        <v>0</v>
      </c>
      <c r="T35" s="108">
        <f t="shared" si="5"/>
        <v>8936</v>
      </c>
      <c r="U35" s="169">
        <f t="shared" si="6"/>
        <v>5649470</v>
      </c>
      <c r="V35" s="32"/>
      <c r="W35" s="108">
        <v>0</v>
      </c>
      <c r="X35" s="108">
        <v>0</v>
      </c>
      <c r="Y35" s="108">
        <v>0</v>
      </c>
      <c r="Z35" s="108">
        <v>0</v>
      </c>
      <c r="AA35" s="108">
        <f t="shared" si="1"/>
        <v>5649470</v>
      </c>
      <c r="AB35" s="108">
        <f t="shared" si="2"/>
        <v>0</v>
      </c>
      <c r="AC35" s="108">
        <v>0</v>
      </c>
      <c r="AD35" s="108">
        <v>0</v>
      </c>
      <c r="AE35" s="108">
        <v>0</v>
      </c>
      <c r="AF35" s="108">
        <v>0</v>
      </c>
      <c r="AG35" s="108">
        <f t="shared" si="7"/>
        <v>0</v>
      </c>
      <c r="AH35" s="108">
        <f t="shared" si="8"/>
        <v>5649470</v>
      </c>
    </row>
    <row r="36" spans="1:34" x14ac:dyDescent="0.2">
      <c r="A36" s="24" t="str">
        <f>+'Original ABG Allocation'!A35</f>
        <v>30</v>
      </c>
      <c r="B36" s="24" t="str">
        <f>+'Original ABG Allocation'!B35</f>
        <v>DELAWARE</v>
      </c>
      <c r="C36" s="108">
        <v>7018362</v>
      </c>
      <c r="D36" s="106">
        <v>1022367</v>
      </c>
      <c r="E36" s="106">
        <v>22260</v>
      </c>
      <c r="F36" s="108">
        <v>28933</v>
      </c>
      <c r="G36" s="155">
        <f t="shared" si="0"/>
        <v>8091922</v>
      </c>
      <c r="H36" s="39"/>
      <c r="I36" s="170">
        <v>42286</v>
      </c>
      <c r="J36" s="170">
        <v>281910</v>
      </c>
      <c r="K36" s="170">
        <v>704</v>
      </c>
      <c r="L36" s="72">
        <v>0</v>
      </c>
      <c r="M36" s="39">
        <f t="shared" si="3"/>
        <v>324900</v>
      </c>
      <c r="N36" s="39">
        <f t="shared" si="9"/>
        <v>8416822</v>
      </c>
      <c r="O36" s="178"/>
      <c r="P36" s="108">
        <v>7464</v>
      </c>
      <c r="Q36" s="108">
        <v>0</v>
      </c>
      <c r="R36" s="108">
        <v>0</v>
      </c>
      <c r="S36" s="108">
        <v>0</v>
      </c>
      <c r="T36" s="108">
        <f t="shared" si="5"/>
        <v>7464</v>
      </c>
      <c r="U36" s="169">
        <f t="shared" si="6"/>
        <v>8424286</v>
      </c>
      <c r="V36" s="32"/>
      <c r="W36" s="108">
        <v>0</v>
      </c>
      <c r="X36" s="108">
        <v>0</v>
      </c>
      <c r="Y36" s="108">
        <v>0</v>
      </c>
      <c r="Z36" s="108">
        <v>0</v>
      </c>
      <c r="AA36" s="108">
        <f t="shared" si="1"/>
        <v>8424286</v>
      </c>
      <c r="AB36" s="108">
        <f t="shared" si="2"/>
        <v>0</v>
      </c>
      <c r="AC36" s="108">
        <v>0</v>
      </c>
      <c r="AD36" s="108">
        <v>0</v>
      </c>
      <c r="AE36" s="108">
        <v>0</v>
      </c>
      <c r="AF36" s="108">
        <v>0</v>
      </c>
      <c r="AG36" s="108">
        <f t="shared" si="7"/>
        <v>0</v>
      </c>
      <c r="AH36" s="108">
        <f t="shared" si="8"/>
        <v>8424286</v>
      </c>
    </row>
    <row r="37" spans="1:34" x14ac:dyDescent="0.2">
      <c r="A37" s="24" t="str">
        <f>+'Original ABG Allocation'!A36</f>
        <v>31</v>
      </c>
      <c r="B37" s="24" t="str">
        <f>+'Original ABG Allocation'!B36</f>
        <v>PHILADELPHIA</v>
      </c>
      <c r="C37" s="108">
        <v>45352170</v>
      </c>
      <c r="D37" s="106">
        <v>10343419</v>
      </c>
      <c r="E37" s="106">
        <v>155820</v>
      </c>
      <c r="F37" s="108">
        <v>174473</v>
      </c>
      <c r="G37" s="155">
        <f t="shared" si="0"/>
        <v>56025882</v>
      </c>
      <c r="H37" s="39"/>
      <c r="I37" s="170">
        <v>0</v>
      </c>
      <c r="J37" s="170">
        <v>-1551510</v>
      </c>
      <c r="K37" s="170">
        <v>-23373</v>
      </c>
      <c r="L37" s="72">
        <v>0</v>
      </c>
      <c r="M37" s="39">
        <f t="shared" si="3"/>
        <v>-1574883</v>
      </c>
      <c r="N37" s="39">
        <f t="shared" si="9"/>
        <v>54450999</v>
      </c>
      <c r="O37" s="178"/>
      <c r="P37" s="108">
        <v>0</v>
      </c>
      <c r="Q37" s="108">
        <v>0</v>
      </c>
      <c r="R37" s="108">
        <v>0</v>
      </c>
      <c r="S37" s="108">
        <v>0</v>
      </c>
      <c r="T37" s="108">
        <f t="shared" si="5"/>
        <v>0</v>
      </c>
      <c r="U37" s="169">
        <f t="shared" si="6"/>
        <v>54450999</v>
      </c>
      <c r="V37" s="32"/>
      <c r="W37" s="108">
        <v>0</v>
      </c>
      <c r="X37" s="108">
        <v>0</v>
      </c>
      <c r="Y37" s="108">
        <v>0</v>
      </c>
      <c r="Z37" s="108">
        <v>0</v>
      </c>
      <c r="AA37" s="108">
        <f t="shared" si="1"/>
        <v>54450999</v>
      </c>
      <c r="AB37" s="108">
        <f t="shared" si="2"/>
        <v>0</v>
      </c>
      <c r="AC37" s="108">
        <v>0</v>
      </c>
      <c r="AD37" s="108">
        <v>0</v>
      </c>
      <c r="AE37" s="108">
        <v>0</v>
      </c>
      <c r="AF37" s="108">
        <v>0</v>
      </c>
      <c r="AG37" s="108">
        <f t="shared" si="7"/>
        <v>0</v>
      </c>
      <c r="AH37" s="108">
        <f t="shared" si="8"/>
        <v>54450999</v>
      </c>
    </row>
    <row r="38" spans="1:34" x14ac:dyDescent="0.2">
      <c r="A38" s="24" t="str">
        <f>+'Original ABG Allocation'!A37</f>
        <v>32</v>
      </c>
      <c r="B38" s="24" t="str">
        <f>+'Original ABG Allocation'!B37</f>
        <v>BERKS</v>
      </c>
      <c r="C38" s="108">
        <v>4995756</v>
      </c>
      <c r="D38" s="106">
        <v>965143</v>
      </c>
      <c r="E38" s="106">
        <v>17080</v>
      </c>
      <c r="F38" s="108">
        <v>26504</v>
      </c>
      <c r="G38" s="155">
        <f t="shared" si="0"/>
        <v>6004483</v>
      </c>
      <c r="H38" s="39"/>
      <c r="I38" s="170">
        <v>37186</v>
      </c>
      <c r="J38" s="170">
        <v>247905</v>
      </c>
      <c r="K38" s="170">
        <v>2911</v>
      </c>
      <c r="L38" s="72">
        <v>0</v>
      </c>
      <c r="M38" s="39">
        <f t="shared" si="3"/>
        <v>288002</v>
      </c>
      <c r="N38" s="39">
        <f t="shared" si="9"/>
        <v>6292485</v>
      </c>
      <c r="O38" s="178"/>
      <c r="P38" s="108">
        <v>6563</v>
      </c>
      <c r="Q38" s="108">
        <v>0</v>
      </c>
      <c r="R38" s="108">
        <v>0</v>
      </c>
      <c r="S38" s="108">
        <v>0</v>
      </c>
      <c r="T38" s="108">
        <f t="shared" si="5"/>
        <v>6563</v>
      </c>
      <c r="U38" s="169">
        <f t="shared" si="6"/>
        <v>6299048</v>
      </c>
      <c r="V38" s="32"/>
      <c r="W38" s="108">
        <v>0</v>
      </c>
      <c r="X38" s="108">
        <v>0</v>
      </c>
      <c r="Y38" s="108">
        <v>0</v>
      </c>
      <c r="Z38" s="108">
        <v>0</v>
      </c>
      <c r="AA38" s="108">
        <f t="shared" si="1"/>
        <v>6299048</v>
      </c>
      <c r="AB38" s="108">
        <f t="shared" si="2"/>
        <v>0</v>
      </c>
      <c r="AC38" s="108">
        <v>0</v>
      </c>
      <c r="AD38" s="108">
        <v>0</v>
      </c>
      <c r="AE38" s="108">
        <v>0</v>
      </c>
      <c r="AF38" s="108">
        <v>0</v>
      </c>
      <c r="AG38" s="108">
        <f t="shared" si="7"/>
        <v>0</v>
      </c>
      <c r="AH38" s="108">
        <f t="shared" si="8"/>
        <v>6299048</v>
      </c>
    </row>
    <row r="39" spans="1:34" x14ac:dyDescent="0.2">
      <c r="A39" s="24" t="str">
        <f>+'Original ABG Allocation'!A38</f>
        <v>33</v>
      </c>
      <c r="B39" s="24" t="str">
        <f>+'Original ABG Allocation'!B38</f>
        <v>LEHIGH</v>
      </c>
      <c r="C39" s="108">
        <v>3530746</v>
      </c>
      <c r="D39" s="106">
        <v>1100277</v>
      </c>
      <c r="E39" s="106">
        <v>13090</v>
      </c>
      <c r="F39" s="108">
        <v>10417</v>
      </c>
      <c r="G39" s="155">
        <f t="shared" ref="G39:G58" si="10">SUM(C39:F39)</f>
        <v>4654530</v>
      </c>
      <c r="H39" s="39"/>
      <c r="I39" s="170">
        <v>0</v>
      </c>
      <c r="J39" s="170">
        <v>-59668</v>
      </c>
      <c r="K39" s="170">
        <v>1781</v>
      </c>
      <c r="L39" s="72">
        <v>0</v>
      </c>
      <c r="M39" s="39">
        <f t="shared" si="3"/>
        <v>-57887</v>
      </c>
      <c r="N39" s="39">
        <f t="shared" si="9"/>
        <v>4596643</v>
      </c>
      <c r="O39" s="178"/>
      <c r="P39" s="108">
        <v>0</v>
      </c>
      <c r="Q39" s="108">
        <v>0</v>
      </c>
      <c r="R39" s="108">
        <v>0</v>
      </c>
      <c r="S39" s="108">
        <v>0</v>
      </c>
      <c r="T39" s="108">
        <f t="shared" si="5"/>
        <v>0</v>
      </c>
      <c r="U39" s="169">
        <f t="shared" si="6"/>
        <v>4596643</v>
      </c>
      <c r="V39" s="32"/>
      <c r="W39" s="108">
        <v>0</v>
      </c>
      <c r="X39" s="108">
        <v>0</v>
      </c>
      <c r="Y39" s="108">
        <v>0</v>
      </c>
      <c r="Z39" s="108">
        <v>0</v>
      </c>
      <c r="AA39" s="108">
        <f t="shared" ref="AA39:AA58" si="11">U39+W39+X39+Z39</f>
        <v>4596643</v>
      </c>
      <c r="AB39" s="108">
        <f t="shared" ref="AB39:AB58" si="12">AA39-U39</f>
        <v>0</v>
      </c>
      <c r="AC39" s="108">
        <v>0</v>
      </c>
      <c r="AD39" s="108">
        <v>0</v>
      </c>
      <c r="AE39" s="108">
        <v>0</v>
      </c>
      <c r="AF39" s="108">
        <v>0</v>
      </c>
      <c r="AG39" s="108">
        <f t="shared" si="7"/>
        <v>0</v>
      </c>
      <c r="AH39" s="108">
        <f t="shared" si="8"/>
        <v>4596643</v>
      </c>
    </row>
    <row r="40" spans="1:34" x14ac:dyDescent="0.2">
      <c r="A40" s="24" t="str">
        <f>+'Original ABG Allocation'!A39</f>
        <v>34</v>
      </c>
      <c r="B40" s="24" t="str">
        <f>+'Original ABG Allocation'!B39</f>
        <v>NORTHAMPTON</v>
      </c>
      <c r="C40" s="108">
        <v>3301880</v>
      </c>
      <c r="D40" s="106">
        <v>760926</v>
      </c>
      <c r="E40" s="106">
        <v>11340</v>
      </c>
      <c r="F40" s="108">
        <v>13206</v>
      </c>
      <c r="G40" s="155">
        <f t="shared" si="10"/>
        <v>4087352</v>
      </c>
      <c r="H40" s="39"/>
      <c r="I40" s="170">
        <v>5822</v>
      </c>
      <c r="J40" s="170">
        <v>38809</v>
      </c>
      <c r="K40" s="170">
        <v>848</v>
      </c>
      <c r="L40" s="72">
        <v>0</v>
      </c>
      <c r="M40" s="39">
        <f t="shared" si="3"/>
        <v>45479</v>
      </c>
      <c r="N40" s="39">
        <f t="shared" si="9"/>
        <v>4132831</v>
      </c>
      <c r="O40" s="178"/>
      <c r="P40" s="108">
        <v>1028</v>
      </c>
      <c r="Q40" s="108">
        <v>0</v>
      </c>
      <c r="R40" s="108">
        <v>0</v>
      </c>
      <c r="S40" s="108">
        <v>0</v>
      </c>
      <c r="T40" s="108">
        <f t="shared" si="5"/>
        <v>1028</v>
      </c>
      <c r="U40" s="169">
        <f t="shared" si="6"/>
        <v>4133859</v>
      </c>
      <c r="V40" s="32"/>
      <c r="W40" s="108">
        <v>0</v>
      </c>
      <c r="X40" s="108">
        <v>0</v>
      </c>
      <c r="Y40" s="108">
        <v>0</v>
      </c>
      <c r="Z40" s="108">
        <v>0</v>
      </c>
      <c r="AA40" s="108">
        <f t="shared" si="11"/>
        <v>4133859</v>
      </c>
      <c r="AB40" s="108">
        <f t="shared" si="12"/>
        <v>0</v>
      </c>
      <c r="AC40" s="108">
        <v>0</v>
      </c>
      <c r="AD40" s="108">
        <v>0</v>
      </c>
      <c r="AE40" s="108">
        <v>0</v>
      </c>
      <c r="AF40" s="108">
        <v>0</v>
      </c>
      <c r="AG40" s="108">
        <f t="shared" si="7"/>
        <v>0</v>
      </c>
      <c r="AH40" s="108">
        <f t="shared" si="8"/>
        <v>4133859</v>
      </c>
    </row>
    <row r="41" spans="1:34" x14ac:dyDescent="0.2">
      <c r="A41" s="24" t="str">
        <f>+'Original ABG Allocation'!A40</f>
        <v>35</v>
      </c>
      <c r="B41" s="24" t="str">
        <f>+'Original ABG Allocation'!B40</f>
        <v>PIKE</v>
      </c>
      <c r="C41" s="108">
        <v>612431</v>
      </c>
      <c r="D41" s="106">
        <v>96819</v>
      </c>
      <c r="E41" s="106">
        <v>2030</v>
      </c>
      <c r="F41" s="108">
        <v>3172</v>
      </c>
      <c r="G41" s="155">
        <f t="shared" si="10"/>
        <v>714452</v>
      </c>
      <c r="H41" s="39"/>
      <c r="I41" s="170">
        <v>19454</v>
      </c>
      <c r="J41" s="170">
        <v>129692</v>
      </c>
      <c r="K41" s="170">
        <v>1985</v>
      </c>
      <c r="L41" s="72">
        <v>0</v>
      </c>
      <c r="M41" s="39">
        <f t="shared" si="3"/>
        <v>151131</v>
      </c>
      <c r="N41" s="39">
        <f t="shared" si="9"/>
        <v>865583</v>
      </c>
      <c r="O41" s="178"/>
      <c r="P41" s="108">
        <v>3434</v>
      </c>
      <c r="Q41" s="108">
        <v>0</v>
      </c>
      <c r="R41" s="108">
        <v>0</v>
      </c>
      <c r="S41" s="108">
        <v>0</v>
      </c>
      <c r="T41" s="108">
        <f t="shared" si="5"/>
        <v>3434</v>
      </c>
      <c r="U41" s="169">
        <f t="shared" si="6"/>
        <v>869017</v>
      </c>
      <c r="V41" s="32"/>
      <c r="W41" s="108">
        <v>0</v>
      </c>
      <c r="X41" s="108">
        <v>0</v>
      </c>
      <c r="Y41" s="108">
        <v>0</v>
      </c>
      <c r="Z41" s="108">
        <v>0</v>
      </c>
      <c r="AA41" s="108">
        <f t="shared" si="11"/>
        <v>869017</v>
      </c>
      <c r="AB41" s="108">
        <f t="shared" si="12"/>
        <v>0</v>
      </c>
      <c r="AC41" s="108">
        <v>0</v>
      </c>
      <c r="AD41" s="108">
        <v>0</v>
      </c>
      <c r="AE41" s="108">
        <v>0</v>
      </c>
      <c r="AF41" s="108">
        <v>0</v>
      </c>
      <c r="AG41" s="108">
        <f t="shared" si="7"/>
        <v>0</v>
      </c>
      <c r="AH41" s="108">
        <f t="shared" si="8"/>
        <v>869017</v>
      </c>
    </row>
    <row r="42" spans="1:34" x14ac:dyDescent="0.2">
      <c r="A42" s="24" t="str">
        <f>+'Original ABG Allocation'!A41</f>
        <v>36</v>
      </c>
      <c r="B42" s="24" t="str">
        <f>+'Original ABG Allocation'!B41</f>
        <v>B/S/S/T</v>
      </c>
      <c r="C42" s="108">
        <v>3343410</v>
      </c>
      <c r="D42" s="106">
        <v>623035</v>
      </c>
      <c r="E42" s="106">
        <v>11130</v>
      </c>
      <c r="F42" s="108">
        <v>15622</v>
      </c>
      <c r="G42" s="155">
        <f t="shared" si="10"/>
        <v>3993197</v>
      </c>
      <c r="H42" s="39"/>
      <c r="I42" s="170">
        <v>20452</v>
      </c>
      <c r="J42" s="170">
        <v>136347</v>
      </c>
      <c r="K42" s="170">
        <v>1382</v>
      </c>
      <c r="L42" s="72">
        <v>0</v>
      </c>
      <c r="M42" s="39">
        <f t="shared" si="3"/>
        <v>158181</v>
      </c>
      <c r="N42" s="39">
        <f t="shared" si="9"/>
        <v>4151378</v>
      </c>
      <c r="O42" s="178"/>
      <c r="P42" s="108">
        <v>3610</v>
      </c>
      <c r="Q42" s="108">
        <v>0</v>
      </c>
      <c r="R42" s="108">
        <v>0</v>
      </c>
      <c r="S42" s="108">
        <v>0</v>
      </c>
      <c r="T42" s="108">
        <f t="shared" si="5"/>
        <v>3610</v>
      </c>
      <c r="U42" s="169">
        <f t="shared" si="6"/>
        <v>4154988</v>
      </c>
      <c r="V42" s="32"/>
      <c r="W42" s="108">
        <v>0</v>
      </c>
      <c r="X42" s="108">
        <v>0</v>
      </c>
      <c r="Y42" s="108">
        <v>0</v>
      </c>
      <c r="Z42" s="108">
        <v>0</v>
      </c>
      <c r="AA42" s="108">
        <f t="shared" si="11"/>
        <v>4154988</v>
      </c>
      <c r="AB42" s="108">
        <f t="shared" si="12"/>
        <v>0</v>
      </c>
      <c r="AC42" s="108">
        <v>0</v>
      </c>
      <c r="AD42" s="108">
        <v>0</v>
      </c>
      <c r="AE42" s="108">
        <v>0</v>
      </c>
      <c r="AF42" s="108">
        <v>0</v>
      </c>
      <c r="AG42" s="108">
        <f t="shared" si="7"/>
        <v>0</v>
      </c>
      <c r="AH42" s="108">
        <f t="shared" si="8"/>
        <v>4154988</v>
      </c>
    </row>
    <row r="43" spans="1:34" x14ac:dyDescent="0.2">
      <c r="A43" s="24" t="str">
        <f>+'Original ABG Allocation'!A42</f>
        <v>37</v>
      </c>
      <c r="B43" s="24" t="str">
        <f>+'Original ABG Allocation'!B42</f>
        <v>LUZERNE/WYOMING</v>
      </c>
      <c r="C43" s="108">
        <v>7460271</v>
      </c>
      <c r="D43" s="106">
        <v>1838800</v>
      </c>
      <c r="E43" s="106">
        <v>25970</v>
      </c>
      <c r="F43" s="108">
        <v>35180</v>
      </c>
      <c r="G43" s="155">
        <f t="shared" si="10"/>
        <v>9360221</v>
      </c>
      <c r="H43" s="39"/>
      <c r="I43" s="170">
        <v>0</v>
      </c>
      <c r="J43" s="170">
        <v>-275820</v>
      </c>
      <c r="K43" s="170">
        <v>-3894</v>
      </c>
      <c r="L43" s="72">
        <v>0</v>
      </c>
      <c r="M43" s="39">
        <f t="shared" si="3"/>
        <v>-279714</v>
      </c>
      <c r="N43" s="39">
        <f t="shared" si="9"/>
        <v>9080507</v>
      </c>
      <c r="O43" s="178"/>
      <c r="P43" s="108">
        <v>0</v>
      </c>
      <c r="Q43" s="108">
        <v>0</v>
      </c>
      <c r="R43" s="108">
        <v>0</v>
      </c>
      <c r="S43" s="108">
        <v>0</v>
      </c>
      <c r="T43" s="108">
        <f t="shared" si="5"/>
        <v>0</v>
      </c>
      <c r="U43" s="169">
        <f t="shared" si="6"/>
        <v>9080507</v>
      </c>
      <c r="V43" s="32"/>
      <c r="W43" s="108">
        <v>0</v>
      </c>
      <c r="X43" s="108">
        <v>0</v>
      </c>
      <c r="Y43" s="108">
        <v>0</v>
      </c>
      <c r="Z43" s="108">
        <v>0</v>
      </c>
      <c r="AA43" s="108">
        <f t="shared" si="11"/>
        <v>9080507</v>
      </c>
      <c r="AB43" s="108">
        <f t="shared" si="12"/>
        <v>0</v>
      </c>
      <c r="AC43" s="108">
        <v>0</v>
      </c>
      <c r="AD43" s="108">
        <v>0</v>
      </c>
      <c r="AE43" s="108">
        <v>0</v>
      </c>
      <c r="AF43" s="108">
        <v>0</v>
      </c>
      <c r="AG43" s="108">
        <f t="shared" si="7"/>
        <v>0</v>
      </c>
      <c r="AH43" s="108">
        <f t="shared" si="8"/>
        <v>9080507</v>
      </c>
    </row>
    <row r="44" spans="1:34" x14ac:dyDescent="0.2">
      <c r="A44" s="24" t="str">
        <f>+'Original ABG Allocation'!A43</f>
        <v>38</v>
      </c>
      <c r="B44" s="24" t="str">
        <f>+'Original ABG Allocation'!B43</f>
        <v>LACKAWANNA</v>
      </c>
      <c r="C44" s="108">
        <v>4248719</v>
      </c>
      <c r="D44" s="106">
        <v>948576</v>
      </c>
      <c r="E44" s="106">
        <v>14630</v>
      </c>
      <c r="F44" s="108">
        <v>11569</v>
      </c>
      <c r="G44" s="155">
        <f t="shared" si="10"/>
        <v>5223494</v>
      </c>
      <c r="H44" s="39"/>
      <c r="I44" s="170">
        <v>0</v>
      </c>
      <c r="J44" s="170">
        <v>-142284</v>
      </c>
      <c r="K44" s="170">
        <f>-2193+60000</f>
        <v>57807</v>
      </c>
      <c r="L44" s="72">
        <v>0</v>
      </c>
      <c r="M44" s="39">
        <f t="shared" si="3"/>
        <v>-84477</v>
      </c>
      <c r="N44" s="39">
        <f t="shared" si="9"/>
        <v>5139017</v>
      </c>
      <c r="O44" s="178"/>
      <c r="P44" s="108">
        <v>0</v>
      </c>
      <c r="Q44" s="108">
        <v>0</v>
      </c>
      <c r="R44" s="108">
        <v>0</v>
      </c>
      <c r="S44" s="108">
        <v>0</v>
      </c>
      <c r="T44" s="108">
        <f t="shared" si="5"/>
        <v>0</v>
      </c>
      <c r="U44" s="169">
        <f t="shared" si="6"/>
        <v>5139017</v>
      </c>
      <c r="V44" s="32"/>
      <c r="W44" s="108">
        <v>0</v>
      </c>
      <c r="X44" s="108">
        <v>0</v>
      </c>
      <c r="Y44" s="108">
        <v>0</v>
      </c>
      <c r="Z44" s="108">
        <v>0</v>
      </c>
      <c r="AA44" s="108">
        <f t="shared" si="11"/>
        <v>5139017</v>
      </c>
      <c r="AB44" s="108">
        <f t="shared" si="12"/>
        <v>0</v>
      </c>
      <c r="AC44" s="108">
        <v>0</v>
      </c>
      <c r="AD44" s="108">
        <v>0</v>
      </c>
      <c r="AE44" s="108">
        <v>0</v>
      </c>
      <c r="AF44" s="108">
        <v>0</v>
      </c>
      <c r="AG44" s="108">
        <f t="shared" si="7"/>
        <v>0</v>
      </c>
      <c r="AH44" s="108">
        <f t="shared" si="8"/>
        <v>5139017</v>
      </c>
    </row>
    <row r="45" spans="1:34" x14ac:dyDescent="0.2">
      <c r="A45" s="24" t="str">
        <f>+'Original ABG Allocation'!A44</f>
        <v>39</v>
      </c>
      <c r="B45" s="24" t="str">
        <f>+'Original ABG Allocation'!B44</f>
        <v>CARBON</v>
      </c>
      <c r="C45" s="108">
        <v>1000904</v>
      </c>
      <c r="D45" s="106">
        <v>179642</v>
      </c>
      <c r="E45" s="106">
        <v>3290</v>
      </c>
      <c r="F45" s="108">
        <v>1672</v>
      </c>
      <c r="G45" s="155">
        <f t="shared" si="10"/>
        <v>1185508</v>
      </c>
      <c r="H45" s="39"/>
      <c r="I45" s="170">
        <v>10236</v>
      </c>
      <c r="J45" s="170">
        <v>68236</v>
      </c>
      <c r="K45" s="170">
        <v>869</v>
      </c>
      <c r="L45" s="72">
        <v>0</v>
      </c>
      <c r="M45" s="39">
        <f t="shared" si="3"/>
        <v>79341</v>
      </c>
      <c r="N45" s="39">
        <f t="shared" si="9"/>
        <v>1264849</v>
      </c>
      <c r="O45" s="178"/>
      <c r="P45" s="108">
        <v>1806</v>
      </c>
      <c r="Q45" s="108">
        <v>0</v>
      </c>
      <c r="R45" s="108">
        <v>0</v>
      </c>
      <c r="S45" s="108">
        <v>0</v>
      </c>
      <c r="T45" s="108">
        <f t="shared" si="5"/>
        <v>1806</v>
      </c>
      <c r="U45" s="169">
        <f t="shared" si="6"/>
        <v>1266655</v>
      </c>
      <c r="V45" s="32"/>
      <c r="W45" s="108">
        <v>0</v>
      </c>
      <c r="X45" s="108">
        <v>0</v>
      </c>
      <c r="Y45" s="108">
        <v>0</v>
      </c>
      <c r="Z45" s="108">
        <v>0</v>
      </c>
      <c r="AA45" s="108">
        <f t="shared" si="11"/>
        <v>1266655</v>
      </c>
      <c r="AB45" s="108">
        <f t="shared" si="12"/>
        <v>0</v>
      </c>
      <c r="AC45" s="108">
        <v>0</v>
      </c>
      <c r="AD45" s="108">
        <v>0</v>
      </c>
      <c r="AE45" s="108">
        <v>0</v>
      </c>
      <c r="AF45" s="108">
        <v>0</v>
      </c>
      <c r="AG45" s="108">
        <f t="shared" si="7"/>
        <v>0</v>
      </c>
      <c r="AH45" s="108">
        <f t="shared" si="8"/>
        <v>1266655</v>
      </c>
    </row>
    <row r="46" spans="1:34" x14ac:dyDescent="0.2">
      <c r="A46" s="24" t="str">
        <f>+'Original ABG Allocation'!A45</f>
        <v>40</v>
      </c>
      <c r="B46" s="24" t="str">
        <f>+'Original ABG Allocation'!B45</f>
        <v>SCHUYLKILL</v>
      </c>
      <c r="C46" s="108">
        <v>4036508</v>
      </c>
      <c r="D46" s="106">
        <v>512432</v>
      </c>
      <c r="E46" s="106">
        <v>12950</v>
      </c>
      <c r="F46" s="108">
        <v>7097</v>
      </c>
      <c r="G46" s="155">
        <f t="shared" si="10"/>
        <v>4568987</v>
      </c>
      <c r="H46" s="39"/>
      <c r="I46" s="170">
        <v>14312</v>
      </c>
      <c r="J46" s="170">
        <v>95416</v>
      </c>
      <c r="K46" s="170">
        <v>-1941</v>
      </c>
      <c r="L46" s="72">
        <v>0</v>
      </c>
      <c r="M46" s="39">
        <f t="shared" si="3"/>
        <v>107787</v>
      </c>
      <c r="N46" s="39">
        <f t="shared" si="9"/>
        <v>4676774</v>
      </c>
      <c r="O46" s="178"/>
      <c r="P46" s="108">
        <v>2528</v>
      </c>
      <c r="Q46" s="108">
        <v>0</v>
      </c>
      <c r="R46" s="108">
        <v>0</v>
      </c>
      <c r="S46" s="108">
        <v>0</v>
      </c>
      <c r="T46" s="108">
        <f t="shared" si="5"/>
        <v>2528</v>
      </c>
      <c r="U46" s="169">
        <f t="shared" si="6"/>
        <v>4679302</v>
      </c>
      <c r="V46" s="32"/>
      <c r="W46" s="108">
        <v>0</v>
      </c>
      <c r="X46" s="108">
        <v>0</v>
      </c>
      <c r="Y46" s="108">
        <v>0</v>
      </c>
      <c r="Z46" s="108">
        <v>0</v>
      </c>
      <c r="AA46" s="108">
        <f t="shared" si="11"/>
        <v>4679302</v>
      </c>
      <c r="AB46" s="108">
        <f t="shared" si="12"/>
        <v>0</v>
      </c>
      <c r="AC46" s="108">
        <v>0</v>
      </c>
      <c r="AD46" s="108">
        <v>0</v>
      </c>
      <c r="AE46" s="108">
        <v>0</v>
      </c>
      <c r="AF46" s="108">
        <v>0</v>
      </c>
      <c r="AG46" s="108">
        <f t="shared" si="7"/>
        <v>0</v>
      </c>
      <c r="AH46" s="108">
        <f t="shared" si="8"/>
        <v>4679302</v>
      </c>
    </row>
    <row r="47" spans="1:34" x14ac:dyDescent="0.2">
      <c r="A47" s="24" t="str">
        <f>+'Original ABG Allocation'!A46</f>
        <v>41</v>
      </c>
      <c r="B47" s="24" t="str">
        <f>+'Original ABG Allocation'!B46</f>
        <v>CLEARFIELD</v>
      </c>
      <c r="C47" s="108">
        <v>1870069</v>
      </c>
      <c r="D47" s="106">
        <v>348823</v>
      </c>
      <c r="E47" s="106">
        <v>6160</v>
      </c>
      <c r="F47" s="108">
        <v>4530</v>
      </c>
      <c r="G47" s="155">
        <f t="shared" si="10"/>
        <v>2229582</v>
      </c>
      <c r="H47" s="39"/>
      <c r="I47" s="170">
        <v>7646</v>
      </c>
      <c r="J47" s="170">
        <v>50975</v>
      </c>
      <c r="K47" s="170">
        <v>360</v>
      </c>
      <c r="L47" s="72">
        <v>0</v>
      </c>
      <c r="M47" s="39">
        <f t="shared" si="3"/>
        <v>58981</v>
      </c>
      <c r="N47" s="39">
        <f t="shared" si="9"/>
        <v>2288563</v>
      </c>
      <c r="O47" s="178"/>
      <c r="P47" s="108">
        <v>1350</v>
      </c>
      <c r="Q47" s="108">
        <v>0</v>
      </c>
      <c r="R47" s="108">
        <v>0</v>
      </c>
      <c r="S47" s="108">
        <v>0</v>
      </c>
      <c r="T47" s="108">
        <f t="shared" si="5"/>
        <v>1350</v>
      </c>
      <c r="U47" s="169">
        <f t="shared" si="6"/>
        <v>2289913</v>
      </c>
      <c r="V47" s="32"/>
      <c r="W47" s="108">
        <v>0</v>
      </c>
      <c r="X47" s="108">
        <v>0</v>
      </c>
      <c r="Y47" s="108">
        <v>0</v>
      </c>
      <c r="Z47" s="108">
        <v>0</v>
      </c>
      <c r="AA47" s="108">
        <f t="shared" si="11"/>
        <v>2289913</v>
      </c>
      <c r="AB47" s="108">
        <f t="shared" si="12"/>
        <v>0</v>
      </c>
      <c r="AC47" s="108">
        <v>0</v>
      </c>
      <c r="AD47" s="108">
        <v>0</v>
      </c>
      <c r="AE47" s="108">
        <v>0</v>
      </c>
      <c r="AF47" s="108">
        <v>0</v>
      </c>
      <c r="AG47" s="108">
        <f t="shared" si="7"/>
        <v>0</v>
      </c>
      <c r="AH47" s="108">
        <f t="shared" si="8"/>
        <v>2289913</v>
      </c>
    </row>
    <row r="48" spans="1:34" x14ac:dyDescent="0.2">
      <c r="A48" s="24" t="str">
        <f>+'Original ABG Allocation'!A47</f>
        <v>42</v>
      </c>
      <c r="B48" s="24" t="str">
        <f>+'Original ABG Allocation'!B47</f>
        <v>JEFFERSON</v>
      </c>
      <c r="C48" s="108">
        <v>972217</v>
      </c>
      <c r="D48" s="106">
        <v>301880</v>
      </c>
      <c r="E48" s="106">
        <v>3710</v>
      </c>
      <c r="F48" s="108">
        <v>4042</v>
      </c>
      <c r="G48" s="155">
        <f t="shared" si="10"/>
        <v>1281849</v>
      </c>
      <c r="H48" s="39"/>
      <c r="I48" s="170">
        <v>0</v>
      </c>
      <c r="J48" s="170">
        <v>-45282</v>
      </c>
      <c r="K48" s="170">
        <v>-227</v>
      </c>
      <c r="L48" s="72">
        <v>0</v>
      </c>
      <c r="M48" s="39">
        <f t="shared" si="3"/>
        <v>-45509</v>
      </c>
      <c r="N48" s="39">
        <f t="shared" si="9"/>
        <v>1236340</v>
      </c>
      <c r="O48" s="178"/>
      <c r="P48" s="108">
        <v>0</v>
      </c>
      <c r="Q48" s="108">
        <v>0</v>
      </c>
      <c r="R48" s="108">
        <v>0</v>
      </c>
      <c r="S48" s="108">
        <v>0</v>
      </c>
      <c r="T48" s="108">
        <f t="shared" si="5"/>
        <v>0</v>
      </c>
      <c r="U48" s="169">
        <f t="shared" si="6"/>
        <v>1236340</v>
      </c>
      <c r="V48" s="32"/>
      <c r="W48" s="108">
        <v>0</v>
      </c>
      <c r="X48" s="108">
        <v>0</v>
      </c>
      <c r="Y48" s="108">
        <v>0</v>
      </c>
      <c r="Z48" s="108">
        <v>0</v>
      </c>
      <c r="AA48" s="108">
        <f t="shared" si="11"/>
        <v>1236340</v>
      </c>
      <c r="AB48" s="108">
        <f t="shared" si="12"/>
        <v>0</v>
      </c>
      <c r="AC48" s="108">
        <v>0</v>
      </c>
      <c r="AD48" s="108">
        <v>0</v>
      </c>
      <c r="AE48" s="108">
        <v>0</v>
      </c>
      <c r="AF48" s="108">
        <v>0</v>
      </c>
      <c r="AG48" s="108">
        <f t="shared" si="7"/>
        <v>0</v>
      </c>
      <c r="AH48" s="108">
        <f t="shared" si="8"/>
        <v>1236340</v>
      </c>
    </row>
    <row r="49" spans="1:34" x14ac:dyDescent="0.2">
      <c r="A49" s="24" t="str">
        <f>+'Original ABG Allocation'!A48</f>
        <v>43</v>
      </c>
      <c r="B49" s="24" t="str">
        <f>+'Original ABG Allocation'!B48</f>
        <v>FOREST/WARREN</v>
      </c>
      <c r="C49" s="108">
        <v>753191</v>
      </c>
      <c r="D49" s="106">
        <v>266716</v>
      </c>
      <c r="E49" s="106">
        <v>2940</v>
      </c>
      <c r="F49" s="108">
        <v>3772</v>
      </c>
      <c r="G49" s="155">
        <f t="shared" si="10"/>
        <v>1026619</v>
      </c>
      <c r="H49" s="39"/>
      <c r="I49" s="170">
        <v>370</v>
      </c>
      <c r="J49" s="170">
        <v>2470</v>
      </c>
      <c r="K49" s="170">
        <v>772</v>
      </c>
      <c r="L49" s="72">
        <v>0</v>
      </c>
      <c r="M49" s="39">
        <f t="shared" si="3"/>
        <v>3612</v>
      </c>
      <c r="N49" s="39">
        <f t="shared" si="9"/>
        <v>1030231</v>
      </c>
      <c r="O49" s="178"/>
      <c r="P49" s="108">
        <f>66+158+1059+7106</f>
        <v>8389</v>
      </c>
      <c r="Q49" s="108">
        <f>6000+894</f>
        <v>6894</v>
      </c>
      <c r="R49" s="108">
        <v>0</v>
      </c>
      <c r="S49" s="108">
        <v>0</v>
      </c>
      <c r="T49" s="108">
        <f t="shared" si="5"/>
        <v>15283</v>
      </c>
      <c r="U49" s="169">
        <f t="shared" si="6"/>
        <v>1045514</v>
      </c>
      <c r="V49" s="32"/>
      <c r="W49" s="108">
        <v>0</v>
      </c>
      <c r="X49" s="108">
        <v>0</v>
      </c>
      <c r="Y49" s="108">
        <v>0</v>
      </c>
      <c r="Z49" s="108">
        <v>0</v>
      </c>
      <c r="AA49" s="108">
        <f t="shared" si="11"/>
        <v>1045514</v>
      </c>
      <c r="AB49" s="108">
        <f t="shared" si="12"/>
        <v>0</v>
      </c>
      <c r="AC49" s="108">
        <v>0</v>
      </c>
      <c r="AD49" s="108">
        <v>0</v>
      </c>
      <c r="AE49" s="108">
        <v>0</v>
      </c>
      <c r="AF49" s="108">
        <v>0</v>
      </c>
      <c r="AG49" s="108">
        <f t="shared" si="7"/>
        <v>0</v>
      </c>
      <c r="AH49" s="108">
        <f t="shared" si="8"/>
        <v>1045514</v>
      </c>
    </row>
    <row r="50" spans="1:34" x14ac:dyDescent="0.2">
      <c r="A50" s="24" t="str">
        <f>+'Original ABG Allocation'!A49</f>
        <v>44</v>
      </c>
      <c r="B50" s="24" t="str">
        <f>+'Original ABG Allocation'!B49</f>
        <v>VENANGO</v>
      </c>
      <c r="C50" s="108">
        <v>1079470</v>
      </c>
      <c r="D50" s="106">
        <v>178955</v>
      </c>
      <c r="E50" s="106">
        <v>3500</v>
      </c>
      <c r="F50" s="108">
        <v>5636</v>
      </c>
      <c r="G50" s="155">
        <f t="shared" si="10"/>
        <v>1267561</v>
      </c>
      <c r="H50" s="39"/>
      <c r="I50" s="170">
        <v>8572</v>
      </c>
      <c r="J50" s="170">
        <v>57143</v>
      </c>
      <c r="K50" s="170">
        <v>524</v>
      </c>
      <c r="L50" s="72">
        <v>0</v>
      </c>
      <c r="M50" s="39">
        <f t="shared" si="3"/>
        <v>66239</v>
      </c>
      <c r="N50" s="39">
        <f t="shared" si="9"/>
        <v>1333800</v>
      </c>
      <c r="O50" s="178"/>
      <c r="P50" s="108">
        <v>1513</v>
      </c>
      <c r="Q50" s="108">
        <v>0</v>
      </c>
      <c r="R50" s="108">
        <v>0</v>
      </c>
      <c r="S50" s="108">
        <v>0</v>
      </c>
      <c r="T50" s="108">
        <f t="shared" si="5"/>
        <v>1513</v>
      </c>
      <c r="U50" s="169">
        <f t="shared" si="6"/>
        <v>1335313</v>
      </c>
      <c r="V50" s="32"/>
      <c r="W50" s="108">
        <v>0</v>
      </c>
      <c r="X50" s="108">
        <v>0</v>
      </c>
      <c r="Y50" s="108">
        <v>0</v>
      </c>
      <c r="Z50" s="108">
        <v>0</v>
      </c>
      <c r="AA50" s="108">
        <f t="shared" si="11"/>
        <v>1335313</v>
      </c>
      <c r="AB50" s="108">
        <f t="shared" si="12"/>
        <v>0</v>
      </c>
      <c r="AC50" s="108">
        <v>0</v>
      </c>
      <c r="AD50" s="108">
        <v>0</v>
      </c>
      <c r="AE50" s="108">
        <v>0</v>
      </c>
      <c r="AF50" s="108">
        <v>0</v>
      </c>
      <c r="AG50" s="108">
        <f t="shared" si="7"/>
        <v>0</v>
      </c>
      <c r="AH50" s="108">
        <f t="shared" si="8"/>
        <v>1335313</v>
      </c>
    </row>
    <row r="51" spans="1:34" x14ac:dyDescent="0.2">
      <c r="A51" s="24" t="str">
        <f>+'Original ABG Allocation'!A50</f>
        <v>45</v>
      </c>
      <c r="B51" s="24" t="str">
        <f>+'Original ABG Allocation'!B50</f>
        <v>ARMSTRONG</v>
      </c>
      <c r="C51" s="108">
        <v>1577419</v>
      </c>
      <c r="D51" s="106">
        <v>402842</v>
      </c>
      <c r="E51" s="106">
        <v>5670</v>
      </c>
      <c r="F51" s="108">
        <v>8669</v>
      </c>
      <c r="G51" s="155">
        <f t="shared" si="10"/>
        <v>1994600</v>
      </c>
      <c r="H51" s="39"/>
      <c r="I51" s="170">
        <v>0</v>
      </c>
      <c r="J51" s="170">
        <v>-16295</v>
      </c>
      <c r="K51" s="170">
        <v>133</v>
      </c>
      <c r="L51" s="72">
        <v>0</v>
      </c>
      <c r="M51" s="39">
        <f t="shared" si="3"/>
        <v>-16162</v>
      </c>
      <c r="N51" s="39">
        <f t="shared" si="9"/>
        <v>1978438</v>
      </c>
      <c r="O51" s="178"/>
      <c r="P51" s="108">
        <v>0</v>
      </c>
      <c r="Q51" s="108">
        <v>0</v>
      </c>
      <c r="R51" s="108">
        <v>0</v>
      </c>
      <c r="S51" s="108">
        <v>0</v>
      </c>
      <c r="T51" s="108">
        <f t="shared" si="5"/>
        <v>0</v>
      </c>
      <c r="U51" s="169">
        <f t="shared" si="6"/>
        <v>1978438</v>
      </c>
      <c r="V51" s="32"/>
      <c r="W51" s="108">
        <v>0</v>
      </c>
      <c r="X51" s="108">
        <v>0</v>
      </c>
      <c r="Y51" s="108">
        <v>0</v>
      </c>
      <c r="Z51" s="108">
        <v>0</v>
      </c>
      <c r="AA51" s="108">
        <f t="shared" si="11"/>
        <v>1978438</v>
      </c>
      <c r="AB51" s="108">
        <f t="shared" si="12"/>
        <v>0</v>
      </c>
      <c r="AC51" s="108">
        <v>0</v>
      </c>
      <c r="AD51" s="108">
        <v>0</v>
      </c>
      <c r="AE51" s="108">
        <v>0</v>
      </c>
      <c r="AF51" s="108">
        <v>0</v>
      </c>
      <c r="AG51" s="108">
        <f t="shared" si="7"/>
        <v>0</v>
      </c>
      <c r="AH51" s="108">
        <f t="shared" si="8"/>
        <v>1978438</v>
      </c>
    </row>
    <row r="52" spans="1:34" x14ac:dyDescent="0.2">
      <c r="A52" s="24" t="str">
        <f>+'Original ABG Allocation'!A51</f>
        <v>46</v>
      </c>
      <c r="B52" s="24" t="str">
        <f>+'Original ABG Allocation'!B51</f>
        <v>LAWRENCE</v>
      </c>
      <c r="C52" s="108">
        <v>1631215</v>
      </c>
      <c r="D52" s="106">
        <v>475163</v>
      </c>
      <c r="E52" s="106">
        <v>5950</v>
      </c>
      <c r="F52" s="108">
        <v>4154</v>
      </c>
      <c r="G52" s="155">
        <f t="shared" si="10"/>
        <v>2116482</v>
      </c>
      <c r="H52" s="39"/>
      <c r="I52" s="170">
        <v>0</v>
      </c>
      <c r="J52" s="170">
        <v>-71274</v>
      </c>
      <c r="K52" s="170">
        <v>71</v>
      </c>
      <c r="L52" s="72">
        <v>0</v>
      </c>
      <c r="M52" s="39">
        <f t="shared" si="3"/>
        <v>-71203</v>
      </c>
      <c r="N52" s="39">
        <f t="shared" si="9"/>
        <v>2045279</v>
      </c>
      <c r="O52" s="178"/>
      <c r="P52" s="108">
        <v>0</v>
      </c>
      <c r="Q52" s="108">
        <v>0</v>
      </c>
      <c r="R52" s="108">
        <v>0</v>
      </c>
      <c r="S52" s="108">
        <v>0</v>
      </c>
      <c r="T52" s="108">
        <f t="shared" si="5"/>
        <v>0</v>
      </c>
      <c r="U52" s="169">
        <f t="shared" si="6"/>
        <v>2045279</v>
      </c>
      <c r="V52" s="32"/>
      <c r="W52" s="108">
        <v>0</v>
      </c>
      <c r="X52" s="108">
        <v>0</v>
      </c>
      <c r="Y52" s="108">
        <v>0</v>
      </c>
      <c r="Z52" s="108">
        <v>0</v>
      </c>
      <c r="AA52" s="108">
        <f t="shared" si="11"/>
        <v>2045279</v>
      </c>
      <c r="AB52" s="108">
        <f t="shared" si="12"/>
        <v>0</v>
      </c>
      <c r="AC52" s="108">
        <v>0</v>
      </c>
      <c r="AD52" s="108">
        <v>0</v>
      </c>
      <c r="AE52" s="108">
        <v>0</v>
      </c>
      <c r="AF52" s="108">
        <v>0</v>
      </c>
      <c r="AG52" s="108">
        <f t="shared" si="7"/>
        <v>0</v>
      </c>
      <c r="AH52" s="108">
        <f t="shared" si="8"/>
        <v>2045279</v>
      </c>
    </row>
    <row r="53" spans="1:34" x14ac:dyDescent="0.2">
      <c r="A53" s="24" t="str">
        <f>+'Original ABG Allocation'!A52</f>
        <v>47</v>
      </c>
      <c r="B53" s="24" t="str">
        <f>+'Original ABG Allocation'!B52</f>
        <v>MERCER</v>
      </c>
      <c r="C53" s="108">
        <v>1843076</v>
      </c>
      <c r="D53" s="106">
        <v>468578</v>
      </c>
      <c r="E53" s="106">
        <v>6510</v>
      </c>
      <c r="F53" s="108">
        <v>4727</v>
      </c>
      <c r="G53" s="155">
        <f t="shared" si="10"/>
        <v>2322891</v>
      </c>
      <c r="H53" s="39"/>
      <c r="I53" s="170">
        <v>2234</v>
      </c>
      <c r="J53" s="170">
        <v>14889</v>
      </c>
      <c r="K53" s="170">
        <v>669</v>
      </c>
      <c r="L53" s="72">
        <v>0</v>
      </c>
      <c r="M53" s="39">
        <f t="shared" si="3"/>
        <v>17792</v>
      </c>
      <c r="N53" s="39">
        <f t="shared" si="9"/>
        <v>2340683</v>
      </c>
      <c r="O53" s="178"/>
      <c r="P53" s="108">
        <v>394</v>
      </c>
      <c r="Q53" s="108">
        <v>0</v>
      </c>
      <c r="R53" s="108">
        <v>0</v>
      </c>
      <c r="S53" s="108">
        <v>0</v>
      </c>
      <c r="T53" s="108">
        <f t="shared" si="5"/>
        <v>394</v>
      </c>
      <c r="U53" s="169">
        <f t="shared" si="6"/>
        <v>2341077</v>
      </c>
      <c r="V53" s="32"/>
      <c r="W53" s="108">
        <v>0</v>
      </c>
      <c r="X53" s="108">
        <v>0</v>
      </c>
      <c r="Y53" s="108">
        <v>0</v>
      </c>
      <c r="Z53" s="108">
        <v>0</v>
      </c>
      <c r="AA53" s="108">
        <f t="shared" si="11"/>
        <v>2341077</v>
      </c>
      <c r="AB53" s="108">
        <f t="shared" si="12"/>
        <v>0</v>
      </c>
      <c r="AC53" s="108">
        <v>0</v>
      </c>
      <c r="AD53" s="108">
        <v>0</v>
      </c>
      <c r="AE53" s="108">
        <v>0</v>
      </c>
      <c r="AF53" s="108">
        <v>0</v>
      </c>
      <c r="AG53" s="108">
        <f t="shared" si="7"/>
        <v>0</v>
      </c>
      <c r="AH53" s="108">
        <f t="shared" si="8"/>
        <v>2341077</v>
      </c>
    </row>
    <row r="54" spans="1:34" x14ac:dyDescent="0.2">
      <c r="A54" s="24" t="str">
        <f>+'Original ABG Allocation'!A53</f>
        <v>48</v>
      </c>
      <c r="B54" s="24" t="str">
        <f>+'Original ABG Allocation'!B53</f>
        <v>MONROE</v>
      </c>
      <c r="C54" s="108">
        <v>1319720</v>
      </c>
      <c r="D54" s="106">
        <v>327059</v>
      </c>
      <c r="E54" s="106">
        <v>4760</v>
      </c>
      <c r="F54" s="108">
        <v>4423</v>
      </c>
      <c r="G54" s="155">
        <f t="shared" si="10"/>
        <v>1655962</v>
      </c>
      <c r="H54" s="39"/>
      <c r="I54" s="170">
        <v>31182</v>
      </c>
      <c r="J54" s="170">
        <v>207880</v>
      </c>
      <c r="K54" s="170">
        <v>3905</v>
      </c>
      <c r="L54" s="72">
        <v>0</v>
      </c>
      <c r="M54" s="39">
        <f t="shared" si="3"/>
        <v>242967</v>
      </c>
      <c r="N54" s="39">
        <f t="shared" si="9"/>
        <v>1898929</v>
      </c>
      <c r="O54" s="178"/>
      <c r="P54" s="108">
        <v>5504</v>
      </c>
      <c r="Q54" s="108">
        <v>0</v>
      </c>
      <c r="R54" s="108">
        <v>0</v>
      </c>
      <c r="S54" s="108">
        <v>0</v>
      </c>
      <c r="T54" s="108">
        <f t="shared" si="5"/>
        <v>5504</v>
      </c>
      <c r="U54" s="169">
        <f t="shared" si="6"/>
        <v>1904433</v>
      </c>
      <c r="V54" s="32"/>
      <c r="W54" s="108">
        <v>0</v>
      </c>
      <c r="X54" s="108">
        <v>0</v>
      </c>
      <c r="Y54" s="108">
        <v>0</v>
      </c>
      <c r="Z54" s="108">
        <v>0</v>
      </c>
      <c r="AA54" s="108">
        <f t="shared" si="11"/>
        <v>1904433</v>
      </c>
      <c r="AB54" s="108">
        <f t="shared" si="12"/>
        <v>0</v>
      </c>
      <c r="AC54" s="108">
        <v>0</v>
      </c>
      <c r="AD54" s="108">
        <v>0</v>
      </c>
      <c r="AE54" s="108">
        <v>0</v>
      </c>
      <c r="AF54" s="108">
        <v>0</v>
      </c>
      <c r="AG54" s="108">
        <f t="shared" si="7"/>
        <v>0</v>
      </c>
      <c r="AH54" s="108">
        <f t="shared" si="8"/>
        <v>1904433</v>
      </c>
    </row>
    <row r="55" spans="1:34" x14ac:dyDescent="0.2">
      <c r="A55" s="24" t="str">
        <f>+'Original ABG Allocation'!A54</f>
        <v>49</v>
      </c>
      <c r="B55" s="24" t="str">
        <f>+'Original ABG Allocation'!B54</f>
        <v>CLARION</v>
      </c>
      <c r="C55" s="108">
        <v>734687</v>
      </c>
      <c r="D55" s="106">
        <v>213617</v>
      </c>
      <c r="E55" s="106">
        <v>2730</v>
      </c>
      <c r="F55" s="108">
        <v>3651</v>
      </c>
      <c r="G55" s="155">
        <f t="shared" si="10"/>
        <v>954685</v>
      </c>
      <c r="H55" s="39"/>
      <c r="I55" s="170">
        <v>0</v>
      </c>
      <c r="J55" s="170">
        <v>-606</v>
      </c>
      <c r="K55" s="170">
        <v>331</v>
      </c>
      <c r="L55" s="72">
        <v>0</v>
      </c>
      <c r="M55" s="39">
        <f t="shared" si="3"/>
        <v>-275</v>
      </c>
      <c r="N55" s="39">
        <f t="shared" si="9"/>
        <v>954410</v>
      </c>
      <c r="O55" s="178"/>
      <c r="P55" s="108">
        <f>2118</f>
        <v>2118</v>
      </c>
      <c r="Q55" s="108">
        <v>12000</v>
      </c>
      <c r="R55" s="108">
        <v>0</v>
      </c>
      <c r="S55" s="108">
        <v>0</v>
      </c>
      <c r="T55" s="108">
        <f t="shared" si="5"/>
        <v>14118</v>
      </c>
      <c r="U55" s="169">
        <f t="shared" si="6"/>
        <v>968528</v>
      </c>
      <c r="V55" s="32"/>
      <c r="W55" s="108">
        <v>0</v>
      </c>
      <c r="X55" s="108">
        <v>0</v>
      </c>
      <c r="Y55" s="108">
        <v>0</v>
      </c>
      <c r="Z55" s="108">
        <v>0</v>
      </c>
      <c r="AA55" s="108">
        <f t="shared" si="11"/>
        <v>968528</v>
      </c>
      <c r="AB55" s="108">
        <f t="shared" si="12"/>
        <v>0</v>
      </c>
      <c r="AC55" s="108">
        <v>0</v>
      </c>
      <c r="AD55" s="108">
        <v>0</v>
      </c>
      <c r="AE55" s="108">
        <v>0</v>
      </c>
      <c r="AF55" s="108">
        <v>0</v>
      </c>
      <c r="AG55" s="108">
        <f t="shared" si="7"/>
        <v>0</v>
      </c>
      <c r="AH55" s="108">
        <f t="shared" si="8"/>
        <v>968528</v>
      </c>
    </row>
    <row r="56" spans="1:34" x14ac:dyDescent="0.2">
      <c r="A56" s="24" t="str">
        <f>+'Original ABG Allocation'!A55</f>
        <v>50</v>
      </c>
      <c r="B56" s="24" t="str">
        <f>+'Original ABG Allocation'!B55</f>
        <v>BUTLER</v>
      </c>
      <c r="C56" s="108">
        <v>1940064</v>
      </c>
      <c r="D56" s="106">
        <v>590967</v>
      </c>
      <c r="E56" s="106">
        <v>7140</v>
      </c>
      <c r="F56" s="108">
        <v>8696</v>
      </c>
      <c r="G56" s="155">
        <f t="shared" si="10"/>
        <v>2546867</v>
      </c>
      <c r="H56" s="39"/>
      <c r="I56" s="170">
        <v>5244</v>
      </c>
      <c r="J56" s="170">
        <v>34962</v>
      </c>
      <c r="K56" s="170">
        <v>1838</v>
      </c>
      <c r="L56" s="72">
        <v>0</v>
      </c>
      <c r="M56" s="39">
        <f t="shared" si="3"/>
        <v>42044</v>
      </c>
      <c r="N56" s="39">
        <f t="shared" si="9"/>
        <v>2588911</v>
      </c>
      <c r="O56" s="178"/>
      <c r="P56" s="108">
        <v>926</v>
      </c>
      <c r="Q56" s="108">
        <v>0</v>
      </c>
      <c r="R56" s="108">
        <v>0</v>
      </c>
      <c r="S56" s="108">
        <v>0</v>
      </c>
      <c r="T56" s="108">
        <f t="shared" si="5"/>
        <v>926</v>
      </c>
      <c r="U56" s="169">
        <f t="shared" si="6"/>
        <v>2589837</v>
      </c>
      <c r="V56" s="32"/>
      <c r="W56" s="108"/>
      <c r="X56" s="108">
        <v>0</v>
      </c>
      <c r="Y56" s="108">
        <v>0</v>
      </c>
      <c r="Z56" s="108">
        <v>0</v>
      </c>
      <c r="AA56" s="108">
        <f t="shared" si="11"/>
        <v>2589837</v>
      </c>
      <c r="AB56" s="108">
        <f t="shared" si="12"/>
        <v>0</v>
      </c>
      <c r="AC56" s="108">
        <v>0</v>
      </c>
      <c r="AD56" s="108">
        <v>0</v>
      </c>
      <c r="AE56" s="108">
        <v>0</v>
      </c>
      <c r="AF56" s="108">
        <v>0</v>
      </c>
      <c r="AG56" s="108">
        <f t="shared" si="7"/>
        <v>0</v>
      </c>
      <c r="AH56" s="108">
        <f t="shared" si="8"/>
        <v>2589837</v>
      </c>
    </row>
    <row r="57" spans="1:34" x14ac:dyDescent="0.2">
      <c r="A57" s="24" t="str">
        <f>+'Original ABG Allocation'!A56</f>
        <v>51</v>
      </c>
      <c r="B57" s="24" t="str">
        <f>+'Original ABG Allocation'!B56</f>
        <v>POTTER</v>
      </c>
      <c r="C57" s="108">
        <v>445802</v>
      </c>
      <c r="D57" s="106">
        <v>133993</v>
      </c>
      <c r="E57" s="106">
        <v>1680</v>
      </c>
      <c r="F57" s="108">
        <v>8487</v>
      </c>
      <c r="G57" s="155">
        <f t="shared" si="10"/>
        <v>589962</v>
      </c>
      <c r="H57" s="39"/>
      <c r="I57" s="170">
        <v>-290</v>
      </c>
      <c r="J57" s="170">
        <v>-20097</v>
      </c>
      <c r="K57" s="170">
        <v>-84</v>
      </c>
      <c r="L57" s="72">
        <v>0</v>
      </c>
      <c r="M57" s="39">
        <f t="shared" si="3"/>
        <v>-20471</v>
      </c>
      <c r="N57" s="39">
        <f t="shared" si="9"/>
        <v>569491</v>
      </c>
      <c r="O57" s="178"/>
      <c r="P57" s="108">
        <f>7059</f>
        <v>7059</v>
      </c>
      <c r="Q57" s="108">
        <v>40000</v>
      </c>
      <c r="R57" s="108">
        <v>0</v>
      </c>
      <c r="S57" s="108">
        <v>0</v>
      </c>
      <c r="T57" s="108">
        <f t="shared" si="5"/>
        <v>47059</v>
      </c>
      <c r="U57" s="169">
        <f t="shared" si="6"/>
        <v>616550</v>
      </c>
      <c r="V57" s="32"/>
      <c r="W57" s="108">
        <v>0</v>
      </c>
      <c r="X57" s="108">
        <v>0</v>
      </c>
      <c r="Y57" s="108">
        <v>0</v>
      </c>
      <c r="Z57" s="108">
        <v>0</v>
      </c>
      <c r="AA57" s="108">
        <f t="shared" si="11"/>
        <v>616550</v>
      </c>
      <c r="AB57" s="108">
        <f t="shared" si="12"/>
        <v>0</v>
      </c>
      <c r="AC57" s="108">
        <v>0</v>
      </c>
      <c r="AD57" s="108">
        <v>0</v>
      </c>
      <c r="AE57" s="108">
        <v>0</v>
      </c>
      <c r="AF57" s="108">
        <v>0</v>
      </c>
      <c r="AG57" s="108">
        <f t="shared" si="7"/>
        <v>0</v>
      </c>
      <c r="AH57" s="108">
        <f t="shared" si="8"/>
        <v>616550</v>
      </c>
    </row>
    <row r="58" spans="1:34" x14ac:dyDescent="0.2">
      <c r="A58" s="24" t="str">
        <f>+'Original ABG Allocation'!A57</f>
        <v>52</v>
      </c>
      <c r="B58" s="24" t="str">
        <f>+'Original ABG Allocation'!B57</f>
        <v>WAYNE</v>
      </c>
      <c r="C58" s="108">
        <v>996953</v>
      </c>
      <c r="D58" s="106">
        <v>174813</v>
      </c>
      <c r="E58" s="106">
        <v>3290</v>
      </c>
      <c r="F58" s="108">
        <v>3813</v>
      </c>
      <c r="G58" s="211">
        <f t="shared" si="10"/>
        <v>1178869</v>
      </c>
      <c r="H58" s="39"/>
      <c r="I58" s="172">
        <v>11434</v>
      </c>
      <c r="J58" s="172">
        <v>76228</v>
      </c>
      <c r="K58" s="172">
        <v>966</v>
      </c>
      <c r="L58" s="72">
        <v>0</v>
      </c>
      <c r="M58" s="39">
        <f t="shared" si="3"/>
        <v>88628</v>
      </c>
      <c r="N58" s="39">
        <f t="shared" si="9"/>
        <v>1267497</v>
      </c>
      <c r="O58" s="178"/>
      <c r="P58" s="108">
        <v>2018</v>
      </c>
      <c r="Q58" s="108">
        <v>0</v>
      </c>
      <c r="R58" s="108">
        <v>0</v>
      </c>
      <c r="S58" s="108">
        <v>0</v>
      </c>
      <c r="T58" s="108">
        <f t="shared" si="5"/>
        <v>2018</v>
      </c>
      <c r="U58" s="174">
        <f t="shared" si="6"/>
        <v>1269515</v>
      </c>
      <c r="V58" s="32"/>
      <c r="W58" s="108">
        <v>0</v>
      </c>
      <c r="X58" s="108">
        <v>0</v>
      </c>
      <c r="Y58" s="108">
        <v>0</v>
      </c>
      <c r="Z58" s="108">
        <v>0</v>
      </c>
      <c r="AA58" s="108">
        <f t="shared" si="11"/>
        <v>1269515</v>
      </c>
      <c r="AB58" s="108">
        <f t="shared" si="12"/>
        <v>0</v>
      </c>
      <c r="AC58" s="108">
        <v>0</v>
      </c>
      <c r="AD58" s="108">
        <v>0</v>
      </c>
      <c r="AE58" s="108">
        <v>0</v>
      </c>
      <c r="AF58" s="108">
        <v>0</v>
      </c>
      <c r="AG58" s="108">
        <f t="shared" si="7"/>
        <v>0</v>
      </c>
      <c r="AH58" s="108">
        <f t="shared" si="8"/>
        <v>1269515</v>
      </c>
    </row>
    <row r="59" spans="1:34" ht="13.5" thickBot="1" x14ac:dyDescent="0.25">
      <c r="B59" s="25" t="s">
        <v>129</v>
      </c>
      <c r="C59" s="175">
        <f>SUM(C7:C58)</f>
        <v>203633406</v>
      </c>
      <c r="D59" s="59">
        <f>SUM(D7:D58)</f>
        <v>46075000</v>
      </c>
      <c r="E59" s="59">
        <f>SUM(E7:E58)</f>
        <v>700000</v>
      </c>
      <c r="F59" s="59">
        <f>SUM(F7:F58)</f>
        <v>867000</v>
      </c>
      <c r="G59" s="176">
        <f>SUM(G7:G58)</f>
        <v>251275406</v>
      </c>
      <c r="H59" s="39"/>
      <c r="I59" s="71">
        <f t="shared" ref="I59:U59" si="13">SUM(I7:I58)</f>
        <v>587895</v>
      </c>
      <c r="J59" s="71">
        <f t="shared" si="13"/>
        <v>0</v>
      </c>
      <c r="K59" s="71">
        <f t="shared" si="13"/>
        <v>70000</v>
      </c>
      <c r="L59" s="70">
        <f t="shared" si="13"/>
        <v>0</v>
      </c>
      <c r="M59" s="70">
        <f>SUM(M7:M58)</f>
        <v>657895</v>
      </c>
      <c r="N59" s="59">
        <f t="shared" si="13"/>
        <v>251933301</v>
      </c>
      <c r="O59" s="178"/>
      <c r="P59" s="59">
        <f t="shared" si="13"/>
        <v>465498</v>
      </c>
      <c r="Q59" s="59">
        <f t="shared" si="13"/>
        <v>842470</v>
      </c>
      <c r="R59" s="59">
        <f t="shared" si="13"/>
        <v>125000</v>
      </c>
      <c r="S59" s="59">
        <f t="shared" si="13"/>
        <v>0</v>
      </c>
      <c r="T59" s="70">
        <f>SUM(T7:T58)</f>
        <v>1432968</v>
      </c>
      <c r="U59" s="176">
        <f t="shared" si="13"/>
        <v>253366269</v>
      </c>
      <c r="V59" s="70"/>
      <c r="W59" s="352">
        <f t="shared" ref="W59:AF59" si="14">SUM(W7:W58)</f>
        <v>0</v>
      </c>
      <c r="X59" s="352">
        <f t="shared" si="14"/>
        <v>0</v>
      </c>
      <c r="Y59" s="352">
        <f t="shared" si="14"/>
        <v>0</v>
      </c>
      <c r="Z59" s="352">
        <f t="shared" si="14"/>
        <v>0</v>
      </c>
      <c r="AA59" s="71">
        <f t="shared" si="14"/>
        <v>253366269</v>
      </c>
      <c r="AB59" s="352">
        <f t="shared" si="14"/>
        <v>0</v>
      </c>
      <c r="AC59" s="352">
        <f t="shared" si="14"/>
        <v>0</v>
      </c>
      <c r="AD59" s="352">
        <f t="shared" si="14"/>
        <v>0</v>
      </c>
      <c r="AE59" s="352">
        <f t="shared" si="14"/>
        <v>0</v>
      </c>
      <c r="AF59" s="352">
        <f t="shared" si="14"/>
        <v>0</v>
      </c>
      <c r="AG59" s="352">
        <f>SUM(AG7:AG58)</f>
        <v>0</v>
      </c>
      <c r="AH59" s="59">
        <f t="shared" ref="AH59" si="15">SUM(AH7:AH58)</f>
        <v>253366269</v>
      </c>
    </row>
    <row r="60" spans="1:34" ht="13.5" thickTop="1" x14ac:dyDescent="0.2">
      <c r="J60" s="170"/>
      <c r="K60" s="170"/>
      <c r="L60" s="170"/>
    </row>
    <row r="61" spans="1:34" ht="15.75" x14ac:dyDescent="0.25">
      <c r="I61" s="247"/>
      <c r="J61" s="170"/>
      <c r="K61" s="170"/>
      <c r="L61" s="170"/>
    </row>
    <row r="62" spans="1:34" ht="15.75" x14ac:dyDescent="0.25">
      <c r="I62" s="247"/>
      <c r="J62" s="170"/>
      <c r="K62" s="170"/>
      <c r="L62" s="170"/>
    </row>
    <row r="63" spans="1:34" ht="15.75" x14ac:dyDescent="0.25">
      <c r="I63" s="247"/>
      <c r="J63" s="170"/>
      <c r="K63" s="170"/>
      <c r="L63" s="170"/>
    </row>
    <row r="64" spans="1:34" x14ac:dyDescent="0.2">
      <c r="J64" s="1"/>
      <c r="K64" s="1"/>
      <c r="M64" s="1"/>
    </row>
    <row r="65" spans="10:13" x14ac:dyDescent="0.2">
      <c r="J65" s="1"/>
      <c r="K65" s="1"/>
      <c r="M65" s="1"/>
    </row>
    <row r="66" spans="10:13" x14ac:dyDescent="0.2">
      <c r="J66" s="1"/>
      <c r="K66" s="1"/>
      <c r="M66" s="1"/>
    </row>
    <row r="67" spans="10:13" x14ac:dyDescent="0.2">
      <c r="J67" s="1"/>
      <c r="K67" s="1"/>
      <c r="M67" s="1"/>
    </row>
    <row r="68" spans="10:13" x14ac:dyDescent="0.2">
      <c r="J68" s="1"/>
      <c r="K68" s="1"/>
      <c r="M68" s="1"/>
    </row>
    <row r="69" spans="10:13" x14ac:dyDescent="0.2">
      <c r="J69" s="1"/>
      <c r="K69" s="1"/>
      <c r="M69" s="1"/>
    </row>
  </sheetData>
  <sheetProtection algorithmName="SHA-512" hashValue="PuAe0h0XlC3FEuhMyadKGUDYhxAz4SQwd8lgFCduaLPWdFqIVgHw9D52+TO5O/DIlwMO8VoZQDLxc9OQjHOlHg==" saltValue="p50uTOQvGBnHYesY5JOZ4g==" spinCount="100000" sheet="1" objects="1" scenarios="1"/>
  <mergeCells count="5">
    <mergeCell ref="C4:G4"/>
    <mergeCell ref="I4:N4"/>
    <mergeCell ref="W4:AB4"/>
    <mergeCell ref="P4:U4"/>
    <mergeCell ref="AC4:AH4"/>
  </mergeCells>
  <phoneticPr fontId="0" type="noConversion"/>
  <pageMargins left="0.1" right="0.1" top="0.25" bottom="0.75" header="0" footer="0.25"/>
  <pageSetup scale="74" orientation="landscape" r:id="rId1"/>
  <headerFooter alignWithMargins="0">
    <oddFooter>&amp;C&amp;A</oddFooter>
  </headerFooter>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Z66"/>
  <sheetViews>
    <sheetView zoomScaleNormal="100" workbookViewId="0">
      <pane ySplit="6" topLeftCell="A7" activePane="bottomLeft" state="frozen"/>
      <selection activeCell="B16" sqref="B16"/>
      <selection pane="bottomLeft" activeCell="Q20" sqref="Q20"/>
    </sheetView>
  </sheetViews>
  <sheetFormatPr defaultColWidth="9.140625" defaultRowHeight="12.75" x14ac:dyDescent="0.2"/>
  <cols>
    <col min="1" max="1" width="4.5703125" style="1" customWidth="1"/>
    <col min="2" max="2" width="20" style="1" bestFit="1" customWidth="1"/>
    <col min="3" max="3" width="19.5703125" style="1" bestFit="1" customWidth="1"/>
    <col min="4" max="4" width="2.42578125" style="1" customWidth="1"/>
    <col min="5" max="5" width="12.140625" style="1" bestFit="1" customWidth="1"/>
    <col min="6" max="6" width="15.5703125" style="1" bestFit="1" customWidth="1"/>
    <col min="7" max="7" width="8.42578125" style="1" bestFit="1" customWidth="1"/>
    <col min="8" max="8" width="11.5703125" style="1" customWidth="1"/>
    <col min="9" max="9" width="11.140625" style="1" customWidth="1"/>
    <col min="10" max="10" width="2.5703125" style="1" customWidth="1"/>
    <col min="11" max="11" width="10.85546875" style="1" hidden="1" customWidth="1"/>
    <col min="12" max="12" width="10.140625" style="1" hidden="1" customWidth="1"/>
    <col min="13" max="13" width="10.85546875" style="104" hidden="1" customWidth="1"/>
    <col min="14" max="14" width="13" style="104" hidden="1" customWidth="1"/>
    <col min="15" max="15" width="0" style="104" hidden="1" customWidth="1"/>
    <col min="16" max="17" width="12.140625" style="104" bestFit="1" customWidth="1"/>
    <col min="18" max="19" width="9.140625" style="104"/>
    <col min="20" max="20" width="13.42578125" style="104" bestFit="1" customWidth="1"/>
    <col min="21" max="16384" width="9.140625" style="104"/>
  </cols>
  <sheetData>
    <row r="1" spans="1:25" x14ac:dyDescent="0.2">
      <c r="A1" s="1" t="s">
        <v>141</v>
      </c>
      <c r="C1" s="49" t="s">
        <v>162</v>
      </c>
      <c r="D1" s="49"/>
      <c r="E1" s="49"/>
      <c r="F1" s="49"/>
      <c r="G1" s="49"/>
      <c r="H1" s="49"/>
      <c r="I1" s="49"/>
      <c r="K1" s="49"/>
      <c r="L1" s="49"/>
    </row>
    <row r="2" spans="1:25" x14ac:dyDescent="0.2">
      <c r="A2" s="23" t="str">
        <f>+'Original ABG Allocation'!A3</f>
        <v>FY 2023-24</v>
      </c>
    </row>
    <row r="3" spans="1:25" x14ac:dyDescent="0.2">
      <c r="B3" s="7"/>
      <c r="C3" s="7"/>
      <c r="D3" s="7"/>
      <c r="E3" s="7"/>
      <c r="F3" s="7"/>
      <c r="G3" s="7"/>
      <c r="H3" s="7"/>
      <c r="I3" s="7"/>
      <c r="J3" s="7"/>
      <c r="K3" s="7"/>
      <c r="L3" s="7"/>
    </row>
    <row r="4" spans="1:25" x14ac:dyDescent="0.2">
      <c r="B4" s="6"/>
      <c r="C4" s="361" t="s">
        <v>163</v>
      </c>
      <c r="D4" s="6"/>
      <c r="E4" s="363" t="s">
        <v>169</v>
      </c>
      <c r="F4" s="365"/>
      <c r="G4" s="11"/>
      <c r="H4" s="363" t="s">
        <v>361</v>
      </c>
      <c r="I4" s="365"/>
      <c r="J4" s="6"/>
      <c r="K4" s="363" t="s">
        <v>144</v>
      </c>
      <c r="L4" s="365"/>
    </row>
    <row r="5" spans="1:25" x14ac:dyDescent="0.2">
      <c r="B5" s="14"/>
      <c r="C5" s="358" t="s">
        <v>164</v>
      </c>
      <c r="D5" s="19"/>
      <c r="E5" s="60" t="s">
        <v>147</v>
      </c>
      <c r="F5" s="47"/>
      <c r="G5" s="19"/>
      <c r="H5" s="60" t="s">
        <v>147</v>
      </c>
      <c r="I5" s="47"/>
      <c r="J5" s="14"/>
      <c r="K5" s="60" t="s">
        <v>147</v>
      </c>
      <c r="L5" s="19"/>
      <c r="M5" s="113"/>
      <c r="N5" s="113"/>
      <c r="O5" s="113"/>
      <c r="P5" s="113"/>
      <c r="Q5" s="113"/>
      <c r="R5" s="113"/>
      <c r="S5" s="113"/>
      <c r="T5" s="113"/>
      <c r="U5" s="113"/>
      <c r="V5" s="113"/>
      <c r="W5" s="113"/>
      <c r="X5" s="113"/>
      <c r="Y5" s="113"/>
    </row>
    <row r="6" spans="1:25" x14ac:dyDescent="0.2">
      <c r="B6" s="14"/>
      <c r="D6" s="19"/>
      <c r="E6" s="36" t="s">
        <v>165</v>
      </c>
      <c r="F6" s="36" t="s">
        <v>153</v>
      </c>
      <c r="G6" s="343"/>
      <c r="H6" s="36" t="s">
        <v>165</v>
      </c>
      <c r="I6" s="36" t="s">
        <v>153</v>
      </c>
      <c r="K6" s="36" t="s">
        <v>165</v>
      </c>
      <c r="L6" s="19" t="s">
        <v>166</v>
      </c>
      <c r="M6" s="113"/>
      <c r="N6" s="113"/>
      <c r="O6" s="113"/>
      <c r="P6" s="113"/>
      <c r="Q6" s="113"/>
      <c r="R6" s="113"/>
      <c r="S6" s="113"/>
      <c r="T6" s="113"/>
      <c r="U6" s="113"/>
      <c r="V6" s="113"/>
      <c r="W6" s="113"/>
      <c r="X6" s="113"/>
      <c r="Y6" s="113"/>
    </row>
    <row r="7" spans="1:25" x14ac:dyDescent="0.2">
      <c r="A7" s="24" t="str">
        <f>+'Original ABG Allocation'!A6</f>
        <v>01</v>
      </c>
      <c r="B7" s="24" t="str">
        <f>+'Original ABG Allocation'!B6</f>
        <v>ERIE</v>
      </c>
      <c r="C7" s="102">
        <f>+'Original ABG Allocation'!D6</f>
        <v>156011</v>
      </c>
      <c r="D7" s="39"/>
      <c r="E7" s="124">
        <v>-23305</v>
      </c>
      <c r="F7" s="39">
        <f>C7+E7</f>
        <v>132706</v>
      </c>
      <c r="G7" s="39"/>
      <c r="H7" s="108">
        <f>-7769</f>
        <v>-7769</v>
      </c>
      <c r="I7" s="39">
        <f>F7+H7</f>
        <v>124937</v>
      </c>
      <c r="J7" s="72"/>
      <c r="K7" s="72">
        <v>0</v>
      </c>
      <c r="L7" s="39">
        <f t="shared" ref="L7:L38" si="0">I7+K7</f>
        <v>124937</v>
      </c>
      <c r="M7" s="113"/>
      <c r="N7" s="303"/>
      <c r="O7" s="113"/>
      <c r="P7" s="113"/>
      <c r="Q7" s="116"/>
      <c r="R7" s="113"/>
      <c r="S7" s="113"/>
      <c r="T7" s="113"/>
      <c r="U7" s="113"/>
      <c r="V7" s="113"/>
      <c r="W7" s="113"/>
      <c r="X7" s="113"/>
      <c r="Y7" s="113"/>
    </row>
    <row r="8" spans="1:25" x14ac:dyDescent="0.2">
      <c r="A8" s="24" t="str">
        <f>+'Original ABG Allocation'!A7</f>
        <v>02</v>
      </c>
      <c r="B8" s="24" t="str">
        <f>+'Original ABG Allocation'!B7</f>
        <v>CRAWFORD</v>
      </c>
      <c r="C8" s="102">
        <f>+'Original ABG Allocation'!D7</f>
        <v>94962</v>
      </c>
      <c r="D8" s="39"/>
      <c r="E8" s="124">
        <v>-11065</v>
      </c>
      <c r="F8" s="39">
        <f t="shared" ref="F8:F58" si="1">C8+E8</f>
        <v>83897</v>
      </c>
      <c r="G8" s="39"/>
      <c r="H8" s="108">
        <f>-3689-6660</f>
        <v>-10349</v>
      </c>
      <c r="I8" s="39">
        <f t="shared" ref="I8:I58" si="2">F8+H8</f>
        <v>73548</v>
      </c>
      <c r="J8" s="72"/>
      <c r="K8" s="72">
        <v>0</v>
      </c>
      <c r="L8" s="39">
        <f t="shared" si="0"/>
        <v>73548</v>
      </c>
      <c r="M8" s="113"/>
      <c r="N8" s="303"/>
      <c r="O8" s="113"/>
      <c r="P8" s="113"/>
      <c r="Q8" s="113"/>
      <c r="R8" s="113"/>
      <c r="S8" s="113"/>
      <c r="T8" s="113"/>
      <c r="U8" s="113"/>
      <c r="V8" s="113"/>
      <c r="W8" s="113"/>
      <c r="X8" s="113"/>
      <c r="Y8" s="113"/>
    </row>
    <row r="9" spans="1:25" x14ac:dyDescent="0.2">
      <c r="A9" s="24" t="str">
        <f>+'Original ABG Allocation'!A8</f>
        <v>03</v>
      </c>
      <c r="B9" s="24" t="str">
        <f>+'Original ABG Allocation'!B8</f>
        <v>CAM/ELK/MCKEAN</v>
      </c>
      <c r="C9" s="102">
        <f>+'Original ABG Allocation'!D8</f>
        <v>104392</v>
      </c>
      <c r="D9" s="39"/>
      <c r="E9" s="124">
        <v>-9699</v>
      </c>
      <c r="F9" s="39">
        <f t="shared" si="1"/>
        <v>94693</v>
      </c>
      <c r="G9" s="39"/>
      <c r="H9" s="108">
        <f>-3234-237</f>
        <v>-3471</v>
      </c>
      <c r="I9" s="39">
        <f t="shared" si="2"/>
        <v>91222</v>
      </c>
      <c r="J9" s="72"/>
      <c r="K9" s="72">
        <v>0</v>
      </c>
      <c r="L9" s="39">
        <f t="shared" si="0"/>
        <v>91222</v>
      </c>
      <c r="M9" s="304"/>
      <c r="N9" s="303"/>
      <c r="O9" s="113"/>
      <c r="P9" s="113"/>
      <c r="Q9" s="113"/>
      <c r="R9" s="113"/>
      <c r="S9" s="113"/>
      <c r="T9" s="113"/>
      <c r="U9" s="113"/>
      <c r="V9" s="113"/>
      <c r="W9" s="113"/>
      <c r="X9" s="113"/>
      <c r="Y9" s="113"/>
    </row>
    <row r="10" spans="1:25" x14ac:dyDescent="0.2">
      <c r="A10" s="24" t="str">
        <f>+'Original ABG Allocation'!A9</f>
        <v>04</v>
      </c>
      <c r="B10" s="24" t="str">
        <f>+'Original ABG Allocation'!B9</f>
        <v>BEAVER</v>
      </c>
      <c r="C10" s="102">
        <f>+'Original ABG Allocation'!D9</f>
        <v>120693</v>
      </c>
      <c r="D10" s="39"/>
      <c r="E10" s="124">
        <v>-15703</v>
      </c>
      <c r="F10" s="39">
        <f t="shared" si="1"/>
        <v>104990</v>
      </c>
      <c r="G10" s="39"/>
      <c r="H10" s="108">
        <v>-5235</v>
      </c>
      <c r="I10" s="39">
        <f t="shared" si="2"/>
        <v>99755</v>
      </c>
      <c r="J10" s="72"/>
      <c r="K10" s="72">
        <v>0</v>
      </c>
      <c r="L10" s="39">
        <f t="shared" si="0"/>
        <v>99755</v>
      </c>
      <c r="M10" s="304"/>
      <c r="N10" s="303"/>
      <c r="O10" s="113"/>
      <c r="P10" s="113"/>
      <c r="Q10" s="113"/>
      <c r="R10" s="113"/>
      <c r="S10" s="113"/>
      <c r="T10" s="113"/>
      <c r="U10" s="113"/>
      <c r="V10" s="113"/>
      <c r="W10" s="113"/>
      <c r="X10" s="113"/>
      <c r="Y10" s="113"/>
    </row>
    <row r="11" spans="1:25" x14ac:dyDescent="0.2">
      <c r="A11" s="24" t="str">
        <f>+'Original ABG Allocation'!A10</f>
        <v>05</v>
      </c>
      <c r="B11" s="24" t="str">
        <f>+'Original ABG Allocation'!B10</f>
        <v>INDIANA</v>
      </c>
      <c r="C11" s="102">
        <f>+'Original ABG Allocation'!D10</f>
        <v>72332</v>
      </c>
      <c r="D11" s="39"/>
      <c r="E11" s="124">
        <v>-9532</v>
      </c>
      <c r="F11" s="39">
        <f t="shared" si="1"/>
        <v>62800</v>
      </c>
      <c r="G11" s="39"/>
      <c r="H11" s="108">
        <v>-3178</v>
      </c>
      <c r="I11" s="39">
        <f t="shared" si="2"/>
        <v>59622</v>
      </c>
      <c r="J11" s="72"/>
      <c r="K11" s="72">
        <v>0</v>
      </c>
      <c r="L11" s="39">
        <f t="shared" si="0"/>
        <v>59622</v>
      </c>
      <c r="M11" s="113"/>
      <c r="N11" s="303"/>
      <c r="O11" s="113"/>
      <c r="P11" s="113"/>
      <c r="Q11" s="113"/>
      <c r="R11" s="113"/>
      <c r="S11" s="113"/>
      <c r="T11" s="113"/>
      <c r="U11" s="113"/>
      <c r="V11" s="113"/>
      <c r="W11" s="113"/>
      <c r="X11" s="113"/>
      <c r="Y11" s="113"/>
    </row>
    <row r="12" spans="1:25" x14ac:dyDescent="0.2">
      <c r="A12" s="24" t="str">
        <f>+'Original ABG Allocation'!A11</f>
        <v>06</v>
      </c>
      <c r="B12" s="24" t="str">
        <f>+'Original ABG Allocation'!B11</f>
        <v>ALLEGHENY</v>
      </c>
      <c r="C12" s="102">
        <f>+'Original ABG Allocation'!D11</f>
        <v>1024598</v>
      </c>
      <c r="D12" s="39"/>
      <c r="E12" s="124">
        <v>-81023</v>
      </c>
      <c r="F12" s="39">
        <f t="shared" si="1"/>
        <v>943575</v>
      </c>
      <c r="G12" s="39"/>
      <c r="H12" s="108">
        <v>-27008</v>
      </c>
      <c r="I12" s="39">
        <f t="shared" si="2"/>
        <v>916567</v>
      </c>
      <c r="J12" s="72"/>
      <c r="K12" s="72">
        <v>0</v>
      </c>
      <c r="L12" s="39">
        <f t="shared" si="0"/>
        <v>916567</v>
      </c>
      <c r="M12" s="113"/>
      <c r="N12" s="303"/>
      <c r="O12" s="113"/>
      <c r="P12" s="113"/>
      <c r="Q12" s="113"/>
      <c r="R12" s="113"/>
      <c r="S12" s="113"/>
      <c r="T12" s="113"/>
      <c r="U12" s="113"/>
      <c r="V12" s="113"/>
      <c r="W12" s="113"/>
      <c r="X12" s="113"/>
      <c r="Y12" s="113"/>
    </row>
    <row r="13" spans="1:25" x14ac:dyDescent="0.2">
      <c r="A13" s="24" t="str">
        <f>+'Original ABG Allocation'!A12</f>
        <v>07</v>
      </c>
      <c r="B13" s="24" t="str">
        <f>+'Original ABG Allocation'!B12</f>
        <v>WESTMORELAND</v>
      </c>
      <c r="C13" s="102">
        <f>+'Original ABG Allocation'!D12</f>
        <v>279704</v>
      </c>
      <c r="D13" s="39"/>
      <c r="E13" s="124">
        <v>-30621</v>
      </c>
      <c r="F13" s="39">
        <f t="shared" si="1"/>
        <v>249083</v>
      </c>
      <c r="G13" s="39"/>
      <c r="H13" s="108">
        <v>-10208</v>
      </c>
      <c r="I13" s="39">
        <f t="shared" si="2"/>
        <v>238875</v>
      </c>
      <c r="J13" s="72"/>
      <c r="K13" s="72">
        <v>0</v>
      </c>
      <c r="L13" s="39">
        <f t="shared" si="0"/>
        <v>238875</v>
      </c>
      <c r="M13" s="113"/>
      <c r="N13" s="303"/>
      <c r="O13" s="113"/>
      <c r="P13" s="113"/>
      <c r="Q13" s="113"/>
      <c r="R13" s="113"/>
      <c r="S13" s="113"/>
      <c r="T13" s="113"/>
      <c r="U13" s="113"/>
      <c r="V13" s="113"/>
      <c r="W13" s="113"/>
      <c r="X13" s="113"/>
      <c r="Y13" s="113"/>
    </row>
    <row r="14" spans="1:25" x14ac:dyDescent="0.2">
      <c r="A14" s="24" t="str">
        <f>+'Original ABG Allocation'!A13</f>
        <v>08</v>
      </c>
      <c r="B14" s="24" t="str">
        <f>+'Original ABG Allocation'!B13</f>
        <v>WASH/FAY/GREENE</v>
      </c>
      <c r="C14" s="102">
        <f>+'Original ABG Allocation'!D13</f>
        <v>393598</v>
      </c>
      <c r="D14" s="39"/>
      <c r="E14" s="124">
        <v>-42190</v>
      </c>
      <c r="F14" s="39">
        <f t="shared" si="1"/>
        <v>351408</v>
      </c>
      <c r="G14" s="39"/>
      <c r="H14" s="108">
        <v>-14064</v>
      </c>
      <c r="I14" s="39">
        <f t="shared" si="2"/>
        <v>337344</v>
      </c>
      <c r="J14" s="72"/>
      <c r="K14" s="72">
        <v>0</v>
      </c>
      <c r="L14" s="39">
        <f t="shared" si="0"/>
        <v>337344</v>
      </c>
      <c r="N14" s="179">
        <v>98397</v>
      </c>
      <c r="O14" s="113"/>
      <c r="P14" s="113"/>
      <c r="Q14" s="113"/>
      <c r="R14" s="113"/>
      <c r="S14" s="113"/>
      <c r="T14" s="113"/>
      <c r="U14" s="113"/>
      <c r="V14" s="113"/>
    </row>
    <row r="15" spans="1:25" x14ac:dyDescent="0.2">
      <c r="A15" s="24" t="str">
        <f>+'Original ABG Allocation'!A14</f>
        <v>09</v>
      </c>
      <c r="B15" s="24" t="str">
        <f>+'Original ABG Allocation'!B14</f>
        <v>SOMERSET</v>
      </c>
      <c r="C15" s="102">
        <f>+'Original ABG Allocation'!D14</f>
        <v>81631</v>
      </c>
      <c r="D15" s="39"/>
      <c r="E15" s="124">
        <v>-8021</v>
      </c>
      <c r="F15" s="39">
        <f t="shared" si="1"/>
        <v>73610</v>
      </c>
      <c r="G15" s="39"/>
      <c r="H15" s="108">
        <v>-2674</v>
      </c>
      <c r="I15" s="39">
        <f t="shared" si="2"/>
        <v>70936</v>
      </c>
      <c r="J15" s="72"/>
      <c r="K15" s="72">
        <v>0</v>
      </c>
      <c r="L15" s="39">
        <f t="shared" si="0"/>
        <v>70936</v>
      </c>
      <c r="N15" s="179">
        <v>20406</v>
      </c>
      <c r="O15" s="113"/>
      <c r="P15" s="113"/>
      <c r="Q15" s="113"/>
      <c r="R15" s="113"/>
      <c r="S15" s="113"/>
      <c r="T15" s="113"/>
      <c r="U15" s="113"/>
      <c r="V15" s="113"/>
    </row>
    <row r="16" spans="1:25" x14ac:dyDescent="0.2">
      <c r="A16" s="24" t="str">
        <f>+'Original ABG Allocation'!A15</f>
        <v>10</v>
      </c>
      <c r="B16" s="24" t="str">
        <f>+'Original ABG Allocation'!B15</f>
        <v>CAMBRIA</v>
      </c>
      <c r="C16" s="102">
        <f>+'Original ABG Allocation'!D15</f>
        <v>140343</v>
      </c>
      <c r="D16" s="39"/>
      <c r="E16" s="124">
        <v>-13029</v>
      </c>
      <c r="F16" s="39">
        <f t="shared" si="1"/>
        <v>127314</v>
      </c>
      <c r="G16" s="39"/>
      <c r="H16" s="108">
        <v>-4344</v>
      </c>
      <c r="I16" s="39">
        <f t="shared" si="2"/>
        <v>122970</v>
      </c>
      <c r="J16" s="72"/>
      <c r="K16" s="72">
        <v>0</v>
      </c>
      <c r="L16" s="39">
        <f t="shared" si="0"/>
        <v>122970</v>
      </c>
      <c r="N16" s="179">
        <v>35085</v>
      </c>
      <c r="O16" s="113"/>
      <c r="P16" s="113"/>
      <c r="Q16" s="113"/>
      <c r="R16" s="113"/>
      <c r="S16" s="113"/>
      <c r="T16" s="113"/>
      <c r="U16" s="113"/>
      <c r="V16" s="113"/>
    </row>
    <row r="17" spans="1:22" x14ac:dyDescent="0.2">
      <c r="A17" s="24" t="str">
        <f>+'Original ABG Allocation'!A16</f>
        <v>11</v>
      </c>
      <c r="B17" s="24" t="str">
        <f>+'Original ABG Allocation'!B16</f>
        <v>BLAIR</v>
      </c>
      <c r="C17" s="102">
        <f>+'Original ABG Allocation'!D16</f>
        <v>114081</v>
      </c>
      <c r="D17" s="39"/>
      <c r="E17" s="124">
        <v>-8650</v>
      </c>
      <c r="F17" s="39">
        <f t="shared" si="1"/>
        <v>105431</v>
      </c>
      <c r="G17" s="39"/>
      <c r="H17" s="108">
        <f>-2884-8524</f>
        <v>-11408</v>
      </c>
      <c r="I17" s="39">
        <f t="shared" si="2"/>
        <v>94023</v>
      </c>
      <c r="J17" s="72"/>
      <c r="K17" s="72">
        <v>0</v>
      </c>
      <c r="L17" s="39">
        <f t="shared" si="0"/>
        <v>94023</v>
      </c>
      <c r="N17" s="179">
        <v>28518</v>
      </c>
      <c r="O17" s="113"/>
      <c r="P17" s="113"/>
      <c r="Q17" s="113"/>
      <c r="R17" s="113"/>
      <c r="S17" s="113"/>
      <c r="T17" s="113"/>
      <c r="U17" s="113"/>
      <c r="V17" s="113"/>
    </row>
    <row r="18" spans="1:22" x14ac:dyDescent="0.2">
      <c r="A18" s="24" t="str">
        <f>+'Original ABG Allocation'!A17</f>
        <v>12</v>
      </c>
      <c r="B18" s="24" t="str">
        <f>+'Original ABG Allocation'!B17</f>
        <v>BED/FULT/HUNT</v>
      </c>
      <c r="C18" s="102">
        <f>+'Original ABG Allocation'!D17</f>
        <v>120022</v>
      </c>
      <c r="D18" s="39"/>
      <c r="E18" s="124">
        <v>-16153</v>
      </c>
      <c r="F18" s="39">
        <f t="shared" si="1"/>
        <v>103869</v>
      </c>
      <c r="G18" s="39"/>
      <c r="H18" s="108">
        <f>-5385-7696</f>
        <v>-13081</v>
      </c>
      <c r="I18" s="39">
        <f t="shared" si="2"/>
        <v>90788</v>
      </c>
      <c r="J18" s="72"/>
      <c r="K18" s="72">
        <v>0</v>
      </c>
      <c r="L18" s="39">
        <f t="shared" si="0"/>
        <v>90788</v>
      </c>
      <c r="N18" s="179">
        <v>30003</v>
      </c>
      <c r="O18" s="113"/>
      <c r="P18" s="113"/>
      <c r="Q18" s="113"/>
      <c r="R18" s="113"/>
      <c r="S18" s="113"/>
      <c r="T18" s="113"/>
      <c r="U18" s="113"/>
      <c r="V18" s="113"/>
    </row>
    <row r="19" spans="1:22" x14ac:dyDescent="0.2">
      <c r="A19" s="24" t="str">
        <f>+'Original ABG Allocation'!A18</f>
        <v>13</v>
      </c>
      <c r="B19" s="24" t="str">
        <f>+'Original ABG Allocation'!B18</f>
        <v>CENTRE</v>
      </c>
      <c r="C19" s="102">
        <f>+'Original ABG Allocation'!D18</f>
        <v>45132</v>
      </c>
      <c r="D19" s="39"/>
      <c r="E19" s="124">
        <v>-11002</v>
      </c>
      <c r="F19" s="39">
        <f t="shared" si="1"/>
        <v>34130</v>
      </c>
      <c r="G19" s="39"/>
      <c r="H19" s="116">
        <f>-3668-23795+17307</f>
        <v>-10156</v>
      </c>
      <c r="I19" s="39">
        <f t="shared" si="2"/>
        <v>23974</v>
      </c>
      <c r="J19" s="72"/>
      <c r="K19" s="72">
        <v>0</v>
      </c>
      <c r="L19" s="39">
        <f t="shared" si="0"/>
        <v>23974</v>
      </c>
      <c r="N19" s="179">
        <v>11283</v>
      </c>
      <c r="O19" s="113"/>
      <c r="P19" s="113"/>
      <c r="Q19" s="113"/>
      <c r="R19" s="113"/>
      <c r="S19" s="113"/>
      <c r="T19" s="113"/>
      <c r="U19" s="113"/>
      <c r="V19" s="113"/>
    </row>
    <row r="20" spans="1:22" x14ac:dyDescent="0.2">
      <c r="A20" s="24" t="str">
        <f>+'Original ABG Allocation'!A19</f>
        <v>14</v>
      </c>
      <c r="B20" s="24" t="str">
        <f>+'Original ABG Allocation'!B19</f>
        <v>LYCOM/CLINTON</v>
      </c>
      <c r="C20" s="102">
        <f>+'Original ABG Allocation'!D19</f>
        <v>117392</v>
      </c>
      <c r="D20" s="39"/>
      <c r="E20" s="124">
        <v>-16253</v>
      </c>
      <c r="F20" s="39">
        <f t="shared" si="1"/>
        <v>101139</v>
      </c>
      <c r="G20" s="39"/>
      <c r="H20" s="108">
        <v>-5419</v>
      </c>
      <c r="I20" s="39">
        <f t="shared" si="2"/>
        <v>95720</v>
      </c>
      <c r="J20" s="72"/>
      <c r="K20" s="72">
        <v>0</v>
      </c>
      <c r="L20" s="39">
        <f t="shared" si="0"/>
        <v>95720</v>
      </c>
      <c r="N20" s="179">
        <v>29346</v>
      </c>
      <c r="O20" s="113"/>
      <c r="P20" s="113"/>
      <c r="Q20" s="113"/>
      <c r="R20" s="113"/>
      <c r="S20" s="113"/>
      <c r="T20" s="113"/>
      <c r="U20" s="113"/>
      <c r="V20" s="113"/>
    </row>
    <row r="21" spans="1:22" x14ac:dyDescent="0.2">
      <c r="A21" s="24" t="str">
        <f>+'Original ABG Allocation'!A20</f>
        <v>15</v>
      </c>
      <c r="B21" s="24" t="str">
        <f>+'Original ABG Allocation'!B20</f>
        <v>COLUM/MONT</v>
      </c>
      <c r="C21" s="102">
        <f>+'Original ABG Allocation'!D20</f>
        <v>66474</v>
      </c>
      <c r="D21" s="39"/>
      <c r="E21" s="124">
        <v>-9303</v>
      </c>
      <c r="F21" s="39">
        <f t="shared" si="1"/>
        <v>57171</v>
      </c>
      <c r="G21" s="39"/>
      <c r="H21" s="108">
        <f>-3102-474</f>
        <v>-3576</v>
      </c>
      <c r="I21" s="39">
        <f t="shared" si="2"/>
        <v>53595</v>
      </c>
      <c r="J21" s="72"/>
      <c r="K21" s="72">
        <v>0</v>
      </c>
      <c r="L21" s="39">
        <f t="shared" si="0"/>
        <v>53595</v>
      </c>
      <c r="N21" s="179">
        <v>16617</v>
      </c>
      <c r="O21" s="113"/>
      <c r="P21" s="113"/>
      <c r="Q21" s="113"/>
      <c r="R21" s="113"/>
      <c r="S21" s="113"/>
      <c r="T21" s="113"/>
      <c r="U21" s="113"/>
      <c r="V21" s="113"/>
    </row>
    <row r="22" spans="1:22" x14ac:dyDescent="0.2">
      <c r="A22" s="24" t="str">
        <f>+'Original ABG Allocation'!A21</f>
        <v>16</v>
      </c>
      <c r="B22" s="24" t="str">
        <f>+'Original ABG Allocation'!B21</f>
        <v>NORTHUMBERLND</v>
      </c>
      <c r="C22" s="102">
        <f>+'Original ABG Allocation'!D21</f>
        <v>122953</v>
      </c>
      <c r="D22" s="39"/>
      <c r="E22" s="124">
        <v>-8606</v>
      </c>
      <c r="F22" s="39">
        <f t="shared" si="1"/>
        <v>114347</v>
      </c>
      <c r="G22" s="39"/>
      <c r="H22" s="108">
        <f>-2869-5920</f>
        <v>-8789</v>
      </c>
      <c r="I22" s="39">
        <f t="shared" si="2"/>
        <v>105558</v>
      </c>
      <c r="J22" s="72"/>
      <c r="K22" s="72">
        <v>0</v>
      </c>
      <c r="L22" s="39">
        <f t="shared" si="0"/>
        <v>105558</v>
      </c>
      <c r="N22" s="179">
        <v>30738</v>
      </c>
    </row>
    <row r="23" spans="1:22" x14ac:dyDescent="0.2">
      <c r="A23" s="24" t="str">
        <f>+'Original ABG Allocation'!A22</f>
        <v>17</v>
      </c>
      <c r="B23" s="24" t="str">
        <f>+'Original ABG Allocation'!B22</f>
        <v>UNION/SNYDER</v>
      </c>
      <c r="C23" s="102">
        <f>+'Original ABG Allocation'!D22</f>
        <v>41818</v>
      </c>
      <c r="D23" s="39"/>
      <c r="E23" s="124">
        <v>-9587</v>
      </c>
      <c r="F23" s="39">
        <f t="shared" si="1"/>
        <v>32231</v>
      </c>
      <c r="G23" s="39"/>
      <c r="H23" s="108">
        <v>-3196</v>
      </c>
      <c r="I23" s="39">
        <f t="shared" si="2"/>
        <v>29035</v>
      </c>
      <c r="J23" s="72"/>
      <c r="K23" s="72">
        <v>0</v>
      </c>
      <c r="L23" s="39">
        <f t="shared" si="0"/>
        <v>29035</v>
      </c>
      <c r="N23" s="179">
        <v>10452</v>
      </c>
    </row>
    <row r="24" spans="1:22" x14ac:dyDescent="0.2">
      <c r="A24" s="24" t="str">
        <f>+'Original ABG Allocation'!A23</f>
        <v>18</v>
      </c>
      <c r="B24" s="24" t="str">
        <f>+'Original ABG Allocation'!B23</f>
        <v>MIFF/JUNIATA</v>
      </c>
      <c r="C24" s="102">
        <f>+'Original ABG Allocation'!D23</f>
        <v>64859</v>
      </c>
      <c r="D24" s="39"/>
      <c r="E24" s="124">
        <v>-9484</v>
      </c>
      <c r="F24" s="39">
        <f t="shared" si="1"/>
        <v>55375</v>
      </c>
      <c r="G24" s="39"/>
      <c r="H24" s="108">
        <v>-3162</v>
      </c>
      <c r="I24" s="39">
        <f t="shared" si="2"/>
        <v>52213</v>
      </c>
      <c r="J24" s="72"/>
      <c r="K24" s="72">
        <v>0</v>
      </c>
      <c r="L24" s="39">
        <f t="shared" si="0"/>
        <v>52213</v>
      </c>
      <c r="N24" s="179">
        <v>16212</v>
      </c>
    </row>
    <row r="25" spans="1:22" x14ac:dyDescent="0.2">
      <c r="A25" s="24" t="str">
        <f>+'Original ABG Allocation'!A24</f>
        <v>19</v>
      </c>
      <c r="B25" s="24" t="str">
        <f>+'Original ABG Allocation'!B24</f>
        <v>FRANKLIN</v>
      </c>
      <c r="C25" s="102">
        <f>+'Original ABG Allocation'!D24</f>
        <v>83393</v>
      </c>
      <c r="D25" s="39"/>
      <c r="E25" s="124">
        <v>-13553</v>
      </c>
      <c r="F25" s="39">
        <f t="shared" si="1"/>
        <v>69840</v>
      </c>
      <c r="G25" s="39"/>
      <c r="H25" s="108">
        <v>-4518</v>
      </c>
      <c r="I25" s="39">
        <f t="shared" si="2"/>
        <v>65322</v>
      </c>
      <c r="J25" s="72"/>
      <c r="K25" s="72">
        <v>0</v>
      </c>
      <c r="L25" s="39">
        <f t="shared" si="0"/>
        <v>65322</v>
      </c>
      <c r="N25" s="179">
        <v>20847</v>
      </c>
    </row>
    <row r="26" spans="1:22" x14ac:dyDescent="0.2">
      <c r="A26" s="24" t="str">
        <f>+'Original ABG Allocation'!A25</f>
        <v>20</v>
      </c>
      <c r="B26" s="24" t="str">
        <f>+'Original ABG Allocation'!B25</f>
        <v>ADAMS</v>
      </c>
      <c r="C26" s="102">
        <f>+'Original ABG Allocation'!D25</f>
        <v>39383</v>
      </c>
      <c r="D26" s="39"/>
      <c r="E26" s="124">
        <v>-12027</v>
      </c>
      <c r="F26" s="39">
        <f t="shared" si="1"/>
        <v>27356</v>
      </c>
      <c r="G26" s="39"/>
      <c r="H26" s="108">
        <v>-4010</v>
      </c>
      <c r="I26" s="39">
        <f t="shared" si="2"/>
        <v>23346</v>
      </c>
      <c r="J26" s="72"/>
      <c r="K26" s="72">
        <v>0</v>
      </c>
      <c r="L26" s="39">
        <f t="shared" si="0"/>
        <v>23346</v>
      </c>
      <c r="N26" s="179">
        <v>9843</v>
      </c>
    </row>
    <row r="27" spans="1:22" x14ac:dyDescent="0.2">
      <c r="A27" s="24" t="str">
        <f>+'Original ABG Allocation'!A26</f>
        <v>21</v>
      </c>
      <c r="B27" s="24" t="str">
        <f>+'Original ABG Allocation'!B26</f>
        <v>CUMBERLAND</v>
      </c>
      <c r="C27" s="102">
        <f>+'Original ABG Allocation'!D26</f>
        <v>80733</v>
      </c>
      <c r="D27" s="39"/>
      <c r="E27" s="124">
        <v>-17249</v>
      </c>
      <c r="F27" s="39">
        <f t="shared" si="1"/>
        <v>63484</v>
      </c>
      <c r="G27" s="39"/>
      <c r="H27" s="108">
        <v>-5750</v>
      </c>
      <c r="I27" s="39">
        <f t="shared" si="2"/>
        <v>57734</v>
      </c>
      <c r="J27" s="72"/>
      <c r="K27" s="72">
        <v>0</v>
      </c>
      <c r="L27" s="39">
        <f t="shared" si="0"/>
        <v>57734</v>
      </c>
      <c r="N27" s="179">
        <v>20181</v>
      </c>
    </row>
    <row r="28" spans="1:22" x14ac:dyDescent="0.2">
      <c r="A28" s="24" t="str">
        <f>+'Original ABG Allocation'!A27</f>
        <v>22</v>
      </c>
      <c r="B28" s="24" t="str">
        <f>+'Original ABG Allocation'!B27</f>
        <v>PERRY</v>
      </c>
      <c r="C28" s="102">
        <f>+'Original ABG Allocation'!D27</f>
        <v>25396</v>
      </c>
      <c r="D28" s="39"/>
      <c r="E28" s="124">
        <v>-6083</v>
      </c>
      <c r="F28" s="39">
        <f t="shared" si="1"/>
        <v>19313</v>
      </c>
      <c r="G28" s="39"/>
      <c r="H28" s="108">
        <v>-2028</v>
      </c>
      <c r="I28" s="39">
        <f t="shared" si="2"/>
        <v>17285</v>
      </c>
      <c r="J28" s="72"/>
      <c r="K28" s="72">
        <v>0</v>
      </c>
      <c r="L28" s="39">
        <f t="shared" si="0"/>
        <v>17285</v>
      </c>
      <c r="N28" s="179">
        <v>6348</v>
      </c>
    </row>
    <row r="29" spans="1:22" x14ac:dyDescent="0.2">
      <c r="A29" s="24" t="str">
        <f>+'Original ABG Allocation'!A28</f>
        <v>23</v>
      </c>
      <c r="B29" s="24" t="str">
        <f>+'Original ABG Allocation'!B28</f>
        <v>DAUPHIN</v>
      </c>
      <c r="C29" s="102">
        <f>+'Original ABG Allocation'!D28</f>
        <v>171730</v>
      </c>
      <c r="D29" s="39"/>
      <c r="E29" s="124">
        <v>-23490</v>
      </c>
      <c r="F29" s="39">
        <f t="shared" si="1"/>
        <v>148240</v>
      </c>
      <c r="G29" s="39"/>
      <c r="H29" s="108">
        <v>-7830</v>
      </c>
      <c r="I29" s="39">
        <f t="shared" si="2"/>
        <v>140410</v>
      </c>
      <c r="J29" s="72"/>
      <c r="K29" s="72">
        <v>0</v>
      </c>
      <c r="L29" s="39">
        <f t="shared" si="0"/>
        <v>140410</v>
      </c>
      <c r="N29" s="179">
        <v>42930</v>
      </c>
    </row>
    <row r="30" spans="1:22" x14ac:dyDescent="0.2">
      <c r="A30" s="24" t="str">
        <f>+'Original ABG Allocation'!A29</f>
        <v>24</v>
      </c>
      <c r="B30" s="24" t="str">
        <f>+'Original ABG Allocation'!B29</f>
        <v>LEBANON</v>
      </c>
      <c r="C30" s="102">
        <f>+'Original ABG Allocation'!D29</f>
        <v>68543</v>
      </c>
      <c r="D30" s="39"/>
      <c r="E30" s="124">
        <v>-11327</v>
      </c>
      <c r="F30" s="39">
        <f t="shared" si="1"/>
        <v>57216</v>
      </c>
      <c r="G30" s="39"/>
      <c r="H30" s="108">
        <v>-3777</v>
      </c>
      <c r="I30" s="39">
        <f t="shared" si="2"/>
        <v>53439</v>
      </c>
      <c r="J30" s="72"/>
      <c r="K30" s="72">
        <v>0</v>
      </c>
      <c r="L30" s="39">
        <f t="shared" si="0"/>
        <v>53439</v>
      </c>
      <c r="N30" s="179">
        <v>17133</v>
      </c>
    </row>
    <row r="31" spans="1:22" x14ac:dyDescent="0.2">
      <c r="A31" s="24" t="str">
        <f>+'Original ABG Allocation'!A30</f>
        <v>25</v>
      </c>
      <c r="B31" s="24" t="str">
        <f>+'Original ABG Allocation'!B30</f>
        <v>YORK</v>
      </c>
      <c r="C31" s="102">
        <f>+'Original ABG Allocation'!D30</f>
        <v>199228</v>
      </c>
      <c r="D31" s="39"/>
      <c r="E31" s="124">
        <v>-34701</v>
      </c>
      <c r="F31" s="39">
        <f t="shared" si="1"/>
        <v>164527</v>
      </c>
      <c r="G31" s="39"/>
      <c r="H31" s="108">
        <v>-11568</v>
      </c>
      <c r="I31" s="39">
        <f t="shared" si="2"/>
        <v>152959</v>
      </c>
      <c r="J31" s="72"/>
      <c r="K31" s="72">
        <v>0</v>
      </c>
      <c r="L31" s="39">
        <f t="shared" si="0"/>
        <v>152959</v>
      </c>
      <c r="N31" s="179">
        <v>49806</v>
      </c>
    </row>
    <row r="32" spans="1:22" x14ac:dyDescent="0.2">
      <c r="A32" s="24" t="str">
        <f>+'Original ABG Allocation'!A31</f>
        <v>26</v>
      </c>
      <c r="B32" s="24" t="str">
        <f>+'Original ABG Allocation'!B31</f>
        <v>LANCASTER</v>
      </c>
      <c r="C32" s="102">
        <f>+'Original ABG Allocation'!D31</f>
        <v>198436</v>
      </c>
      <c r="D32" s="39"/>
      <c r="E32" s="124">
        <v>-38189</v>
      </c>
      <c r="F32" s="39">
        <f t="shared" si="1"/>
        <v>160247</v>
      </c>
      <c r="G32" s="39"/>
      <c r="H32" s="108">
        <v>-12731</v>
      </c>
      <c r="I32" s="39">
        <f t="shared" si="2"/>
        <v>147516</v>
      </c>
      <c r="J32" s="72"/>
      <c r="K32" s="72">
        <v>0</v>
      </c>
      <c r="L32" s="39">
        <f t="shared" si="0"/>
        <v>147516</v>
      </c>
      <c r="N32" s="179">
        <v>49608</v>
      </c>
    </row>
    <row r="33" spans="1:14" x14ac:dyDescent="0.2">
      <c r="A33" s="24" t="str">
        <f>+'Original ABG Allocation'!A32</f>
        <v>27</v>
      </c>
      <c r="B33" s="24" t="str">
        <f>+'Original ABG Allocation'!B32</f>
        <v>CHESTER</v>
      </c>
      <c r="C33" s="102">
        <f>+'Original ABG Allocation'!D32</f>
        <v>114753</v>
      </c>
      <c r="D33" s="39"/>
      <c r="E33" s="124">
        <v>-30755</v>
      </c>
      <c r="F33" s="39">
        <f t="shared" si="1"/>
        <v>83998</v>
      </c>
      <c r="G33" s="39"/>
      <c r="H33" s="108">
        <v>-10253</v>
      </c>
      <c r="I33" s="39">
        <f t="shared" si="2"/>
        <v>73745</v>
      </c>
      <c r="J33" s="72"/>
      <c r="K33" s="72">
        <v>0</v>
      </c>
      <c r="L33" s="39">
        <f t="shared" si="0"/>
        <v>73745</v>
      </c>
      <c r="N33" s="179">
        <v>28686</v>
      </c>
    </row>
    <row r="34" spans="1:14" x14ac:dyDescent="0.2">
      <c r="A34" s="24" t="str">
        <f>+'Original ABG Allocation'!A33</f>
        <v>28</v>
      </c>
      <c r="B34" s="24" t="str">
        <f>+'Original ABG Allocation'!B33</f>
        <v>MONTGOMERY</v>
      </c>
      <c r="C34" s="102">
        <f>+'Original ABG Allocation'!D33</f>
        <v>236029</v>
      </c>
      <c r="D34" s="39"/>
      <c r="E34" s="124">
        <v>-52126</v>
      </c>
      <c r="F34" s="39">
        <f t="shared" si="1"/>
        <v>183903</v>
      </c>
      <c r="G34" s="39"/>
      <c r="H34" s="108">
        <v>-17376</v>
      </c>
      <c r="I34" s="39">
        <f t="shared" si="2"/>
        <v>166527</v>
      </c>
      <c r="J34" s="72"/>
      <c r="K34" s="72">
        <v>0</v>
      </c>
      <c r="L34" s="39">
        <f t="shared" si="0"/>
        <v>166527</v>
      </c>
      <c r="N34" s="179">
        <v>59007</v>
      </c>
    </row>
    <row r="35" spans="1:14" x14ac:dyDescent="0.2">
      <c r="A35" s="24" t="str">
        <f>+'Original ABG Allocation'!A34</f>
        <v>29</v>
      </c>
      <c r="B35" s="24" t="str">
        <f>+'Original ABG Allocation'!B34</f>
        <v>BUCKS</v>
      </c>
      <c r="C35" s="102">
        <f>+'Original ABG Allocation'!D34</f>
        <v>206856</v>
      </c>
      <c r="D35" s="39"/>
      <c r="E35" s="124">
        <v>-38766</v>
      </c>
      <c r="F35" s="39">
        <f t="shared" si="1"/>
        <v>168090</v>
      </c>
      <c r="G35" s="39"/>
      <c r="H35" s="108">
        <v>-12923</v>
      </c>
      <c r="I35" s="39">
        <f t="shared" si="2"/>
        <v>155167</v>
      </c>
      <c r="J35" s="72"/>
      <c r="K35" s="72">
        <v>0</v>
      </c>
      <c r="L35" s="39">
        <f t="shared" si="0"/>
        <v>155167</v>
      </c>
      <c r="N35" s="179">
        <v>51714</v>
      </c>
    </row>
    <row r="36" spans="1:14" x14ac:dyDescent="0.2">
      <c r="A36" s="24" t="str">
        <f>+'Original ABG Allocation'!A35</f>
        <v>30</v>
      </c>
      <c r="B36" s="24" t="str">
        <f>+'Original ABG Allocation'!B35</f>
        <v>DELAWARE</v>
      </c>
      <c r="C36" s="102">
        <f>+'Original ABG Allocation'!D35</f>
        <v>278240</v>
      </c>
      <c r="D36" s="39"/>
      <c r="E36" s="124">
        <v>-39440</v>
      </c>
      <c r="F36" s="39">
        <f t="shared" si="1"/>
        <v>238800</v>
      </c>
      <c r="G36" s="39"/>
      <c r="H36" s="108">
        <v>-13148</v>
      </c>
      <c r="I36" s="39">
        <f t="shared" si="2"/>
        <v>225652</v>
      </c>
      <c r="J36" s="72"/>
      <c r="K36" s="72">
        <v>0</v>
      </c>
      <c r="L36" s="39">
        <f t="shared" si="0"/>
        <v>225652</v>
      </c>
      <c r="N36" s="179">
        <v>69558</v>
      </c>
    </row>
    <row r="37" spans="1:14" x14ac:dyDescent="0.2">
      <c r="A37" s="24" t="str">
        <f>+'Original ABG Allocation'!A36</f>
        <v>31</v>
      </c>
      <c r="B37" s="24" t="str">
        <f>+'Original ABG Allocation'!B36</f>
        <v>PHILADELPHIA</v>
      </c>
      <c r="C37" s="102">
        <f>+'Original ABG Allocation'!D36</f>
        <v>1702584</v>
      </c>
      <c r="D37" s="39"/>
      <c r="E37" s="124">
        <v>-191770</v>
      </c>
      <c r="F37" s="39">
        <f t="shared" si="1"/>
        <v>1510814</v>
      </c>
      <c r="G37" s="39"/>
      <c r="H37" s="108">
        <v>-63924</v>
      </c>
      <c r="I37" s="39">
        <f t="shared" si="2"/>
        <v>1446890</v>
      </c>
      <c r="J37" s="72"/>
      <c r="K37" s="72">
        <v>0</v>
      </c>
      <c r="L37" s="39">
        <f t="shared" si="0"/>
        <v>1446890</v>
      </c>
      <c r="N37" s="179">
        <v>425646</v>
      </c>
    </row>
    <row r="38" spans="1:14" x14ac:dyDescent="0.2">
      <c r="A38" s="24" t="str">
        <f>+'Original ABG Allocation'!A37</f>
        <v>32</v>
      </c>
      <c r="B38" s="24" t="str">
        <f>+'Original ABG Allocation'!B37</f>
        <v>BERKS</v>
      </c>
      <c r="C38" s="102">
        <f>+'Original ABG Allocation'!D37</f>
        <v>235166</v>
      </c>
      <c r="D38" s="39"/>
      <c r="E38" s="124">
        <v>-35225</v>
      </c>
      <c r="F38" s="39">
        <f t="shared" si="1"/>
        <v>199941</v>
      </c>
      <c r="G38" s="39"/>
      <c r="H38" s="108">
        <v>-11743</v>
      </c>
      <c r="I38" s="39">
        <f t="shared" si="2"/>
        <v>188198</v>
      </c>
      <c r="J38" s="72"/>
      <c r="K38" s="72">
        <v>0</v>
      </c>
      <c r="L38" s="39">
        <f t="shared" si="0"/>
        <v>188198</v>
      </c>
      <c r="N38" s="179">
        <v>58791</v>
      </c>
    </row>
    <row r="39" spans="1:14" x14ac:dyDescent="0.2">
      <c r="A39" s="24" t="str">
        <f>+'Original ABG Allocation'!A38</f>
        <v>33</v>
      </c>
      <c r="B39" s="24" t="str">
        <f>+'Original ABG Allocation'!B38</f>
        <v>LEHIGH</v>
      </c>
      <c r="C39" s="102">
        <f>+'Original ABG Allocation'!D38</f>
        <v>172458</v>
      </c>
      <c r="D39" s="39"/>
      <c r="E39" s="124">
        <v>-27576</v>
      </c>
      <c r="F39" s="39">
        <f t="shared" si="1"/>
        <v>144882</v>
      </c>
      <c r="G39" s="39"/>
      <c r="H39" s="108">
        <v>-9193</v>
      </c>
      <c r="I39" s="39">
        <f t="shared" si="2"/>
        <v>135689</v>
      </c>
      <c r="J39" s="72"/>
      <c r="K39" s="72">
        <v>0</v>
      </c>
      <c r="L39" s="39">
        <f t="shared" ref="L39:L58" si="3">I39+K39</f>
        <v>135689</v>
      </c>
      <c r="N39" s="179">
        <v>43113</v>
      </c>
    </row>
    <row r="40" spans="1:14" x14ac:dyDescent="0.2">
      <c r="A40" s="24" t="str">
        <f>+'Original ABG Allocation'!A39</f>
        <v>34</v>
      </c>
      <c r="B40" s="24" t="str">
        <f>+'Original ABG Allocation'!B39</f>
        <v>NORTHAMPTON</v>
      </c>
      <c r="C40" s="102">
        <f>+'Original ABG Allocation'!D39</f>
        <v>153486</v>
      </c>
      <c r="D40" s="39"/>
      <c r="E40" s="124">
        <v>-21892</v>
      </c>
      <c r="F40" s="39">
        <f t="shared" si="1"/>
        <v>131594</v>
      </c>
      <c r="G40" s="39"/>
      <c r="H40" s="108">
        <v>-7298</v>
      </c>
      <c r="I40" s="39">
        <f t="shared" si="2"/>
        <v>124296</v>
      </c>
      <c r="J40" s="72"/>
      <c r="K40" s="72">
        <v>0</v>
      </c>
      <c r="L40" s="39">
        <f t="shared" si="3"/>
        <v>124296</v>
      </c>
      <c r="N40" s="179">
        <v>38370</v>
      </c>
    </row>
    <row r="41" spans="1:14" x14ac:dyDescent="0.2">
      <c r="A41" s="24" t="str">
        <f>+'Original ABG Allocation'!A40</f>
        <v>35</v>
      </c>
      <c r="B41" s="24" t="str">
        <f>+'Original ABG Allocation'!B40</f>
        <v>PIKE</v>
      </c>
      <c r="C41" s="102">
        <f>+'Original ABG Allocation'!D40</f>
        <v>25399</v>
      </c>
      <c r="D41" s="39"/>
      <c r="E41" s="124">
        <v>-9254</v>
      </c>
      <c r="F41" s="39">
        <f t="shared" si="1"/>
        <v>16145</v>
      </c>
      <c r="G41" s="39"/>
      <c r="H41" s="108">
        <v>-3086</v>
      </c>
      <c r="I41" s="39">
        <f t="shared" si="2"/>
        <v>13059</v>
      </c>
      <c r="J41" s="72"/>
      <c r="K41" s="72">
        <v>0</v>
      </c>
      <c r="L41" s="39">
        <f t="shared" si="3"/>
        <v>13059</v>
      </c>
      <c r="N41" s="179">
        <v>6348</v>
      </c>
    </row>
    <row r="42" spans="1:14" x14ac:dyDescent="0.2">
      <c r="A42" s="24" t="str">
        <f>+'Original ABG Allocation'!A41</f>
        <v>36</v>
      </c>
      <c r="B42" s="24" t="str">
        <f>+'Original ABG Allocation'!B41</f>
        <v>B/S/S/T</v>
      </c>
      <c r="C42" s="102">
        <f>+'Original ABG Allocation'!D41</f>
        <v>141181</v>
      </c>
      <c r="D42" s="39"/>
      <c r="E42" s="124">
        <v>-22252</v>
      </c>
      <c r="F42" s="39">
        <f t="shared" si="1"/>
        <v>118929</v>
      </c>
      <c r="G42" s="39"/>
      <c r="H42" s="108">
        <v>-7419</v>
      </c>
      <c r="I42" s="39">
        <f t="shared" si="2"/>
        <v>111510</v>
      </c>
      <c r="J42" s="72"/>
      <c r="K42" s="72">
        <v>0</v>
      </c>
      <c r="L42" s="39">
        <f t="shared" si="3"/>
        <v>111510</v>
      </c>
      <c r="N42" s="179">
        <v>35295</v>
      </c>
    </row>
    <row r="43" spans="1:14" x14ac:dyDescent="0.2">
      <c r="A43" s="24" t="str">
        <f>+'Original ABG Allocation'!A42</f>
        <v>37</v>
      </c>
      <c r="B43" s="24" t="str">
        <f>+'Original ABG Allocation'!B42</f>
        <v>LUZERNE/WYOMING</v>
      </c>
      <c r="C43" s="102">
        <f>+'Original ABG Allocation'!D42</f>
        <v>343992</v>
      </c>
      <c r="D43" s="39"/>
      <c r="E43" s="124">
        <v>-22283</v>
      </c>
      <c r="F43" s="39">
        <f t="shared" si="1"/>
        <v>321709</v>
      </c>
      <c r="G43" s="39"/>
      <c r="H43" s="108">
        <v>-7429</v>
      </c>
      <c r="I43" s="39">
        <f t="shared" si="2"/>
        <v>314280</v>
      </c>
      <c r="J43" s="72"/>
      <c r="K43" s="72">
        <v>0</v>
      </c>
      <c r="L43" s="39">
        <f t="shared" si="3"/>
        <v>314280</v>
      </c>
      <c r="N43" s="179">
        <v>85998</v>
      </c>
    </row>
    <row r="44" spans="1:14" x14ac:dyDescent="0.2">
      <c r="A44" s="24" t="str">
        <f>+'Original ABG Allocation'!A43</f>
        <v>38</v>
      </c>
      <c r="B44" s="24" t="str">
        <f>+'Original ABG Allocation'!B43</f>
        <v>LACKAWANNA</v>
      </c>
      <c r="C44" s="102">
        <f>+'Original ABG Allocation'!D43</f>
        <v>202907</v>
      </c>
      <c r="D44" s="39"/>
      <c r="E44" s="124">
        <v>-18287</v>
      </c>
      <c r="F44" s="39">
        <f t="shared" si="1"/>
        <v>184620</v>
      </c>
      <c r="G44" s="39"/>
      <c r="H44" s="108">
        <v>-6096</v>
      </c>
      <c r="I44" s="39">
        <f t="shared" si="2"/>
        <v>178524</v>
      </c>
      <c r="J44" s="72"/>
      <c r="K44" s="72">
        <v>0</v>
      </c>
      <c r="L44" s="39">
        <f t="shared" si="3"/>
        <v>178524</v>
      </c>
      <c r="N44" s="179">
        <v>50724</v>
      </c>
    </row>
    <row r="45" spans="1:14" x14ac:dyDescent="0.2">
      <c r="A45" s="24" t="str">
        <f>+'Original ABG Allocation'!A44</f>
        <v>39</v>
      </c>
      <c r="B45" s="24" t="str">
        <f>+'Original ABG Allocation'!B44</f>
        <v>CARBON</v>
      </c>
      <c r="C45" s="102">
        <f>+'Original ABG Allocation'!D44</f>
        <v>44213</v>
      </c>
      <c r="D45" s="39"/>
      <c r="E45" s="124">
        <v>-7952</v>
      </c>
      <c r="F45" s="39">
        <f t="shared" si="1"/>
        <v>36261</v>
      </c>
      <c r="G45" s="39"/>
      <c r="H45" s="108">
        <v>-2652</v>
      </c>
      <c r="I45" s="39">
        <f t="shared" si="2"/>
        <v>33609</v>
      </c>
      <c r="J45" s="72"/>
      <c r="K45" s="72">
        <v>0</v>
      </c>
      <c r="L45" s="39">
        <f t="shared" si="3"/>
        <v>33609</v>
      </c>
      <c r="N45" s="179">
        <v>11052</v>
      </c>
    </row>
    <row r="46" spans="1:14" x14ac:dyDescent="0.2">
      <c r="A46" s="24" t="str">
        <f>+'Original ABG Allocation'!A45</f>
        <v>40</v>
      </c>
      <c r="B46" s="24" t="str">
        <f>+'Original ABG Allocation'!B45</f>
        <v>SCHUYLKILL</v>
      </c>
      <c r="C46" s="102">
        <f>+'Original ABG Allocation'!D45</f>
        <v>181495</v>
      </c>
      <c r="D46" s="39"/>
      <c r="E46" s="124">
        <v>-12708</v>
      </c>
      <c r="F46" s="39">
        <f t="shared" si="1"/>
        <v>168787</v>
      </c>
      <c r="G46" s="39"/>
      <c r="H46" s="108">
        <v>-4237</v>
      </c>
      <c r="I46" s="39">
        <f t="shared" si="2"/>
        <v>164550</v>
      </c>
      <c r="J46" s="72"/>
      <c r="K46" s="72">
        <v>0</v>
      </c>
      <c r="L46" s="39">
        <f t="shared" si="3"/>
        <v>164550</v>
      </c>
      <c r="N46" s="179">
        <v>45372</v>
      </c>
    </row>
    <row r="47" spans="1:14" x14ac:dyDescent="0.2">
      <c r="A47" s="24" t="str">
        <f>+'Original ABG Allocation'!A46</f>
        <v>41</v>
      </c>
      <c r="B47" s="24" t="str">
        <f>+'Original ABG Allocation'!B46</f>
        <v>CLEARFIELD</v>
      </c>
      <c r="C47" s="102">
        <f>+'Original ABG Allocation'!D46</f>
        <v>79676</v>
      </c>
      <c r="D47" s="39"/>
      <c r="E47" s="124">
        <v>-11103</v>
      </c>
      <c r="F47" s="39">
        <f t="shared" si="1"/>
        <v>68573</v>
      </c>
      <c r="G47" s="39"/>
      <c r="H47" s="108">
        <v>-3702</v>
      </c>
      <c r="I47" s="39">
        <f t="shared" si="2"/>
        <v>64871</v>
      </c>
      <c r="J47" s="72"/>
      <c r="K47" s="72">
        <v>0</v>
      </c>
      <c r="L47" s="39">
        <f t="shared" si="3"/>
        <v>64871</v>
      </c>
      <c r="N47" s="179">
        <v>19917</v>
      </c>
    </row>
    <row r="48" spans="1:14" x14ac:dyDescent="0.2">
      <c r="A48" s="24" t="str">
        <f>+'Original ABG Allocation'!A47</f>
        <v>42</v>
      </c>
      <c r="B48" s="24" t="str">
        <f>+'Original ABG Allocation'!B47</f>
        <v>JEFFERSON</v>
      </c>
      <c r="C48" s="102">
        <f>+'Original ABG Allocation'!D47</f>
        <v>51609</v>
      </c>
      <c r="D48" s="39"/>
      <c r="E48" s="124">
        <v>-4690</v>
      </c>
      <c r="F48" s="39">
        <f t="shared" si="1"/>
        <v>46919</v>
      </c>
      <c r="G48" s="39"/>
      <c r="H48" s="108">
        <v>-1565</v>
      </c>
      <c r="I48" s="39">
        <f t="shared" si="2"/>
        <v>45354</v>
      </c>
      <c r="J48" s="72"/>
      <c r="K48" s="72">
        <v>0</v>
      </c>
      <c r="L48" s="39">
        <f t="shared" si="3"/>
        <v>45354</v>
      </c>
      <c r="N48" s="179">
        <v>12900</v>
      </c>
    </row>
    <row r="49" spans="1:26" x14ac:dyDescent="0.2">
      <c r="A49" s="24" t="str">
        <f>+'Original ABG Allocation'!A48</f>
        <v>43</v>
      </c>
      <c r="B49" s="24" t="str">
        <f>+'Original ABG Allocation'!B48</f>
        <v>FOREST/WARREN</v>
      </c>
      <c r="C49" s="102">
        <f>+'Original ABG Allocation'!D48</f>
        <v>34269</v>
      </c>
      <c r="D49" s="39"/>
      <c r="E49" s="124">
        <v>-7213</v>
      </c>
      <c r="F49" s="39">
        <f t="shared" si="1"/>
        <v>27056</v>
      </c>
      <c r="G49" s="39"/>
      <c r="H49" s="108">
        <f>-2405-2486</f>
        <v>-4891</v>
      </c>
      <c r="I49" s="39">
        <f t="shared" si="2"/>
        <v>22165</v>
      </c>
      <c r="J49" s="72"/>
      <c r="K49" s="72">
        <v>0</v>
      </c>
      <c r="L49" s="39">
        <f t="shared" si="3"/>
        <v>22165</v>
      </c>
      <c r="N49" s="179">
        <v>8565</v>
      </c>
    </row>
    <row r="50" spans="1:26" x14ac:dyDescent="0.2">
      <c r="A50" s="24" t="str">
        <f>+'Original ABG Allocation'!A49</f>
        <v>44</v>
      </c>
      <c r="B50" s="24" t="str">
        <f>+'Original ABG Allocation'!B49</f>
        <v>VENANGO</v>
      </c>
      <c r="C50" s="102">
        <f>+'Original ABG Allocation'!D49</f>
        <v>48574</v>
      </c>
      <c r="D50" s="39"/>
      <c r="E50" s="124">
        <v>-6969</v>
      </c>
      <c r="F50" s="39">
        <f t="shared" si="1"/>
        <v>41605</v>
      </c>
      <c r="G50" s="39"/>
      <c r="H50" s="108">
        <v>-2324</v>
      </c>
      <c r="I50" s="39">
        <f t="shared" si="2"/>
        <v>39281</v>
      </c>
      <c r="J50" s="72"/>
      <c r="K50" s="72">
        <v>0</v>
      </c>
      <c r="L50" s="39">
        <f t="shared" si="3"/>
        <v>39281</v>
      </c>
      <c r="N50" s="179">
        <v>12141</v>
      </c>
    </row>
    <row r="51" spans="1:26" x14ac:dyDescent="0.2">
      <c r="A51" s="24" t="str">
        <f>+'Original ABG Allocation'!A50</f>
        <v>45</v>
      </c>
      <c r="B51" s="24" t="str">
        <f>+'Original ABG Allocation'!B50</f>
        <v>ARMSTRONG</v>
      </c>
      <c r="C51" s="102">
        <f>+'Original ABG Allocation'!D50</f>
        <v>75493</v>
      </c>
      <c r="D51" s="39"/>
      <c r="E51" s="124">
        <v>-9833</v>
      </c>
      <c r="F51" s="39">
        <f t="shared" si="1"/>
        <v>65660</v>
      </c>
      <c r="G51" s="39"/>
      <c r="H51" s="108">
        <v>-3279</v>
      </c>
      <c r="I51" s="39">
        <f t="shared" si="2"/>
        <v>62381</v>
      </c>
      <c r="J51" s="72"/>
      <c r="K51" s="72">
        <v>0</v>
      </c>
      <c r="L51" s="39">
        <f t="shared" si="3"/>
        <v>62381</v>
      </c>
      <c r="N51" s="179">
        <v>18873</v>
      </c>
    </row>
    <row r="52" spans="1:26" x14ac:dyDescent="0.2">
      <c r="A52" s="24" t="str">
        <f>+'Original ABG Allocation'!A51</f>
        <v>46</v>
      </c>
      <c r="B52" s="24" t="str">
        <f>+'Original ABG Allocation'!B51</f>
        <v>LAWRENCE</v>
      </c>
      <c r="C52" s="102">
        <f>+'Original ABG Allocation'!D51</f>
        <v>79407</v>
      </c>
      <c r="D52" s="39"/>
      <c r="E52" s="124">
        <v>-10100</v>
      </c>
      <c r="F52" s="39">
        <f t="shared" si="1"/>
        <v>69307</v>
      </c>
      <c r="G52" s="39"/>
      <c r="H52" s="108">
        <v>-3367</v>
      </c>
      <c r="I52" s="39">
        <f t="shared" si="2"/>
        <v>65940</v>
      </c>
      <c r="J52" s="72"/>
      <c r="K52" s="72">
        <v>0</v>
      </c>
      <c r="L52" s="39">
        <f t="shared" si="3"/>
        <v>65940</v>
      </c>
      <c r="N52" s="179">
        <v>19851</v>
      </c>
    </row>
    <row r="53" spans="1:26" x14ac:dyDescent="0.2">
      <c r="A53" s="24" t="str">
        <f>+'Original ABG Allocation'!A52</f>
        <v>47</v>
      </c>
      <c r="B53" s="24" t="str">
        <f>+'Original ABG Allocation'!B52</f>
        <v>MERCER</v>
      </c>
      <c r="C53" s="102">
        <f>+'Original ABG Allocation'!D52</f>
        <v>80316</v>
      </c>
      <c r="D53" s="39"/>
      <c r="E53" s="124">
        <v>-12661</v>
      </c>
      <c r="F53" s="39">
        <f t="shared" si="1"/>
        <v>67655</v>
      </c>
      <c r="G53" s="39"/>
      <c r="H53" s="108">
        <v>-4222</v>
      </c>
      <c r="I53" s="39">
        <f t="shared" si="2"/>
        <v>63433</v>
      </c>
      <c r="J53" s="72"/>
      <c r="K53" s="72">
        <v>0</v>
      </c>
      <c r="L53" s="39">
        <f t="shared" si="3"/>
        <v>63433</v>
      </c>
      <c r="N53" s="179">
        <v>20079</v>
      </c>
    </row>
    <row r="54" spans="1:26" x14ac:dyDescent="0.2">
      <c r="A54" s="24" t="str">
        <f>+'Original ABG Allocation'!A53</f>
        <v>48</v>
      </c>
      <c r="B54" s="24" t="str">
        <f>+'Original ABG Allocation'!B53</f>
        <v>MONROE</v>
      </c>
      <c r="C54" s="102">
        <f>+'Original ABG Allocation'!D53</f>
        <v>46961</v>
      </c>
      <c r="D54" s="39"/>
      <c r="E54" s="124">
        <v>-19083</v>
      </c>
      <c r="F54" s="39">
        <f t="shared" si="1"/>
        <v>27878</v>
      </c>
      <c r="G54" s="39"/>
      <c r="H54" s="108">
        <v>-6362</v>
      </c>
      <c r="I54" s="39">
        <f t="shared" si="2"/>
        <v>21516</v>
      </c>
      <c r="J54" s="72"/>
      <c r="K54" s="72">
        <v>0</v>
      </c>
      <c r="L54" s="39">
        <f t="shared" si="3"/>
        <v>21516</v>
      </c>
      <c r="N54" s="179">
        <v>11739</v>
      </c>
    </row>
    <row r="55" spans="1:26" x14ac:dyDescent="0.2">
      <c r="A55" s="24" t="str">
        <f>+'Original ABG Allocation'!A54</f>
        <v>49</v>
      </c>
      <c r="B55" s="24" t="str">
        <f>+'Original ABG Allocation'!B54</f>
        <v>CLARION</v>
      </c>
      <c r="C55" s="102">
        <f>+'Original ABG Allocation'!D54</f>
        <v>32868</v>
      </c>
      <c r="D55" s="39"/>
      <c r="E55" s="124">
        <v>-4943</v>
      </c>
      <c r="F55" s="39">
        <f t="shared" si="1"/>
        <v>27925</v>
      </c>
      <c r="G55" s="39"/>
      <c r="H55" s="108">
        <v>-1649</v>
      </c>
      <c r="I55" s="39">
        <f t="shared" si="2"/>
        <v>26276</v>
      </c>
      <c r="J55" s="72"/>
      <c r="K55" s="72">
        <v>0</v>
      </c>
      <c r="L55" s="39">
        <f t="shared" si="3"/>
        <v>26276</v>
      </c>
      <c r="N55" s="179">
        <v>8217</v>
      </c>
      <c r="P55" s="108"/>
    </row>
    <row r="56" spans="1:26" x14ac:dyDescent="0.2">
      <c r="A56" s="24" t="str">
        <f>+'Original ABG Allocation'!A55</f>
        <v>50</v>
      </c>
      <c r="B56" s="24" t="str">
        <f>+'Original ABG Allocation'!B55</f>
        <v>BUTLER</v>
      </c>
      <c r="C56" s="102">
        <f>+'Original ABG Allocation'!D55</f>
        <v>104331</v>
      </c>
      <c r="D56" s="39"/>
      <c r="E56" s="124">
        <v>-16481</v>
      </c>
      <c r="F56" s="39">
        <f t="shared" si="1"/>
        <v>87850</v>
      </c>
      <c r="G56" s="39"/>
      <c r="H56" s="108">
        <v>-5495</v>
      </c>
      <c r="I56" s="39">
        <f t="shared" si="2"/>
        <v>82355</v>
      </c>
      <c r="J56" s="72"/>
      <c r="K56" s="72">
        <v>0</v>
      </c>
      <c r="L56" s="39">
        <f t="shared" si="3"/>
        <v>82355</v>
      </c>
      <c r="N56" s="179">
        <v>26082</v>
      </c>
      <c r="Q56" s="108"/>
    </row>
    <row r="57" spans="1:26" x14ac:dyDescent="0.2">
      <c r="A57" s="24" t="str">
        <f>+'Original ABG Allocation'!A56</f>
        <v>51</v>
      </c>
      <c r="B57" s="24" t="str">
        <f>+'Original ABG Allocation'!B56</f>
        <v>POTTER</v>
      </c>
      <c r="C57" s="102">
        <f>+'Original ABG Allocation'!D56</f>
        <v>25400</v>
      </c>
      <c r="D57" s="39"/>
      <c r="E57" s="124">
        <v>-2597</v>
      </c>
      <c r="F57" s="39">
        <f t="shared" si="1"/>
        <v>22803</v>
      </c>
      <c r="G57" s="39"/>
      <c r="H57" s="108">
        <v>-867</v>
      </c>
      <c r="I57" s="39">
        <f t="shared" si="2"/>
        <v>21936</v>
      </c>
      <c r="J57" s="72"/>
      <c r="K57" s="72">
        <v>0</v>
      </c>
      <c r="L57" s="39">
        <f t="shared" si="3"/>
        <v>21936</v>
      </c>
      <c r="N57" s="179">
        <v>6348</v>
      </c>
    </row>
    <row r="58" spans="1:26" x14ac:dyDescent="0.2">
      <c r="A58" s="24" t="str">
        <f>+'Original ABG Allocation'!A57</f>
        <v>52</v>
      </c>
      <c r="B58" s="24" t="str">
        <f>+'Original ABG Allocation'!B57</f>
        <v>WAYNE</v>
      </c>
      <c r="C58" s="103">
        <f>+'Original ABG Allocation'!D57</f>
        <v>35500</v>
      </c>
      <c r="D58" s="39"/>
      <c r="E58" s="124">
        <v>-8254</v>
      </c>
      <c r="F58" s="39">
        <f t="shared" si="1"/>
        <v>27246</v>
      </c>
      <c r="G58" s="39"/>
      <c r="H58" s="116">
        <f>-2752-6275+860</f>
        <v>-8167</v>
      </c>
      <c r="I58" s="39">
        <f t="shared" si="2"/>
        <v>19079</v>
      </c>
      <c r="J58" s="170"/>
      <c r="K58" s="170">
        <v>0</v>
      </c>
      <c r="L58" s="39">
        <f t="shared" si="3"/>
        <v>19079</v>
      </c>
      <c r="N58" s="179">
        <v>8874</v>
      </c>
    </row>
    <row r="59" spans="1:26" ht="13.5" thickBot="1" x14ac:dyDescent="0.25">
      <c r="B59" s="25" t="s">
        <v>129</v>
      </c>
      <c r="C59" s="306">
        <f>SUM(C7:C58)</f>
        <v>8761000</v>
      </c>
      <c r="D59" s="306"/>
      <c r="E59" s="306">
        <f>SUM(E7:E58)</f>
        <v>-1134058</v>
      </c>
      <c r="F59" s="306">
        <f>SUM(F7:F58)</f>
        <v>7626942</v>
      </c>
      <c r="G59" s="39"/>
      <c r="H59" s="349">
        <f t="shared" ref="H59" si="4">SUM(H7:H58)</f>
        <v>-421966</v>
      </c>
      <c r="I59" s="306">
        <f>SUM(I7:I58)</f>
        <v>7204976</v>
      </c>
      <c r="J59" s="306">
        <f t="shared" ref="J59:L59" si="5">SUM(J7:J58)</f>
        <v>0</v>
      </c>
      <c r="K59" s="306">
        <f t="shared" si="5"/>
        <v>0</v>
      </c>
      <c r="L59" s="306">
        <f t="shared" si="5"/>
        <v>7204976</v>
      </c>
      <c r="M59" s="305"/>
      <c r="N59" s="306"/>
      <c r="O59" s="113"/>
      <c r="P59" s="113"/>
      <c r="Q59" s="113"/>
      <c r="R59" s="113"/>
      <c r="S59" s="113"/>
      <c r="T59" s="113"/>
      <c r="U59" s="113"/>
      <c r="V59" s="113"/>
      <c r="W59" s="113"/>
      <c r="X59" s="113"/>
      <c r="Y59" s="113"/>
      <c r="Z59" s="113"/>
    </row>
    <row r="60" spans="1:26" ht="13.5" thickTop="1" x14ac:dyDescent="0.2">
      <c r="C60" s="39"/>
      <c r="D60" s="39"/>
      <c r="E60" s="39"/>
      <c r="F60" s="39"/>
      <c r="G60" s="39"/>
      <c r="H60" s="39"/>
      <c r="I60" s="39"/>
      <c r="M60" s="113"/>
      <c r="N60" s="113"/>
      <c r="O60" s="113"/>
      <c r="P60" s="113"/>
      <c r="Q60" s="113"/>
      <c r="R60" s="113"/>
      <c r="S60" s="113"/>
      <c r="T60" s="113"/>
      <c r="U60" s="113"/>
      <c r="V60" s="113"/>
      <c r="W60" s="113"/>
      <c r="X60" s="113"/>
      <c r="Y60" s="113"/>
      <c r="Z60" s="113"/>
    </row>
    <row r="62" spans="1:26" x14ac:dyDescent="0.2">
      <c r="F62" s="284"/>
    </row>
    <row r="63" spans="1:26" x14ac:dyDescent="0.2">
      <c r="T63" s="293"/>
    </row>
    <row r="64" spans="1:26" x14ac:dyDescent="0.2">
      <c r="F64" s="283"/>
      <c r="T64" s="124"/>
    </row>
    <row r="65" spans="6:6" x14ac:dyDescent="0.2">
      <c r="F65" s="283"/>
    </row>
    <row r="66" spans="6:6" x14ac:dyDescent="0.2">
      <c r="F66" s="283"/>
    </row>
  </sheetData>
  <sheetProtection algorithmName="SHA-512" hashValue="bRsFJp2lQt/yrq587u1TPQetUEZLs+BZAUOiw6x9pLNZ1pHyxH4sLkJb7+hIOsxVJhFhtlzdz6ng8SqMtxiBRQ==" saltValue="pqrKzmLkvfYRiREUuFbi0Q==" spinCount="100000" sheet="1" objects="1" scenarios="1"/>
  <mergeCells count="3">
    <mergeCell ref="H4:I4"/>
    <mergeCell ref="K4:L4"/>
    <mergeCell ref="E4:F4"/>
  </mergeCells>
  <pageMargins left="0.7" right="0.7" top="0.75" bottom="0.75" header="0.3" footer="0.3"/>
  <pageSetup scale="67"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7BA4C1AA038643A48EACC22487F351" ma:contentTypeVersion="1" ma:contentTypeDescription="Create a new document." ma:contentTypeScope="" ma:versionID="0dfc23ddd15e34269900b408638e084d">
  <xsd:schema xmlns:xsd="http://www.w3.org/2001/XMLSchema" xmlns:xs="http://www.w3.org/2001/XMLSchema" xmlns:p="http://schemas.microsoft.com/office/2006/metadata/properties" xmlns:ns1="http://schemas.microsoft.com/sharepoint/v3" xmlns:ns2="b933a4dc-1ff3-488b-8ab3-2e3471f93074" xmlns:ns3="e58a810a-4d4c-4be0-93d4-eca9b7a45270" targetNamespace="http://schemas.microsoft.com/office/2006/metadata/properties" ma:root="true" ma:fieldsID="d779441644a41a03fea2298745589547" ns1:_="" ns2:_="" ns3:_="">
    <xsd:import namespace="http://schemas.microsoft.com/sharepoint/v3"/>
    <xsd:import namespace="b933a4dc-1ff3-488b-8ab3-2e3471f93074"/>
    <xsd:import namespace="e58a810a-4d4c-4be0-93d4-eca9b7a45270"/>
    <xsd:element name="properties">
      <xsd:complexType>
        <xsd:sequence>
          <xsd:element name="documentManagement">
            <xsd:complexType>
              <xsd:all>
                <xsd:element ref="ns1:PublishingStartDate" minOccurs="0"/>
                <xsd:element ref="ns1:PublishingExpirationDate" minOccurs="0"/>
                <xsd:element ref="ns2:MigrationSource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33a4dc-1ff3-488b-8ab3-2e3471f93074"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8a810a-4d4c-4be0-93d4-eca9b7a4527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MigrationSourceURL xmlns="b933a4dc-1ff3-488b-8ab3-2e3471f93074" xsi:nil="true"/>
    <PublishingStartDate xmlns="http://schemas.microsoft.com/sharepoint/v3" xsi:nil="true"/>
    <SharedWithUsers xmlns="e58a810a-4d4c-4be0-93d4-eca9b7a45270">
      <UserInfo>
        <DisplayName/>
        <AccountId xsi:nil="true"/>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8958ED2-8E45-4D36-A4B8-CA2D887715A7}"/>
</file>

<file path=customXml/itemProps2.xml><?xml version="1.0" encoding="utf-8"?>
<ds:datastoreItem xmlns:ds="http://schemas.openxmlformats.org/officeDocument/2006/customXml" ds:itemID="{CAD86F5A-CA17-4FE7-A85B-4D2956146E0F}">
  <ds:schemaRefs>
    <ds:schemaRef ds:uri="http://schemas.microsoft.com/sharepoint/v3/contenttype/forms"/>
  </ds:schemaRefs>
</ds:datastoreItem>
</file>

<file path=customXml/itemProps3.xml><?xml version="1.0" encoding="utf-8"?>
<ds:datastoreItem xmlns:ds="http://schemas.openxmlformats.org/officeDocument/2006/customXml" ds:itemID="{51FCD27C-6982-47D2-913B-D3B51BE8DC75}">
  <ds:schemaRefs>
    <ds:schemaRef ds:uri="http://schemas.microsoft.com/office/2006/documentManagement/types"/>
    <ds:schemaRef ds:uri="http://schemas.microsoft.com/office/2006/metadata/properties"/>
    <ds:schemaRef ds:uri="http://purl.org/dc/elements/1.1/"/>
    <ds:schemaRef ds:uri="73d4ed55-1e19-41eb-a5db-908cae4f4365"/>
    <ds:schemaRef ds:uri="http://schemas.openxmlformats.org/package/2006/metadata/core-properties"/>
    <ds:schemaRef ds:uri="http://purl.org/dc/terms/"/>
    <ds:schemaRef ds:uri="671324ad-be5f-4736-ba4c-ff0a31558719"/>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546B1DF-CF10-43D9-BB53-1D6A4E526F5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7</vt:i4>
      </vt:variant>
    </vt:vector>
  </HeadingPairs>
  <TitlesOfParts>
    <vt:vector size="29" baseType="lpstr">
      <vt:lpstr>Original ABG Allocation</vt:lpstr>
      <vt:lpstr>Revision No. 1</vt:lpstr>
      <vt:lpstr>Amended ABG Allocation No. 1 </vt:lpstr>
      <vt:lpstr>Revision No. 2</vt:lpstr>
      <vt:lpstr>Amended ABG Allocation No 2</vt:lpstr>
      <vt:lpstr>Revision No. 3</vt:lpstr>
      <vt:lpstr>Amended ABG Allocation No. 3</vt:lpstr>
      <vt:lpstr>Regular BG</vt:lpstr>
      <vt:lpstr>Caregiver Support</vt:lpstr>
      <vt:lpstr>Federal Caregiver Support</vt:lpstr>
      <vt:lpstr>NSIP</vt:lpstr>
      <vt:lpstr>PA MEDI</vt:lpstr>
      <vt:lpstr>Health Promotion</vt:lpstr>
      <vt:lpstr>Other Fund owners</vt:lpstr>
      <vt:lpstr>Other Funds Reference</vt:lpstr>
      <vt:lpstr>Other Funds-Revision No. 1</vt:lpstr>
      <vt:lpstr>Amendment 1-Other Funds</vt:lpstr>
      <vt:lpstr>Other Funds-Revision No. 2</vt:lpstr>
      <vt:lpstr>Amendment 2- Other Funds </vt:lpstr>
      <vt:lpstr>Other Funds-Revision No. 3</vt:lpstr>
      <vt:lpstr>Amendment 3-Other Funds</vt:lpstr>
      <vt:lpstr>In Home Parameter</vt:lpstr>
      <vt:lpstr>'Amended ABG Allocation No. 1 '!Print_Area</vt:lpstr>
      <vt:lpstr>'Federal Caregiver Support'!Print_Area</vt:lpstr>
      <vt:lpstr>'Amendment 1-Other Funds'!Print_Titles</vt:lpstr>
      <vt:lpstr>'Amendment 2- Other Funds '!Print_Titles</vt:lpstr>
      <vt:lpstr>'Federal Caregiver Support'!Print_Titles</vt:lpstr>
      <vt:lpstr>'Other Funds-Revision No. 1'!Print_Titles</vt:lpstr>
      <vt:lpstr>'Other Funds-Revision No. 2'!Print_Titles</vt:lpstr>
    </vt:vector>
  </TitlesOfParts>
  <Manager/>
  <Company>Department of Aging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kfulkroad</dc:creator>
  <cp:keywords/>
  <dc:description/>
  <cp:lastModifiedBy>Hudson, Jonathan</cp:lastModifiedBy>
  <cp:revision/>
  <dcterms:created xsi:type="dcterms:W3CDTF">2006-04-07T19:01:59Z</dcterms:created>
  <dcterms:modified xsi:type="dcterms:W3CDTF">2024-02-21T21:32:23Z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r8>49400</vt:r8>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ContentTypeId">
    <vt:lpwstr>0x010100347BA4C1AA038643A48EACC22487F351</vt:lpwstr>
  </property>
  <property fmtid="{D5CDD505-2E9C-101B-9397-08002B2CF9AE}" pid="9" name="MediaServiceImageTags">
    <vt:lpwstr/>
  </property>
  <property fmtid="{D5CDD505-2E9C-101B-9397-08002B2CF9AE}" pid="10" name="_SourceUrl">
    <vt:lpwstr/>
  </property>
  <property fmtid="{D5CDD505-2E9C-101B-9397-08002B2CF9AE}" pid="11" name="_SharedFileIndex">
    <vt:lpwstr/>
  </property>
</Properties>
</file>