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Division of Financial Operations\RHeinlen\BUDGET\Budget-AAA\2022-23\APD 23-01-04\"/>
    </mc:Choice>
  </mc:AlternateContent>
  <xr:revisionPtr revIDLastSave="0" documentId="13_ncr:1_{2D9FC063-49D0-4E98-81DB-22155695176B}" xr6:coauthVersionLast="47" xr6:coauthVersionMax="47" xr10:uidLastSave="{00000000-0000-0000-0000-000000000000}"/>
  <bookViews>
    <workbookView xWindow="3300" yWindow="2040" windowWidth="20460" windowHeight="10890" tabRatio="881" xr2:uid="{00000000-000D-0000-FFFF-FFFF00000000}"/>
  </bookViews>
  <sheets>
    <sheet name="Original ABG Allocation" sheetId="1" r:id="rId1"/>
    <sheet name="Revision No. 1" sheetId="8" state="hidden" r:id="rId2"/>
    <sheet name="Amended ABG Allocation No. 1 " sheetId="9" state="hidden" r:id="rId3"/>
    <sheet name="Revision No. 2" sheetId="22" state="hidden" r:id="rId4"/>
    <sheet name="Amended ABG Allocation No 2" sheetId="34" r:id="rId5"/>
    <sheet name="Revision No. 3" sheetId="28" r:id="rId6"/>
    <sheet name="Amended ABG Allocation No. 3" sheetId="29" r:id="rId7"/>
    <sheet name="Regular BG" sheetId="6" r:id="rId8"/>
    <sheet name="Caregiver Support" sheetId="32" r:id="rId9"/>
    <sheet name="Federal Caregiver Support" sheetId="2" r:id="rId10"/>
    <sheet name="NSIP" sheetId="12" r:id="rId11"/>
    <sheet name="PA MEDI" sheetId="14" r:id="rId12"/>
    <sheet name="Health Promotion" sheetId="15" r:id="rId13"/>
    <sheet name="Other Funds Summary" sheetId="33" state="hidden" r:id="rId14"/>
    <sheet name="Other Funds-Revision No. 1" sheetId="10" state="hidden" r:id="rId15"/>
    <sheet name="Amendment 1-Other Funds" sheetId="11" state="hidden" r:id="rId16"/>
    <sheet name="Other Funds-Revision No. 2" sheetId="23" state="hidden" r:id="rId17"/>
    <sheet name="Amendment 2- Other Funds " sheetId="24" r:id="rId18"/>
    <sheet name="Other Funds-Revision No. 3" sheetId="30" r:id="rId19"/>
    <sheet name="Amendment 3-Other Funds" sheetId="31" r:id="rId20"/>
    <sheet name="In Home Parameter" sheetId="7" r:id="rId21"/>
    <sheet name="Changes" sheetId="27" state="hidden" r:id="rId22"/>
  </sheets>
  <externalReferences>
    <externalReference r:id="rId23"/>
    <externalReference r:id="rId24"/>
  </externalReferences>
  <definedNames>
    <definedName name="Match">[1]Formula!$G$142:$G$193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Support'!$A$1:$V$59</definedName>
    <definedName name="Print_Area_MI">'[2]3RDCHECK'!$B$1:$U$56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'[2]3RDCHECK'!$A$1:$A$65536</definedName>
    <definedName name="T3Orig">[1]Formula!$B$76:$B$130</definedName>
    <definedName name="T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4" l="1"/>
  <c r="D7" i="7"/>
  <c r="E7" i="7"/>
  <c r="F7" i="7"/>
  <c r="G7" i="7"/>
  <c r="H7" i="7"/>
  <c r="I7" i="7"/>
  <c r="D8" i="7"/>
  <c r="E8" i="7"/>
  <c r="F8" i="7"/>
  <c r="G8" i="7"/>
  <c r="H8" i="7"/>
  <c r="I8" i="7"/>
  <c r="D9" i="7"/>
  <c r="E9" i="7"/>
  <c r="F9" i="7"/>
  <c r="G9" i="7"/>
  <c r="H9" i="7"/>
  <c r="I9" i="7"/>
  <c r="D10" i="7"/>
  <c r="E10" i="7"/>
  <c r="F10" i="7"/>
  <c r="G10" i="7"/>
  <c r="H10" i="7"/>
  <c r="I10" i="7"/>
  <c r="D11" i="7"/>
  <c r="E11" i="7"/>
  <c r="F11" i="7"/>
  <c r="G11" i="7"/>
  <c r="H11" i="7"/>
  <c r="I11" i="7"/>
  <c r="D12" i="7"/>
  <c r="E12" i="7"/>
  <c r="F12" i="7"/>
  <c r="G12" i="7"/>
  <c r="H12" i="7"/>
  <c r="I12" i="7"/>
  <c r="D13" i="7"/>
  <c r="E13" i="7"/>
  <c r="F13" i="7"/>
  <c r="G13" i="7"/>
  <c r="H13" i="7"/>
  <c r="I13" i="7"/>
  <c r="D14" i="7"/>
  <c r="E14" i="7"/>
  <c r="F14" i="7"/>
  <c r="G14" i="7"/>
  <c r="H14" i="7"/>
  <c r="I14" i="7"/>
  <c r="D15" i="7"/>
  <c r="E15" i="7"/>
  <c r="F15" i="7"/>
  <c r="G15" i="7"/>
  <c r="H15" i="7"/>
  <c r="I15" i="7"/>
  <c r="D16" i="7"/>
  <c r="E16" i="7"/>
  <c r="F16" i="7"/>
  <c r="G16" i="7"/>
  <c r="H16" i="7"/>
  <c r="I16" i="7"/>
  <c r="D17" i="7"/>
  <c r="E17" i="7"/>
  <c r="F17" i="7"/>
  <c r="G17" i="7"/>
  <c r="H17" i="7"/>
  <c r="I17" i="7"/>
  <c r="D18" i="7"/>
  <c r="E18" i="7"/>
  <c r="F18" i="7"/>
  <c r="G18" i="7"/>
  <c r="H18" i="7"/>
  <c r="I18" i="7"/>
  <c r="D19" i="7"/>
  <c r="E19" i="7"/>
  <c r="F19" i="7"/>
  <c r="G19" i="7"/>
  <c r="H19" i="7"/>
  <c r="I19" i="7"/>
  <c r="D20" i="7"/>
  <c r="E20" i="7"/>
  <c r="F20" i="7"/>
  <c r="G20" i="7"/>
  <c r="H20" i="7"/>
  <c r="I20" i="7"/>
  <c r="D21" i="7"/>
  <c r="E21" i="7"/>
  <c r="F21" i="7"/>
  <c r="G21" i="7"/>
  <c r="H21" i="7"/>
  <c r="I21" i="7"/>
  <c r="D22" i="7"/>
  <c r="E22" i="7"/>
  <c r="F22" i="7"/>
  <c r="G22" i="7"/>
  <c r="H22" i="7"/>
  <c r="I22" i="7"/>
  <c r="D23" i="7"/>
  <c r="E23" i="7"/>
  <c r="F23" i="7"/>
  <c r="G23" i="7"/>
  <c r="H23" i="7"/>
  <c r="I23" i="7"/>
  <c r="D24" i="7"/>
  <c r="E24" i="7"/>
  <c r="F24" i="7"/>
  <c r="G24" i="7"/>
  <c r="H24" i="7"/>
  <c r="I24" i="7"/>
  <c r="D25" i="7"/>
  <c r="E25" i="7"/>
  <c r="F25" i="7"/>
  <c r="G25" i="7"/>
  <c r="H25" i="7"/>
  <c r="I25" i="7"/>
  <c r="D26" i="7"/>
  <c r="E26" i="7"/>
  <c r="F26" i="7"/>
  <c r="G26" i="7"/>
  <c r="H26" i="7"/>
  <c r="I26" i="7"/>
  <c r="D27" i="7"/>
  <c r="E27" i="7"/>
  <c r="F27" i="7"/>
  <c r="G27" i="7"/>
  <c r="H27" i="7"/>
  <c r="I27" i="7"/>
  <c r="D28" i="7"/>
  <c r="E28" i="7"/>
  <c r="F28" i="7"/>
  <c r="G28" i="7"/>
  <c r="H28" i="7"/>
  <c r="I28" i="7"/>
  <c r="D29" i="7"/>
  <c r="E29" i="7"/>
  <c r="F29" i="7"/>
  <c r="G29" i="7"/>
  <c r="H29" i="7"/>
  <c r="I29" i="7"/>
  <c r="D30" i="7"/>
  <c r="E30" i="7"/>
  <c r="F30" i="7"/>
  <c r="G30" i="7"/>
  <c r="H30" i="7"/>
  <c r="I30" i="7"/>
  <c r="D31" i="7"/>
  <c r="E31" i="7"/>
  <c r="F31" i="7"/>
  <c r="G31" i="7"/>
  <c r="H31" i="7"/>
  <c r="I31" i="7"/>
  <c r="D32" i="7"/>
  <c r="E32" i="7"/>
  <c r="F32" i="7"/>
  <c r="G32" i="7"/>
  <c r="H32" i="7"/>
  <c r="I32" i="7"/>
  <c r="D33" i="7"/>
  <c r="E33" i="7"/>
  <c r="F33" i="7"/>
  <c r="G33" i="7"/>
  <c r="H33" i="7"/>
  <c r="I33" i="7"/>
  <c r="D34" i="7"/>
  <c r="E34" i="7"/>
  <c r="F34" i="7"/>
  <c r="G34" i="7"/>
  <c r="H34" i="7"/>
  <c r="I34" i="7"/>
  <c r="D35" i="7"/>
  <c r="E35" i="7"/>
  <c r="F35" i="7"/>
  <c r="G35" i="7"/>
  <c r="H35" i="7"/>
  <c r="I35" i="7"/>
  <c r="D36" i="7"/>
  <c r="E36" i="7"/>
  <c r="F36" i="7"/>
  <c r="G36" i="7"/>
  <c r="H36" i="7"/>
  <c r="I36" i="7"/>
  <c r="D37" i="7"/>
  <c r="E37" i="7"/>
  <c r="F37" i="7"/>
  <c r="G37" i="7"/>
  <c r="H37" i="7"/>
  <c r="I37" i="7"/>
  <c r="D38" i="7"/>
  <c r="E38" i="7"/>
  <c r="F38" i="7"/>
  <c r="G38" i="7"/>
  <c r="H38" i="7"/>
  <c r="I38" i="7"/>
  <c r="D39" i="7"/>
  <c r="E39" i="7"/>
  <c r="F39" i="7"/>
  <c r="G39" i="7"/>
  <c r="H39" i="7"/>
  <c r="I39" i="7"/>
  <c r="D40" i="7"/>
  <c r="E40" i="7"/>
  <c r="F40" i="7"/>
  <c r="G40" i="7"/>
  <c r="H40" i="7"/>
  <c r="I40" i="7"/>
  <c r="D41" i="7"/>
  <c r="E41" i="7"/>
  <c r="F41" i="7"/>
  <c r="G41" i="7"/>
  <c r="H41" i="7"/>
  <c r="I41" i="7"/>
  <c r="D42" i="7"/>
  <c r="E42" i="7"/>
  <c r="F42" i="7"/>
  <c r="G42" i="7"/>
  <c r="H42" i="7"/>
  <c r="I42" i="7"/>
  <c r="D43" i="7"/>
  <c r="E43" i="7"/>
  <c r="F43" i="7"/>
  <c r="G43" i="7"/>
  <c r="H43" i="7"/>
  <c r="I43" i="7"/>
  <c r="D44" i="7"/>
  <c r="E44" i="7"/>
  <c r="F44" i="7"/>
  <c r="G44" i="7"/>
  <c r="H44" i="7"/>
  <c r="I44" i="7"/>
  <c r="D45" i="7"/>
  <c r="E45" i="7"/>
  <c r="F45" i="7"/>
  <c r="G45" i="7"/>
  <c r="H45" i="7"/>
  <c r="I45" i="7"/>
  <c r="D46" i="7"/>
  <c r="E46" i="7"/>
  <c r="F46" i="7"/>
  <c r="G46" i="7"/>
  <c r="H46" i="7"/>
  <c r="I46" i="7"/>
  <c r="D47" i="7"/>
  <c r="E47" i="7"/>
  <c r="F47" i="7"/>
  <c r="G47" i="7"/>
  <c r="H47" i="7"/>
  <c r="I47" i="7"/>
  <c r="D48" i="7"/>
  <c r="E48" i="7"/>
  <c r="F48" i="7"/>
  <c r="G48" i="7"/>
  <c r="H48" i="7"/>
  <c r="I48" i="7"/>
  <c r="D49" i="7"/>
  <c r="E49" i="7"/>
  <c r="F49" i="7"/>
  <c r="G49" i="7"/>
  <c r="H49" i="7"/>
  <c r="I49" i="7"/>
  <c r="D50" i="7"/>
  <c r="E50" i="7"/>
  <c r="F50" i="7"/>
  <c r="G50" i="7"/>
  <c r="H50" i="7"/>
  <c r="I50" i="7"/>
  <c r="D51" i="7"/>
  <c r="E51" i="7"/>
  <c r="F51" i="7"/>
  <c r="G51" i="7"/>
  <c r="H51" i="7"/>
  <c r="I51" i="7"/>
  <c r="D52" i="7"/>
  <c r="E52" i="7"/>
  <c r="F52" i="7"/>
  <c r="G52" i="7"/>
  <c r="H52" i="7"/>
  <c r="I52" i="7"/>
  <c r="D53" i="7"/>
  <c r="E53" i="7"/>
  <c r="F53" i="7"/>
  <c r="G53" i="7"/>
  <c r="H53" i="7"/>
  <c r="I53" i="7"/>
  <c r="D54" i="7"/>
  <c r="E54" i="7"/>
  <c r="F54" i="7"/>
  <c r="G54" i="7"/>
  <c r="H54" i="7"/>
  <c r="I54" i="7"/>
  <c r="D55" i="7"/>
  <c r="E55" i="7"/>
  <c r="F55" i="7"/>
  <c r="G55" i="7"/>
  <c r="H55" i="7"/>
  <c r="I55" i="7"/>
  <c r="D56" i="7"/>
  <c r="E56" i="7"/>
  <c r="F56" i="7"/>
  <c r="G56" i="7"/>
  <c r="H56" i="7"/>
  <c r="I56" i="7"/>
  <c r="D57" i="7"/>
  <c r="E57" i="7"/>
  <c r="F57" i="7"/>
  <c r="G57" i="7"/>
  <c r="H57" i="7"/>
  <c r="I57" i="7"/>
  <c r="I6" i="7"/>
  <c r="H6" i="7"/>
  <c r="G6" i="7"/>
  <c r="F6" i="7"/>
  <c r="E6" i="7"/>
  <c r="D6" i="7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6" i="28"/>
  <c r="K59" i="6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6" i="28"/>
  <c r="AD8" i="15"/>
  <c r="AE8" i="15"/>
  <c r="AF8" i="15"/>
  <c r="AD9" i="15"/>
  <c r="AF9" i="15" s="1"/>
  <c r="AE9" i="15"/>
  <c r="AD10" i="15"/>
  <c r="AF10" i="15" s="1"/>
  <c r="AE10" i="15"/>
  <c r="AD11" i="15"/>
  <c r="AE11" i="15"/>
  <c r="AF11" i="15"/>
  <c r="AD12" i="15"/>
  <c r="AE12" i="15"/>
  <c r="AF12" i="15"/>
  <c r="AD13" i="15"/>
  <c r="AF13" i="15" s="1"/>
  <c r="AE13" i="15"/>
  <c r="AD14" i="15"/>
  <c r="AF14" i="15" s="1"/>
  <c r="AE14" i="15"/>
  <c r="AD15" i="15"/>
  <c r="AE15" i="15"/>
  <c r="AF15" i="15"/>
  <c r="AD16" i="15"/>
  <c r="AE16" i="15"/>
  <c r="AF16" i="15"/>
  <c r="AD17" i="15"/>
  <c r="AF17" i="15" s="1"/>
  <c r="AE17" i="15"/>
  <c r="AD18" i="15"/>
  <c r="AF18" i="15" s="1"/>
  <c r="AE18" i="15"/>
  <c r="AD19" i="15"/>
  <c r="AE19" i="15"/>
  <c r="AF19" i="15"/>
  <c r="AD20" i="15"/>
  <c r="AE20" i="15"/>
  <c r="AF20" i="15"/>
  <c r="AD21" i="15"/>
  <c r="AF21" i="15" s="1"/>
  <c r="AE21" i="15"/>
  <c r="AD22" i="15"/>
  <c r="AF22" i="15" s="1"/>
  <c r="AE22" i="15"/>
  <c r="AD23" i="15"/>
  <c r="AE23" i="15"/>
  <c r="AF23" i="15"/>
  <c r="AD24" i="15"/>
  <c r="AE24" i="15"/>
  <c r="AF24" i="15"/>
  <c r="AD25" i="15"/>
  <c r="AF25" i="15" s="1"/>
  <c r="AE25" i="15"/>
  <c r="AD26" i="15"/>
  <c r="AF26" i="15" s="1"/>
  <c r="AE26" i="15"/>
  <c r="AD27" i="15"/>
  <c r="AE27" i="15"/>
  <c r="AF27" i="15"/>
  <c r="AD28" i="15"/>
  <c r="AE28" i="15"/>
  <c r="AF28" i="15"/>
  <c r="AD29" i="15"/>
  <c r="AF29" i="15" s="1"/>
  <c r="AE29" i="15"/>
  <c r="AD30" i="15"/>
  <c r="AF30" i="15" s="1"/>
  <c r="AE30" i="15"/>
  <c r="AD31" i="15"/>
  <c r="AE31" i="15"/>
  <c r="AF31" i="15"/>
  <c r="AD32" i="15"/>
  <c r="AE32" i="15"/>
  <c r="AF32" i="15"/>
  <c r="AD33" i="15"/>
  <c r="AF33" i="15" s="1"/>
  <c r="AE33" i="15"/>
  <c r="AD34" i="15"/>
  <c r="AF34" i="15" s="1"/>
  <c r="AE34" i="15"/>
  <c r="AD35" i="15"/>
  <c r="AE35" i="15"/>
  <c r="AF35" i="15"/>
  <c r="AD36" i="15"/>
  <c r="AE36" i="15"/>
  <c r="AF36" i="15"/>
  <c r="AD37" i="15"/>
  <c r="AF37" i="15" s="1"/>
  <c r="AE37" i="15"/>
  <c r="AD38" i="15"/>
  <c r="AF38" i="15" s="1"/>
  <c r="AE38" i="15"/>
  <c r="AD39" i="15"/>
  <c r="AE39" i="15"/>
  <c r="AF39" i="15"/>
  <c r="AD40" i="15"/>
  <c r="AE40" i="15"/>
  <c r="AF40" i="15"/>
  <c r="AD41" i="15"/>
  <c r="AF41" i="15" s="1"/>
  <c r="AE41" i="15"/>
  <c r="AD42" i="15"/>
  <c r="AF42" i="15" s="1"/>
  <c r="AE42" i="15"/>
  <c r="AD43" i="15"/>
  <c r="AE43" i="15"/>
  <c r="AF43" i="15"/>
  <c r="AD44" i="15"/>
  <c r="AE44" i="15"/>
  <c r="AF44" i="15"/>
  <c r="AD45" i="15"/>
  <c r="AF45" i="15" s="1"/>
  <c r="AE45" i="15"/>
  <c r="AD46" i="15"/>
  <c r="AF46" i="15" s="1"/>
  <c r="AE46" i="15"/>
  <c r="AD47" i="15"/>
  <c r="AE47" i="15"/>
  <c r="AF47" i="15"/>
  <c r="AD48" i="15"/>
  <c r="AE48" i="15"/>
  <c r="AF48" i="15"/>
  <c r="AD49" i="15"/>
  <c r="AF49" i="15" s="1"/>
  <c r="AE49" i="15"/>
  <c r="AD50" i="15"/>
  <c r="AF50" i="15" s="1"/>
  <c r="AE50" i="15"/>
  <c r="AD51" i="15"/>
  <c r="AE51" i="15"/>
  <c r="AF51" i="15"/>
  <c r="AD52" i="15"/>
  <c r="AE52" i="15"/>
  <c r="AF52" i="15"/>
  <c r="AD53" i="15"/>
  <c r="AF53" i="15" s="1"/>
  <c r="AE53" i="15"/>
  <c r="AD54" i="15"/>
  <c r="AF54" i="15" s="1"/>
  <c r="AE54" i="15"/>
  <c r="AD55" i="15"/>
  <c r="AE55" i="15"/>
  <c r="AF55" i="15"/>
  <c r="AD56" i="15"/>
  <c r="AE56" i="15"/>
  <c r="AF56" i="15"/>
  <c r="AD57" i="15"/>
  <c r="AF57" i="15" s="1"/>
  <c r="AE57" i="15"/>
  <c r="AD58" i="15"/>
  <c r="AF58" i="15" s="1"/>
  <c r="AE58" i="15"/>
  <c r="AF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L7" i="15"/>
  <c r="K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7" i="15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6" i="28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Z7" i="2"/>
  <c r="Y7" i="2"/>
  <c r="X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7" i="2"/>
  <c r="U47" i="2"/>
  <c r="U44" i="2"/>
  <c r="U18" i="2"/>
  <c r="U15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R7" i="2"/>
  <c r="Q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K7" i="2"/>
  <c r="J7" i="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7" i="32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49" i="23"/>
  <c r="AF50" i="23"/>
  <c r="AF51" i="23"/>
  <c r="AF52" i="23"/>
  <c r="AF53" i="23"/>
  <c r="AF54" i="23"/>
  <c r="AF55" i="23"/>
  <c r="AF56" i="23"/>
  <c r="AF57" i="23"/>
  <c r="AF22" i="23"/>
  <c r="H4" i="7"/>
  <c r="E5" i="7"/>
  <c r="F5" i="7"/>
  <c r="G5" i="7"/>
  <c r="E4" i="7"/>
  <c r="F4" i="7"/>
  <c r="D5" i="7"/>
  <c r="D4" i="7"/>
  <c r="AE12" i="31" l="1"/>
  <c r="AE13" i="31"/>
  <c r="AE14" i="31"/>
  <c r="AE20" i="31"/>
  <c r="AE21" i="31"/>
  <c r="AE22" i="31"/>
  <c r="AE28" i="31"/>
  <c r="AE29" i="31"/>
  <c r="AE30" i="31"/>
  <c r="AE36" i="31"/>
  <c r="AE37" i="31"/>
  <c r="AE38" i="31"/>
  <c r="AE44" i="31"/>
  <c r="AE45" i="31"/>
  <c r="AE46" i="31"/>
  <c r="AE52" i="31"/>
  <c r="AE53" i="31"/>
  <c r="AE54" i="31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6" i="23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6" i="10"/>
  <c r="AG7" i="33"/>
  <c r="AG8" i="33"/>
  <c r="AG9" i="33"/>
  <c r="AG10" i="33"/>
  <c r="AG11" i="33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32" i="33"/>
  <c r="AG33" i="33"/>
  <c r="AG34" i="33"/>
  <c r="AG35" i="33"/>
  <c r="AG36" i="33"/>
  <c r="AG37" i="33"/>
  <c r="AG38" i="33"/>
  <c r="AG39" i="33"/>
  <c r="AG40" i="33"/>
  <c r="AG41" i="33"/>
  <c r="AG42" i="33"/>
  <c r="AG43" i="33"/>
  <c r="AG44" i="33"/>
  <c r="AG45" i="33"/>
  <c r="AG46" i="33"/>
  <c r="AG47" i="33"/>
  <c r="AG48" i="33"/>
  <c r="AG49" i="33"/>
  <c r="AG50" i="33"/>
  <c r="AG51" i="33"/>
  <c r="AG52" i="33"/>
  <c r="AG53" i="33"/>
  <c r="AG54" i="33"/>
  <c r="AG55" i="33"/>
  <c r="AG56" i="33"/>
  <c r="AG57" i="33"/>
  <c r="AG6" i="33"/>
  <c r="AF12" i="30"/>
  <c r="AF13" i="30"/>
  <c r="AF14" i="30"/>
  <c r="AF20" i="30"/>
  <c r="AF21" i="30"/>
  <c r="AF22" i="30"/>
  <c r="AF28" i="30"/>
  <c r="AF29" i="30"/>
  <c r="AF30" i="30"/>
  <c r="AF36" i="30"/>
  <c r="AF37" i="30"/>
  <c r="AF38" i="30"/>
  <c r="AF44" i="30"/>
  <c r="AF45" i="30"/>
  <c r="AF46" i="30"/>
  <c r="AF52" i="30"/>
  <c r="AF53" i="30"/>
  <c r="AF54" i="30"/>
  <c r="AE6" i="31"/>
  <c r="AE7" i="31"/>
  <c r="AE8" i="31"/>
  <c r="AE9" i="31"/>
  <c r="AE10" i="31"/>
  <c r="AE11" i="31"/>
  <c r="AE15" i="31"/>
  <c r="AE16" i="31"/>
  <c r="AE17" i="31"/>
  <c r="AE18" i="31"/>
  <c r="AE19" i="31"/>
  <c r="AE23" i="31"/>
  <c r="AE24" i="31"/>
  <c r="AE25" i="31"/>
  <c r="AE26" i="31"/>
  <c r="AE27" i="31"/>
  <c r="AE31" i="31"/>
  <c r="AE32" i="31"/>
  <c r="AE33" i="31"/>
  <c r="AE34" i="31"/>
  <c r="AE35" i="31"/>
  <c r="AE39" i="31"/>
  <c r="AE40" i="31"/>
  <c r="AE41" i="31"/>
  <c r="AE42" i="31"/>
  <c r="AE43" i="31"/>
  <c r="AE47" i="31"/>
  <c r="AE48" i="31"/>
  <c r="AE49" i="31"/>
  <c r="AE50" i="31"/>
  <c r="AE51" i="31"/>
  <c r="AE55" i="31"/>
  <c r="AE56" i="31"/>
  <c r="AE57" i="31"/>
  <c r="AA6" i="24"/>
  <c r="AB6" i="24"/>
  <c r="AC6" i="24"/>
  <c r="AD6" i="24"/>
  <c r="AA7" i="24"/>
  <c r="AB7" i="24"/>
  <c r="AC7" i="24"/>
  <c r="AD7" i="24"/>
  <c r="AA8" i="24"/>
  <c r="AB8" i="24"/>
  <c r="AC8" i="24"/>
  <c r="AD8" i="24"/>
  <c r="AA9" i="24"/>
  <c r="AB9" i="24"/>
  <c r="AC9" i="24"/>
  <c r="AD9" i="24"/>
  <c r="AA10" i="24"/>
  <c r="AB10" i="24"/>
  <c r="AC10" i="24"/>
  <c r="AD10" i="24"/>
  <c r="AA11" i="24"/>
  <c r="AB11" i="24"/>
  <c r="AC11" i="24"/>
  <c r="AD11" i="24"/>
  <c r="AA12" i="24"/>
  <c r="AB12" i="24"/>
  <c r="AC12" i="24"/>
  <c r="AD12" i="24"/>
  <c r="AA13" i="24"/>
  <c r="AB13" i="24"/>
  <c r="AC13" i="24"/>
  <c r="AD13" i="24"/>
  <c r="AA14" i="24"/>
  <c r="AB14" i="24"/>
  <c r="AC14" i="24"/>
  <c r="AD14" i="24"/>
  <c r="AA15" i="24"/>
  <c r="AB15" i="24"/>
  <c r="AC15" i="24"/>
  <c r="AD15" i="24"/>
  <c r="AA16" i="24"/>
  <c r="AB16" i="24"/>
  <c r="AC16" i="24"/>
  <c r="AD16" i="24"/>
  <c r="AA17" i="24"/>
  <c r="AB17" i="24"/>
  <c r="AC17" i="24"/>
  <c r="AD17" i="24"/>
  <c r="AA18" i="24"/>
  <c r="AB18" i="24"/>
  <c r="AC18" i="24"/>
  <c r="AD18" i="24"/>
  <c r="AA19" i="24"/>
  <c r="AB19" i="24"/>
  <c r="AC19" i="24"/>
  <c r="AD19" i="24"/>
  <c r="AA20" i="24"/>
  <c r="AB20" i="24"/>
  <c r="AC20" i="24"/>
  <c r="AD20" i="24"/>
  <c r="AA21" i="24"/>
  <c r="AB21" i="24"/>
  <c r="AC21" i="24"/>
  <c r="AD21" i="24"/>
  <c r="AA22" i="24"/>
  <c r="AB22" i="24"/>
  <c r="AC22" i="24"/>
  <c r="AD22" i="24"/>
  <c r="AA23" i="24"/>
  <c r="AB23" i="24"/>
  <c r="AC23" i="24"/>
  <c r="AD23" i="2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6" i="34"/>
  <c r="AE58" i="30" l="1"/>
  <c r="AF51" i="30"/>
  <c r="AF43" i="30"/>
  <c r="AF35" i="30"/>
  <c r="AF27" i="30"/>
  <c r="AF19" i="30"/>
  <c r="AF11" i="30"/>
  <c r="AF6" i="30"/>
  <c r="AF50" i="30"/>
  <c r="AF42" i="30"/>
  <c r="AF34" i="30"/>
  <c r="AF26" i="30"/>
  <c r="AF18" i="30"/>
  <c r="AF10" i="30"/>
  <c r="AF57" i="30"/>
  <c r="AF49" i="30"/>
  <c r="AF41" i="30"/>
  <c r="AF33" i="30"/>
  <c r="AF25" i="30"/>
  <c r="AF17" i="30"/>
  <c r="AF9" i="30"/>
  <c r="AF56" i="30"/>
  <c r="AF48" i="30"/>
  <c r="AF40" i="30"/>
  <c r="AF32" i="30"/>
  <c r="AF24" i="30"/>
  <c r="AF16" i="30"/>
  <c r="AF8" i="30"/>
  <c r="AF55" i="30"/>
  <c r="AF47" i="30"/>
  <c r="AF39" i="30"/>
  <c r="AF31" i="30"/>
  <c r="AF23" i="30"/>
  <c r="AF15" i="30"/>
  <c r="AF7" i="30"/>
  <c r="AE58" i="31"/>
  <c r="D58" i="34"/>
  <c r="C58" i="34"/>
  <c r="AB8" i="31" l="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7" i="31"/>
  <c r="G8" i="29" l="1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7" i="29"/>
  <c r="G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6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AD25" i="24" l="1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24" i="24"/>
  <c r="AB24" i="24"/>
  <c r="AC24" i="24"/>
  <c r="AD24" i="24"/>
  <c r="AA58" i="23"/>
  <c r="AB58" i="23"/>
  <c r="AC58" i="23"/>
  <c r="AD58" i="23"/>
  <c r="H7" i="11"/>
  <c r="H7" i="24" s="1"/>
  <c r="H8" i="11"/>
  <c r="H8" i="24" s="1"/>
  <c r="H9" i="11"/>
  <c r="H9" i="24" s="1"/>
  <c r="H10" i="11"/>
  <c r="H10" i="24" s="1"/>
  <c r="H11" i="11"/>
  <c r="H11" i="24" s="1"/>
  <c r="H12" i="11"/>
  <c r="H12" i="24" s="1"/>
  <c r="H13" i="11"/>
  <c r="H13" i="24" s="1"/>
  <c r="H14" i="11"/>
  <c r="H14" i="24" s="1"/>
  <c r="H15" i="11"/>
  <c r="H15" i="24" s="1"/>
  <c r="H16" i="11"/>
  <c r="H16" i="24" s="1"/>
  <c r="H17" i="11"/>
  <c r="H17" i="24" s="1"/>
  <c r="H18" i="11"/>
  <c r="H18" i="24" s="1"/>
  <c r="H19" i="11"/>
  <c r="H19" i="24" s="1"/>
  <c r="H20" i="11"/>
  <c r="H20" i="24" s="1"/>
  <c r="H21" i="11"/>
  <c r="H21" i="24" s="1"/>
  <c r="H22" i="11"/>
  <c r="H22" i="24" s="1"/>
  <c r="H23" i="11"/>
  <c r="H23" i="24" s="1"/>
  <c r="H24" i="11"/>
  <c r="H24" i="24" s="1"/>
  <c r="H25" i="11"/>
  <c r="H25" i="24" s="1"/>
  <c r="H26" i="11"/>
  <c r="H26" i="24" s="1"/>
  <c r="H27" i="11"/>
  <c r="H27" i="24" s="1"/>
  <c r="H28" i="11"/>
  <c r="H28" i="24" s="1"/>
  <c r="H29" i="11"/>
  <c r="H29" i="24" s="1"/>
  <c r="H30" i="11"/>
  <c r="H30" i="24" s="1"/>
  <c r="H31" i="11"/>
  <c r="H31" i="24" s="1"/>
  <c r="H32" i="11"/>
  <c r="H32" i="24" s="1"/>
  <c r="H33" i="11"/>
  <c r="H33" i="24" s="1"/>
  <c r="H34" i="11"/>
  <c r="H34" i="24" s="1"/>
  <c r="H35" i="11"/>
  <c r="H35" i="24" s="1"/>
  <c r="H36" i="11"/>
  <c r="H36" i="24" s="1"/>
  <c r="H37" i="11"/>
  <c r="H37" i="24" s="1"/>
  <c r="H38" i="11"/>
  <c r="H38" i="24" s="1"/>
  <c r="H39" i="11"/>
  <c r="H39" i="24" s="1"/>
  <c r="H40" i="11"/>
  <c r="H40" i="24" s="1"/>
  <c r="H41" i="11"/>
  <c r="H41" i="24" s="1"/>
  <c r="H42" i="11"/>
  <c r="H42" i="24" s="1"/>
  <c r="H43" i="11"/>
  <c r="H43" i="24" s="1"/>
  <c r="H44" i="11"/>
  <c r="H44" i="24" s="1"/>
  <c r="H45" i="11"/>
  <c r="H45" i="24" s="1"/>
  <c r="H46" i="11"/>
  <c r="H46" i="24" s="1"/>
  <c r="H47" i="11"/>
  <c r="H47" i="24" s="1"/>
  <c r="H48" i="11"/>
  <c r="H48" i="24" s="1"/>
  <c r="H49" i="11"/>
  <c r="H49" i="24" s="1"/>
  <c r="H50" i="11"/>
  <c r="H50" i="24" s="1"/>
  <c r="H51" i="11"/>
  <c r="H51" i="24" s="1"/>
  <c r="H52" i="11"/>
  <c r="H52" i="24" s="1"/>
  <c r="H53" i="11"/>
  <c r="H53" i="24" s="1"/>
  <c r="H54" i="11"/>
  <c r="H54" i="24" s="1"/>
  <c r="H55" i="11"/>
  <c r="H55" i="24" s="1"/>
  <c r="H56" i="11"/>
  <c r="H56" i="24" s="1"/>
  <c r="H57" i="11"/>
  <c r="H57" i="24" s="1"/>
  <c r="H6" i="11"/>
  <c r="H6" i="24" s="1"/>
  <c r="H5" i="23"/>
  <c r="H4" i="23"/>
  <c r="AD58" i="24" l="1"/>
  <c r="AC58" i="24"/>
  <c r="AA58" i="24"/>
  <c r="AB58" i="24"/>
  <c r="H58" i="24"/>
  <c r="H58" i="1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6" i="31"/>
  <c r="H58" i="31" l="1"/>
  <c r="I58" i="30"/>
  <c r="J58" i="30"/>
  <c r="K58" i="30"/>
  <c r="L58" i="30"/>
  <c r="M58" i="30"/>
  <c r="N58" i="30"/>
  <c r="O58" i="30"/>
  <c r="P58" i="30"/>
  <c r="H58" i="30"/>
  <c r="AC8" i="15" l="1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7" i="15"/>
  <c r="V59" i="15"/>
  <c r="W59" i="15"/>
  <c r="X59" i="15"/>
  <c r="Y59" i="15"/>
  <c r="Z59" i="15"/>
  <c r="AA59" i="15"/>
  <c r="AB59" i="15"/>
  <c r="AD7" i="31"/>
  <c r="AD8" i="31"/>
  <c r="AD9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D49" i="31"/>
  <c r="AD50" i="31"/>
  <c r="AD51" i="31"/>
  <c r="AD52" i="31"/>
  <c r="AD53" i="31"/>
  <c r="AD54" i="31"/>
  <c r="AD55" i="31"/>
  <c r="AD56" i="31"/>
  <c r="AD57" i="31"/>
  <c r="AC7" i="31"/>
  <c r="AC8" i="31"/>
  <c r="AC9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C42" i="31"/>
  <c r="AC43" i="31"/>
  <c r="AC44" i="31"/>
  <c r="AC45" i="31"/>
  <c r="AC46" i="31"/>
  <c r="AC47" i="31"/>
  <c r="AC48" i="31"/>
  <c r="AC49" i="31"/>
  <c r="AC50" i="31"/>
  <c r="AC51" i="31"/>
  <c r="AC52" i="31"/>
  <c r="AC53" i="31"/>
  <c r="AC54" i="31"/>
  <c r="AC55" i="31"/>
  <c r="AC56" i="31"/>
  <c r="AC57" i="31"/>
  <c r="E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6" i="9"/>
  <c r="AB6" i="31"/>
  <c r="AC6" i="31"/>
  <c r="AD6" i="31"/>
  <c r="AC59" i="15" l="1"/>
  <c r="AD58" i="31"/>
  <c r="U59" i="2"/>
  <c r="V59" i="2"/>
  <c r="W59" i="2"/>
  <c r="X59" i="2"/>
  <c r="Y59" i="2"/>
  <c r="E58" i="28" l="1"/>
  <c r="AG7" i="6" l="1"/>
  <c r="AF59" i="6"/>
  <c r="AE59" i="6"/>
  <c r="AD59" i="6"/>
  <c r="AC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59" i="6" l="1"/>
  <c r="AB58" i="30"/>
  <c r="AC58" i="30"/>
  <c r="AD58" i="30"/>
  <c r="I7" i="28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6" i="31"/>
  <c r="AB58" i="31"/>
  <c r="AC58" i="31"/>
  <c r="AA58" i="30"/>
  <c r="AA58" i="31" l="1"/>
  <c r="I7" i="29"/>
  <c r="I8" i="29"/>
  <c r="I9" i="29"/>
  <c r="I10" i="29"/>
  <c r="I12" i="29"/>
  <c r="I15" i="29"/>
  <c r="I17" i="29"/>
  <c r="I18" i="29"/>
  <c r="I20" i="29"/>
  <c r="I24" i="29"/>
  <c r="I26" i="29"/>
  <c r="I28" i="29"/>
  <c r="I33" i="29"/>
  <c r="I34" i="29"/>
  <c r="I36" i="29"/>
  <c r="I39" i="29"/>
  <c r="I40" i="29"/>
  <c r="I41" i="29"/>
  <c r="I42" i="29"/>
  <c r="I44" i="29"/>
  <c r="I47" i="29"/>
  <c r="I48" i="29"/>
  <c r="I49" i="29"/>
  <c r="I50" i="29"/>
  <c r="I52" i="29"/>
  <c r="I55" i="29"/>
  <c r="I57" i="29"/>
  <c r="I6" i="29"/>
  <c r="AB5" i="10"/>
  <c r="AB5" i="11" s="1"/>
  <c r="AB5" i="23" s="1"/>
  <c r="AB5" i="24" s="1"/>
  <c r="AB5" i="30" s="1"/>
  <c r="AB5" i="31" s="1"/>
  <c r="AC5" i="10"/>
  <c r="AC5" i="11" s="1"/>
  <c r="AC5" i="23" s="1"/>
  <c r="AC5" i="24" s="1"/>
  <c r="AC5" i="30" s="1"/>
  <c r="AC5" i="31" s="1"/>
  <c r="AD5" i="10"/>
  <c r="AD5" i="11" s="1"/>
  <c r="AD5" i="23" s="1"/>
  <c r="AD5" i="24" s="1"/>
  <c r="AD5" i="30" s="1"/>
  <c r="AD5" i="31" s="1"/>
  <c r="AB4" i="11"/>
  <c r="AB4" i="23" s="1"/>
  <c r="AB4" i="24" s="1"/>
  <c r="AB4" i="30" s="1"/>
  <c r="AB4" i="31" s="1"/>
  <c r="AC4" i="10"/>
  <c r="AC4" i="11" s="1"/>
  <c r="AC4" i="23" s="1"/>
  <c r="AC4" i="24" s="1"/>
  <c r="AC4" i="30" s="1"/>
  <c r="AC4" i="31" s="1"/>
  <c r="AD4" i="10"/>
  <c r="AD4" i="11" s="1"/>
  <c r="AD4" i="23" s="1"/>
  <c r="AD4" i="24" s="1"/>
  <c r="AD4" i="30" s="1"/>
  <c r="AD4" i="31" s="1"/>
  <c r="AA5" i="10"/>
  <c r="AA5" i="11" s="1"/>
  <c r="AA5" i="23" s="1"/>
  <c r="AA5" i="24" s="1"/>
  <c r="AA5" i="30" s="1"/>
  <c r="AA5" i="31" s="1"/>
  <c r="AA4" i="11"/>
  <c r="AA4" i="23" s="1"/>
  <c r="AA4" i="24" s="1"/>
  <c r="AA4" i="30" s="1"/>
  <c r="AA4" i="31" s="1"/>
  <c r="I51" i="29" l="1"/>
  <c r="I43" i="29"/>
  <c r="I35" i="29"/>
  <c r="I19" i="29"/>
  <c r="I11" i="29"/>
  <c r="I25" i="29"/>
  <c r="I16" i="29"/>
  <c r="I32" i="29"/>
  <c r="I54" i="29"/>
  <c r="I46" i="29"/>
  <c r="I38" i="29"/>
  <c r="I30" i="29"/>
  <c r="I22" i="29"/>
  <c r="I14" i="29"/>
  <c r="I27" i="29"/>
  <c r="I23" i="29"/>
  <c r="I53" i="29"/>
  <c r="I45" i="29"/>
  <c r="I37" i="29"/>
  <c r="I29" i="29"/>
  <c r="I21" i="29"/>
  <c r="I13" i="29"/>
  <c r="I31" i="29"/>
  <c r="I56" i="29"/>
  <c r="I48" i="28"/>
  <c r="I16" i="28"/>
  <c r="I39" i="28"/>
  <c r="I54" i="28"/>
  <c r="I46" i="28"/>
  <c r="I38" i="28"/>
  <c r="I30" i="28"/>
  <c r="I22" i="28"/>
  <c r="I14" i="28"/>
  <c r="I40" i="28"/>
  <c r="I8" i="28"/>
  <c r="I55" i="28"/>
  <c r="I47" i="28"/>
  <c r="I31" i="28"/>
  <c r="I23" i="28"/>
  <c r="I15" i="28"/>
  <c r="I53" i="28"/>
  <c r="I45" i="28"/>
  <c r="I37" i="28"/>
  <c r="I29" i="28"/>
  <c r="I21" i="28"/>
  <c r="I13" i="28"/>
  <c r="I52" i="28"/>
  <c r="I44" i="28"/>
  <c r="I36" i="28"/>
  <c r="I28" i="28"/>
  <c r="I20" i="28"/>
  <c r="I12" i="28"/>
  <c r="I56" i="28"/>
  <c r="I24" i="28"/>
  <c r="I51" i="28"/>
  <c r="I43" i="28"/>
  <c r="I35" i="28"/>
  <c r="I27" i="28"/>
  <c r="I19" i="28"/>
  <c r="I11" i="28"/>
  <c r="I32" i="28"/>
  <c r="I6" i="28"/>
  <c r="I50" i="28"/>
  <c r="I42" i="28"/>
  <c r="I34" i="28"/>
  <c r="I26" i="28"/>
  <c r="I18" i="28"/>
  <c r="I10" i="28"/>
  <c r="I57" i="28"/>
  <c r="I49" i="28"/>
  <c r="I41" i="28"/>
  <c r="I33" i="28"/>
  <c r="I25" i="28"/>
  <c r="I17" i="28"/>
  <c r="I9" i="28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6" i="11"/>
  <c r="Y6" i="11"/>
  <c r="Z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6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F8" i="11"/>
  <c r="F8" i="31" s="1"/>
  <c r="F9" i="11"/>
  <c r="F9" i="31" s="1"/>
  <c r="F10" i="11"/>
  <c r="F10" i="31" s="1"/>
  <c r="F11" i="11"/>
  <c r="F11" i="31" s="1"/>
  <c r="F12" i="11"/>
  <c r="F12" i="31" s="1"/>
  <c r="F13" i="11"/>
  <c r="F13" i="31" s="1"/>
  <c r="F14" i="11"/>
  <c r="F14" i="31" s="1"/>
  <c r="F15" i="11"/>
  <c r="F15" i="31" s="1"/>
  <c r="F16" i="11"/>
  <c r="F16" i="31" s="1"/>
  <c r="F17" i="11"/>
  <c r="F17" i="31" s="1"/>
  <c r="F18" i="11"/>
  <c r="F18" i="31" s="1"/>
  <c r="F19" i="11"/>
  <c r="F19" i="31" s="1"/>
  <c r="F20" i="11"/>
  <c r="F20" i="31" s="1"/>
  <c r="F21" i="11"/>
  <c r="F21" i="31" s="1"/>
  <c r="F22" i="11"/>
  <c r="F22" i="31" s="1"/>
  <c r="F23" i="11"/>
  <c r="F23" i="31" s="1"/>
  <c r="F24" i="11"/>
  <c r="F24" i="31" s="1"/>
  <c r="F25" i="11"/>
  <c r="F25" i="31" s="1"/>
  <c r="F26" i="11"/>
  <c r="F26" i="31" s="1"/>
  <c r="F27" i="11"/>
  <c r="F27" i="31" s="1"/>
  <c r="F28" i="11"/>
  <c r="F28" i="31" s="1"/>
  <c r="F29" i="11"/>
  <c r="F29" i="31" s="1"/>
  <c r="F30" i="11"/>
  <c r="F30" i="31" s="1"/>
  <c r="F31" i="11"/>
  <c r="F31" i="31" s="1"/>
  <c r="F32" i="11"/>
  <c r="F32" i="31" s="1"/>
  <c r="F33" i="11"/>
  <c r="F33" i="31" s="1"/>
  <c r="F34" i="11"/>
  <c r="F34" i="31" s="1"/>
  <c r="F35" i="11"/>
  <c r="F35" i="31" s="1"/>
  <c r="F36" i="11"/>
  <c r="F36" i="31" s="1"/>
  <c r="F37" i="11"/>
  <c r="F37" i="31" s="1"/>
  <c r="F38" i="11"/>
  <c r="F38" i="31" s="1"/>
  <c r="F39" i="11"/>
  <c r="F39" i="31" s="1"/>
  <c r="F40" i="11"/>
  <c r="F40" i="31" s="1"/>
  <c r="F41" i="11"/>
  <c r="F41" i="31" s="1"/>
  <c r="F42" i="11"/>
  <c r="F42" i="31" s="1"/>
  <c r="F43" i="11"/>
  <c r="F43" i="31" s="1"/>
  <c r="F44" i="11"/>
  <c r="F44" i="31" s="1"/>
  <c r="F45" i="11"/>
  <c r="F45" i="31" s="1"/>
  <c r="F46" i="11"/>
  <c r="F46" i="31" s="1"/>
  <c r="F47" i="11"/>
  <c r="F47" i="31" s="1"/>
  <c r="F48" i="11"/>
  <c r="F48" i="31" s="1"/>
  <c r="F49" i="11"/>
  <c r="F49" i="31" s="1"/>
  <c r="F50" i="11"/>
  <c r="F50" i="31" s="1"/>
  <c r="F51" i="11"/>
  <c r="F51" i="31" s="1"/>
  <c r="F52" i="11"/>
  <c r="F52" i="31" s="1"/>
  <c r="F53" i="11"/>
  <c r="F53" i="31" s="1"/>
  <c r="F54" i="11"/>
  <c r="F54" i="31" s="1"/>
  <c r="F55" i="11"/>
  <c r="F55" i="31" s="1"/>
  <c r="F56" i="11"/>
  <c r="F56" i="31" s="1"/>
  <c r="F57" i="11"/>
  <c r="F57" i="31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E5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7" i="11"/>
  <c r="E7" i="11"/>
  <c r="F7" i="11"/>
  <c r="F7" i="31" s="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C7" i="11"/>
  <c r="AF7" i="11" s="1"/>
  <c r="C8" i="11"/>
  <c r="C9" i="11"/>
  <c r="C10" i="11"/>
  <c r="C11" i="11"/>
  <c r="C12" i="11"/>
  <c r="C13" i="11"/>
  <c r="C14" i="11"/>
  <c r="C15" i="11"/>
  <c r="AF15" i="11" s="1"/>
  <c r="C16" i="11"/>
  <c r="C17" i="11"/>
  <c r="C18" i="11"/>
  <c r="C19" i="11"/>
  <c r="C20" i="11"/>
  <c r="C21" i="11"/>
  <c r="C22" i="11"/>
  <c r="C23" i="11"/>
  <c r="AF23" i="11" s="1"/>
  <c r="C24" i="11"/>
  <c r="C25" i="11"/>
  <c r="C26" i="11"/>
  <c r="C27" i="11"/>
  <c r="C28" i="11"/>
  <c r="C29" i="11"/>
  <c r="C30" i="11"/>
  <c r="C31" i="11"/>
  <c r="AF31" i="11" s="1"/>
  <c r="C32" i="11"/>
  <c r="C33" i="11"/>
  <c r="C34" i="11"/>
  <c r="C35" i="11"/>
  <c r="C36" i="11"/>
  <c r="C37" i="11"/>
  <c r="C38" i="11"/>
  <c r="C39" i="11"/>
  <c r="AF39" i="11" s="1"/>
  <c r="C40" i="11"/>
  <c r="C41" i="11"/>
  <c r="C42" i="11"/>
  <c r="C43" i="11"/>
  <c r="C44" i="11"/>
  <c r="C45" i="11"/>
  <c r="C46" i="11"/>
  <c r="C47" i="11"/>
  <c r="AF47" i="11" s="1"/>
  <c r="C48" i="11"/>
  <c r="C49" i="11"/>
  <c r="C50" i="11"/>
  <c r="C51" i="11"/>
  <c r="C52" i="11"/>
  <c r="C53" i="11"/>
  <c r="C54" i="11"/>
  <c r="C55" i="11"/>
  <c r="AF55" i="11" s="1"/>
  <c r="C56" i="11"/>
  <c r="C57" i="11"/>
  <c r="D6" i="11"/>
  <c r="E6" i="11"/>
  <c r="F6" i="11"/>
  <c r="G6" i="11"/>
  <c r="I6" i="11"/>
  <c r="J6" i="11"/>
  <c r="K6" i="11"/>
  <c r="L6" i="11"/>
  <c r="M6" i="11"/>
  <c r="N6" i="11"/>
  <c r="O6" i="11"/>
  <c r="P6" i="11"/>
  <c r="P6" i="24" s="1"/>
  <c r="Q6" i="11"/>
  <c r="R6" i="11"/>
  <c r="S6" i="11"/>
  <c r="T6" i="11"/>
  <c r="U6" i="11"/>
  <c r="V6" i="11"/>
  <c r="C6" i="11"/>
  <c r="AF44" i="11" l="1"/>
  <c r="AF28" i="11"/>
  <c r="AF52" i="11"/>
  <c r="AF20" i="11"/>
  <c r="AF36" i="11"/>
  <c r="AF12" i="11"/>
  <c r="AF56" i="11"/>
  <c r="AF48" i="11"/>
  <c r="AF40" i="11"/>
  <c r="AF32" i="11"/>
  <c r="AF24" i="11"/>
  <c r="AF16" i="11"/>
  <c r="AF8" i="11"/>
  <c r="AF54" i="11"/>
  <c r="AF46" i="11"/>
  <c r="AF38" i="11"/>
  <c r="AF30" i="11"/>
  <c r="AF22" i="11"/>
  <c r="AF14" i="11"/>
  <c r="AF53" i="11"/>
  <c r="AF45" i="11"/>
  <c r="AF37" i="11"/>
  <c r="AF29" i="11"/>
  <c r="AF21" i="11"/>
  <c r="AF13" i="11"/>
  <c r="AF51" i="11"/>
  <c r="AF43" i="11"/>
  <c r="AF35" i="11"/>
  <c r="AF27" i="11"/>
  <c r="AF19" i="11"/>
  <c r="AF11" i="11"/>
  <c r="AF50" i="11"/>
  <c r="AF42" i="11"/>
  <c r="AF34" i="11"/>
  <c r="AF26" i="11"/>
  <c r="AF18" i="11"/>
  <c r="AF10" i="11"/>
  <c r="AF6" i="11"/>
  <c r="AF57" i="11"/>
  <c r="AF49" i="11"/>
  <c r="AF41" i="11"/>
  <c r="AF33" i="11"/>
  <c r="AF25" i="11"/>
  <c r="AF17" i="11"/>
  <c r="AF9" i="11"/>
  <c r="J58" i="11"/>
  <c r="F58" i="11"/>
  <c r="G58" i="11"/>
  <c r="I58" i="11"/>
  <c r="L58" i="11"/>
  <c r="K58" i="11"/>
  <c r="W58" i="11"/>
  <c r="Z58" i="11"/>
  <c r="X58" i="11"/>
  <c r="Y58" i="11"/>
  <c r="W4" i="11"/>
  <c r="X4" i="11"/>
  <c r="Y4" i="11"/>
  <c r="Z4" i="11"/>
  <c r="D4" i="11"/>
  <c r="E4" i="11"/>
  <c r="F4" i="11"/>
  <c r="G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D5" i="31"/>
  <c r="E5" i="31"/>
  <c r="F5" i="31"/>
  <c r="G5" i="3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V5" i="31"/>
  <c r="C5" i="31"/>
  <c r="D4" i="31"/>
  <c r="E4" i="31"/>
  <c r="F4" i="31"/>
  <c r="G4" i="31"/>
  <c r="I4" i="31"/>
  <c r="J4" i="31"/>
  <c r="K4" i="31"/>
  <c r="L4" i="31"/>
  <c r="M4" i="31"/>
  <c r="N4" i="31"/>
  <c r="O4" i="31"/>
  <c r="P4" i="31"/>
  <c r="Q4" i="31"/>
  <c r="R4" i="31"/>
  <c r="S4" i="31"/>
  <c r="T4" i="31"/>
  <c r="U4" i="31"/>
  <c r="V4" i="31"/>
  <c r="X4" i="31"/>
  <c r="C4" i="31"/>
  <c r="D5" i="30"/>
  <c r="E5" i="30"/>
  <c r="F5" i="30"/>
  <c r="G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X5" i="30"/>
  <c r="C5" i="30"/>
  <c r="D4" i="30"/>
  <c r="E4" i="30"/>
  <c r="F4" i="30"/>
  <c r="G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C4" i="30"/>
  <c r="D5" i="23"/>
  <c r="E5" i="23"/>
  <c r="F5" i="23"/>
  <c r="G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C5" i="23"/>
  <c r="D4" i="23"/>
  <c r="E4" i="23"/>
  <c r="F4" i="23"/>
  <c r="G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X4" i="23"/>
  <c r="C4" i="23"/>
  <c r="C4" i="11"/>
  <c r="D5" i="10"/>
  <c r="D5" i="11" s="1"/>
  <c r="E5" i="10"/>
  <c r="E5" i="11" s="1"/>
  <c r="F5" i="10"/>
  <c r="F5" i="11" s="1"/>
  <c r="G5" i="10"/>
  <c r="G5" i="11" s="1"/>
  <c r="I5" i="10"/>
  <c r="I5" i="11" s="1"/>
  <c r="J5" i="10"/>
  <c r="J5" i="11" s="1"/>
  <c r="K5" i="10"/>
  <c r="K5" i="11" s="1"/>
  <c r="L5" i="10"/>
  <c r="L5" i="11" s="1"/>
  <c r="M5" i="10"/>
  <c r="M5" i="11" s="1"/>
  <c r="N5" i="10"/>
  <c r="N5" i="11" s="1"/>
  <c r="O5" i="10"/>
  <c r="O5" i="11" s="1"/>
  <c r="P5" i="10"/>
  <c r="P5" i="11" s="1"/>
  <c r="Q5" i="10"/>
  <c r="Q5" i="11" s="1"/>
  <c r="R5" i="10"/>
  <c r="R5" i="11" s="1"/>
  <c r="S5" i="10"/>
  <c r="S5" i="11" s="1"/>
  <c r="T5" i="10"/>
  <c r="T5" i="11" s="1"/>
  <c r="U5" i="10"/>
  <c r="U5" i="11" s="1"/>
  <c r="V5" i="10"/>
  <c r="V5" i="11" s="1"/>
  <c r="Z5" i="10"/>
  <c r="Z5" i="11" s="1"/>
  <c r="C5" i="10"/>
  <c r="C5" i="11" s="1"/>
  <c r="D4" i="10"/>
  <c r="E4" i="10"/>
  <c r="F4" i="10"/>
  <c r="G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Z4" i="10"/>
  <c r="C4" i="10"/>
  <c r="Y5" i="30"/>
  <c r="X5" i="31"/>
  <c r="W5" i="31"/>
  <c r="X4" i="30"/>
  <c r="W4" i="31"/>
  <c r="V58" i="33"/>
  <c r="U58" i="33"/>
  <c r="T58" i="33"/>
  <c r="S58" i="33"/>
  <c r="R58" i="33"/>
  <c r="P58" i="33"/>
  <c r="O58" i="33"/>
  <c r="N58" i="33"/>
  <c r="M58" i="33"/>
  <c r="L58" i="33"/>
  <c r="K58" i="33"/>
  <c r="J58" i="33"/>
  <c r="I58" i="33"/>
  <c r="D58" i="33"/>
  <c r="C58" i="33"/>
  <c r="B57" i="33"/>
  <c r="A57" i="33"/>
  <c r="B56" i="33"/>
  <c r="A56" i="33"/>
  <c r="B55" i="33"/>
  <c r="A55" i="33"/>
  <c r="B54" i="33"/>
  <c r="A54" i="33"/>
  <c r="B53" i="33"/>
  <c r="A53" i="33"/>
  <c r="B52" i="33"/>
  <c r="A52" i="33"/>
  <c r="B51" i="33"/>
  <c r="A51" i="33"/>
  <c r="B50" i="33"/>
  <c r="A50" i="33"/>
  <c r="B49" i="33"/>
  <c r="A49" i="33"/>
  <c r="B48" i="33"/>
  <c r="A48" i="33"/>
  <c r="B47" i="33"/>
  <c r="A47" i="33"/>
  <c r="B46" i="33"/>
  <c r="A46" i="33"/>
  <c r="B45" i="33"/>
  <c r="A45" i="33"/>
  <c r="B44" i="33"/>
  <c r="A44" i="33"/>
  <c r="B43" i="33"/>
  <c r="A43" i="33"/>
  <c r="B42" i="33"/>
  <c r="A42" i="33"/>
  <c r="B41" i="33"/>
  <c r="A41" i="33"/>
  <c r="B40" i="33"/>
  <c r="A40" i="33"/>
  <c r="B39" i="33"/>
  <c r="A39" i="33"/>
  <c r="B38" i="33"/>
  <c r="A38" i="33"/>
  <c r="B37" i="33"/>
  <c r="A37" i="33"/>
  <c r="B36" i="33"/>
  <c r="A36" i="33"/>
  <c r="B35" i="33"/>
  <c r="A35" i="33"/>
  <c r="B34" i="33"/>
  <c r="A34" i="33"/>
  <c r="B33" i="33"/>
  <c r="A33" i="33"/>
  <c r="B32" i="33"/>
  <c r="A32" i="33"/>
  <c r="B31" i="33"/>
  <c r="A31" i="33"/>
  <c r="B30" i="33"/>
  <c r="A30" i="33"/>
  <c r="B29" i="33"/>
  <c r="A29" i="33"/>
  <c r="B28" i="33"/>
  <c r="A28" i="33"/>
  <c r="B27" i="33"/>
  <c r="A27" i="33"/>
  <c r="B26" i="33"/>
  <c r="A26" i="33"/>
  <c r="B25" i="33"/>
  <c r="A25" i="33"/>
  <c r="B24" i="33"/>
  <c r="A24" i="33"/>
  <c r="B23" i="33"/>
  <c r="A23" i="33"/>
  <c r="B22" i="33"/>
  <c r="A22" i="33"/>
  <c r="B21" i="33"/>
  <c r="A21" i="33"/>
  <c r="B20" i="33"/>
  <c r="A20" i="33"/>
  <c r="B19" i="33"/>
  <c r="A19" i="33"/>
  <c r="B18" i="33"/>
  <c r="A18" i="33"/>
  <c r="B17" i="33"/>
  <c r="A17" i="33"/>
  <c r="B16" i="33"/>
  <c r="A16" i="33"/>
  <c r="B15" i="33"/>
  <c r="A15" i="33"/>
  <c r="B14" i="33"/>
  <c r="A14" i="33"/>
  <c r="B13" i="33"/>
  <c r="A13" i="33"/>
  <c r="B12" i="33"/>
  <c r="A12" i="33"/>
  <c r="B11" i="33"/>
  <c r="A11" i="33"/>
  <c r="B10" i="33"/>
  <c r="A10" i="33"/>
  <c r="B9" i="33"/>
  <c r="A9" i="33"/>
  <c r="B8" i="33"/>
  <c r="A8" i="33"/>
  <c r="B7" i="33"/>
  <c r="A7" i="33"/>
  <c r="B6" i="33"/>
  <c r="A6" i="33"/>
  <c r="A3" i="33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0" i="31"/>
  <c r="Y41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4" i="31"/>
  <c r="Y55" i="31"/>
  <c r="Y56" i="31"/>
  <c r="Y57" i="31"/>
  <c r="Y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6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6" i="31"/>
  <c r="F6" i="31"/>
  <c r="G6" i="31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AF6" i="24" l="1"/>
  <c r="AF6" i="31"/>
  <c r="AF58" i="11"/>
  <c r="Y4" i="10"/>
  <c r="Y5" i="10"/>
  <c r="Y5" i="11" s="1"/>
  <c r="Y4" i="30"/>
  <c r="W5" i="30"/>
  <c r="X4" i="10"/>
  <c r="X5" i="10"/>
  <c r="X5" i="11" s="1"/>
  <c r="W4" i="10"/>
  <c r="W5" i="10"/>
  <c r="W5" i="11" s="1"/>
  <c r="Y5" i="23"/>
  <c r="W4" i="30"/>
  <c r="Y5" i="31"/>
  <c r="X5" i="23"/>
  <c r="Y4" i="23"/>
  <c r="W5" i="23"/>
  <c r="Y4" i="31"/>
  <c r="W4" i="23"/>
  <c r="AF58" i="30"/>
  <c r="Z58" i="31"/>
  <c r="M9" i="15"/>
  <c r="M8" i="15"/>
  <c r="M7" i="15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7" i="2"/>
  <c r="H57" i="22"/>
  <c r="H57" i="34" s="1"/>
  <c r="H53" i="22"/>
  <c r="H53" i="34" s="1"/>
  <c r="H52" i="22"/>
  <c r="H52" i="34" s="1"/>
  <c r="H45" i="22"/>
  <c r="H45" i="34" s="1"/>
  <c r="H44" i="22"/>
  <c r="H44" i="34" s="1"/>
  <c r="H43" i="22"/>
  <c r="H43" i="34" s="1"/>
  <c r="H41" i="22"/>
  <c r="H41" i="34" s="1"/>
  <c r="H37" i="22"/>
  <c r="H37" i="34" s="1"/>
  <c r="H36" i="22"/>
  <c r="H36" i="34" s="1"/>
  <c r="H29" i="22"/>
  <c r="H29" i="34" s="1"/>
  <c r="H28" i="22"/>
  <c r="H28" i="34" s="1"/>
  <c r="H27" i="22"/>
  <c r="H27" i="34" s="1"/>
  <c r="H25" i="22"/>
  <c r="H25" i="34" s="1"/>
  <c r="H21" i="22"/>
  <c r="H21" i="34" s="1"/>
  <c r="H20" i="22"/>
  <c r="H20" i="34" s="1"/>
  <c r="H13" i="22"/>
  <c r="H13" i="34" s="1"/>
  <c r="H12" i="22"/>
  <c r="H12" i="34" s="1"/>
  <c r="H11" i="22"/>
  <c r="H11" i="34" s="1"/>
  <c r="H10" i="22"/>
  <c r="H10" i="34" s="1"/>
  <c r="H9" i="22"/>
  <c r="H9" i="34" s="1"/>
  <c r="H7" i="22"/>
  <c r="H7" i="34" s="1"/>
  <c r="H8" i="22"/>
  <c r="H8" i="34" s="1"/>
  <c r="H14" i="22"/>
  <c r="H14" i="34" s="1"/>
  <c r="H15" i="22"/>
  <c r="H15" i="34" s="1"/>
  <c r="H16" i="22"/>
  <c r="H16" i="34" s="1"/>
  <c r="H17" i="22"/>
  <c r="H17" i="34" s="1"/>
  <c r="H18" i="22"/>
  <c r="H18" i="34" s="1"/>
  <c r="H19" i="22"/>
  <c r="H19" i="34" s="1"/>
  <c r="H22" i="22"/>
  <c r="H22" i="34" s="1"/>
  <c r="H23" i="22"/>
  <c r="H23" i="34" s="1"/>
  <c r="H24" i="22"/>
  <c r="H24" i="34" s="1"/>
  <c r="H26" i="22"/>
  <c r="H26" i="34" s="1"/>
  <c r="H30" i="22"/>
  <c r="H30" i="34" s="1"/>
  <c r="H31" i="22"/>
  <c r="H31" i="34" s="1"/>
  <c r="H32" i="22"/>
  <c r="H32" i="34" s="1"/>
  <c r="H33" i="22"/>
  <c r="H33" i="34" s="1"/>
  <c r="H34" i="22"/>
  <c r="H34" i="34" s="1"/>
  <c r="H35" i="22"/>
  <c r="H35" i="34" s="1"/>
  <c r="H38" i="22"/>
  <c r="H38" i="34" s="1"/>
  <c r="H39" i="22"/>
  <c r="H39" i="34" s="1"/>
  <c r="H40" i="22"/>
  <c r="H40" i="34" s="1"/>
  <c r="H42" i="22"/>
  <c r="H42" i="34" s="1"/>
  <c r="H46" i="22"/>
  <c r="H46" i="34" s="1"/>
  <c r="H47" i="22"/>
  <c r="H47" i="34" s="1"/>
  <c r="H48" i="22"/>
  <c r="H48" i="34" s="1"/>
  <c r="H49" i="22"/>
  <c r="H49" i="34" s="1"/>
  <c r="H50" i="22"/>
  <c r="H50" i="34" s="1"/>
  <c r="H51" i="22"/>
  <c r="H51" i="34" s="1"/>
  <c r="H54" i="22"/>
  <c r="H54" i="34" s="1"/>
  <c r="H55" i="22"/>
  <c r="H55" i="34" s="1"/>
  <c r="H56" i="22"/>
  <c r="H56" i="34" s="1"/>
  <c r="H6" i="22"/>
  <c r="H6" i="34" s="1"/>
  <c r="H58" i="34" s="1"/>
  <c r="J59" i="6" l="1"/>
  <c r="R58" i="23" l="1"/>
  <c r="V58" i="11" l="1"/>
  <c r="T8" i="6" l="1"/>
  <c r="C7" i="22" s="1"/>
  <c r="T9" i="6"/>
  <c r="C8" i="22" s="1"/>
  <c r="T10" i="6"/>
  <c r="C9" i="22" s="1"/>
  <c r="T11" i="6"/>
  <c r="C10" i="22" s="1"/>
  <c r="T12" i="6"/>
  <c r="C11" i="22" s="1"/>
  <c r="T13" i="6"/>
  <c r="C12" i="22" s="1"/>
  <c r="T14" i="6"/>
  <c r="C13" i="22" s="1"/>
  <c r="T15" i="6"/>
  <c r="C14" i="22" s="1"/>
  <c r="T16" i="6"/>
  <c r="C15" i="22" s="1"/>
  <c r="T17" i="6"/>
  <c r="C16" i="22" s="1"/>
  <c r="T18" i="6"/>
  <c r="C17" i="22" s="1"/>
  <c r="T19" i="6"/>
  <c r="C18" i="22" s="1"/>
  <c r="T20" i="6"/>
  <c r="C19" i="22" s="1"/>
  <c r="T21" i="6"/>
  <c r="C20" i="22" s="1"/>
  <c r="T22" i="6"/>
  <c r="C21" i="22" s="1"/>
  <c r="T23" i="6"/>
  <c r="C22" i="22" s="1"/>
  <c r="T24" i="6"/>
  <c r="C23" i="22" s="1"/>
  <c r="T25" i="6"/>
  <c r="C24" i="22" s="1"/>
  <c r="T26" i="6"/>
  <c r="C25" i="22" s="1"/>
  <c r="T27" i="6"/>
  <c r="C26" i="22" s="1"/>
  <c r="T28" i="6"/>
  <c r="C27" i="22" s="1"/>
  <c r="T29" i="6"/>
  <c r="C28" i="22" s="1"/>
  <c r="T30" i="6"/>
  <c r="C29" i="22" s="1"/>
  <c r="T31" i="6"/>
  <c r="C30" i="22" s="1"/>
  <c r="T32" i="6"/>
  <c r="C31" i="22" s="1"/>
  <c r="T33" i="6"/>
  <c r="C32" i="22" s="1"/>
  <c r="T34" i="6"/>
  <c r="C33" i="22" s="1"/>
  <c r="T35" i="6"/>
  <c r="C34" i="22" s="1"/>
  <c r="T36" i="6"/>
  <c r="C35" i="22" s="1"/>
  <c r="T37" i="6"/>
  <c r="C36" i="22" s="1"/>
  <c r="T38" i="6"/>
  <c r="C37" i="22" s="1"/>
  <c r="T39" i="6"/>
  <c r="C38" i="22" s="1"/>
  <c r="T40" i="6"/>
  <c r="C39" i="22" s="1"/>
  <c r="T41" i="6"/>
  <c r="C40" i="22" s="1"/>
  <c r="T42" i="6"/>
  <c r="C41" i="22" s="1"/>
  <c r="T43" i="6"/>
  <c r="C42" i="22" s="1"/>
  <c r="T44" i="6"/>
  <c r="C43" i="22" s="1"/>
  <c r="T45" i="6"/>
  <c r="C44" i="22" s="1"/>
  <c r="T46" i="6"/>
  <c r="C45" i="22" s="1"/>
  <c r="T47" i="6"/>
  <c r="C46" i="22" s="1"/>
  <c r="T48" i="6"/>
  <c r="C47" i="22" s="1"/>
  <c r="T49" i="6"/>
  <c r="C48" i="22" s="1"/>
  <c r="T50" i="6"/>
  <c r="C49" i="22" s="1"/>
  <c r="T51" i="6"/>
  <c r="C50" i="22" s="1"/>
  <c r="T52" i="6"/>
  <c r="C51" i="22" s="1"/>
  <c r="T53" i="6"/>
  <c r="C52" i="22" s="1"/>
  <c r="T54" i="6"/>
  <c r="C53" i="22" s="1"/>
  <c r="T55" i="6"/>
  <c r="C54" i="22" s="1"/>
  <c r="T56" i="6"/>
  <c r="C55" i="22" s="1"/>
  <c r="T57" i="6"/>
  <c r="C56" i="22" s="1"/>
  <c r="T58" i="6"/>
  <c r="C57" i="22" s="1"/>
  <c r="T7" i="6"/>
  <c r="C6" i="22" s="1"/>
  <c r="D7" i="22" l="1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6" i="22"/>
  <c r="H58" i="7" l="1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7" i="15"/>
  <c r="AC8" i="2" l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5" i="2"/>
  <c r="AC56" i="2"/>
  <c r="AC57" i="2"/>
  <c r="AC58" i="2"/>
  <c r="AC7" i="2"/>
  <c r="AB59" i="2"/>
  <c r="L59" i="15"/>
  <c r="M11" i="15"/>
  <c r="M25" i="15"/>
  <c r="M10" i="15"/>
  <c r="M12" i="15"/>
  <c r="M13" i="15"/>
  <c r="M14" i="15"/>
  <c r="M15" i="15"/>
  <c r="M16" i="15"/>
  <c r="M17" i="15"/>
  <c r="M18" i="15"/>
  <c r="M19" i="15"/>
  <c r="M20" i="15"/>
  <c r="M21" i="15"/>
  <c r="M22" i="15"/>
  <c r="M24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H59" i="15"/>
  <c r="I59" i="15"/>
  <c r="L9" i="14"/>
  <c r="L10" i="14"/>
  <c r="L11" i="14"/>
  <c r="X58" i="23"/>
  <c r="Y58" i="23"/>
  <c r="Z58" i="23"/>
  <c r="J59" i="32"/>
  <c r="K59" i="32"/>
  <c r="N59" i="32"/>
  <c r="J58" i="23"/>
  <c r="O59" i="1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48" i="24"/>
  <c r="Y49" i="24"/>
  <c r="Y50" i="24"/>
  <c r="Y51" i="24"/>
  <c r="Y52" i="24"/>
  <c r="Y53" i="24"/>
  <c r="Y54" i="24"/>
  <c r="Y55" i="24"/>
  <c r="Y56" i="24"/>
  <c r="Y57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6" i="24"/>
  <c r="Y6" i="24"/>
  <c r="Z6" i="24"/>
  <c r="R7" i="15"/>
  <c r="R10" i="15"/>
  <c r="R15" i="15"/>
  <c r="R18" i="15"/>
  <c r="R19" i="15"/>
  <c r="R23" i="15"/>
  <c r="R31" i="15"/>
  <c r="R35" i="15"/>
  <c r="R36" i="15"/>
  <c r="R42" i="15"/>
  <c r="Q43" i="15"/>
  <c r="R47" i="15"/>
  <c r="R51" i="15"/>
  <c r="R55" i="15"/>
  <c r="R58" i="15"/>
  <c r="I8" i="22"/>
  <c r="I9" i="22"/>
  <c r="I10" i="22"/>
  <c r="I11" i="22"/>
  <c r="I12" i="22"/>
  <c r="I13" i="22"/>
  <c r="I14" i="22"/>
  <c r="I17" i="22"/>
  <c r="I18" i="22"/>
  <c r="I19" i="22"/>
  <c r="I20" i="22"/>
  <c r="I22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2" i="22"/>
  <c r="I43" i="22"/>
  <c r="I44" i="22"/>
  <c r="I45" i="22"/>
  <c r="I46" i="22"/>
  <c r="I47" i="22"/>
  <c r="I48" i="22"/>
  <c r="I49" i="22"/>
  <c r="I50" i="22"/>
  <c r="I51" i="22"/>
  <c r="I52" i="22"/>
  <c r="I54" i="22"/>
  <c r="I55" i="22"/>
  <c r="I56" i="22"/>
  <c r="I7" i="22"/>
  <c r="I6" i="22"/>
  <c r="Y5" i="24"/>
  <c r="Z5" i="24"/>
  <c r="Y4" i="24"/>
  <c r="I7" i="8"/>
  <c r="I7" i="9" s="1"/>
  <c r="I7" i="34" s="1"/>
  <c r="I17" i="8"/>
  <c r="I17" i="9" s="1"/>
  <c r="I17" i="34" s="1"/>
  <c r="I23" i="8"/>
  <c r="I23" i="9" s="1"/>
  <c r="I31" i="8"/>
  <c r="I31" i="9" s="1"/>
  <c r="I31" i="34" s="1"/>
  <c r="I39" i="8"/>
  <c r="I39" i="9" s="1"/>
  <c r="I39" i="34" s="1"/>
  <c r="I47" i="8"/>
  <c r="I47" i="9" s="1"/>
  <c r="I50" i="8"/>
  <c r="I50" i="9" s="1"/>
  <c r="I50" i="34" s="1"/>
  <c r="I55" i="8"/>
  <c r="I55" i="9" s="1"/>
  <c r="X5" i="24"/>
  <c r="X4" i="24"/>
  <c r="AD58" i="2"/>
  <c r="O58" i="2" s="1"/>
  <c r="AD57" i="2"/>
  <c r="O57" i="2" s="1"/>
  <c r="AD56" i="2"/>
  <c r="O56" i="2" s="1"/>
  <c r="AD55" i="2"/>
  <c r="O55" i="2" s="1"/>
  <c r="AD54" i="2"/>
  <c r="O54" i="2" s="1"/>
  <c r="AD53" i="2"/>
  <c r="O53" i="2" s="1"/>
  <c r="AD52" i="2"/>
  <c r="O52" i="2" s="1"/>
  <c r="AD51" i="2"/>
  <c r="O51" i="2" s="1"/>
  <c r="AD50" i="2"/>
  <c r="O50" i="2" s="1"/>
  <c r="AD49" i="2"/>
  <c r="O49" i="2" s="1"/>
  <c r="AD48" i="2"/>
  <c r="O48" i="2" s="1"/>
  <c r="AD47" i="2"/>
  <c r="O47" i="2" s="1"/>
  <c r="AD46" i="2"/>
  <c r="O46" i="2" s="1"/>
  <c r="AD45" i="2"/>
  <c r="O45" i="2" s="1"/>
  <c r="AD44" i="2"/>
  <c r="O44" i="2" s="1"/>
  <c r="AD43" i="2"/>
  <c r="O43" i="2" s="1"/>
  <c r="AD42" i="2"/>
  <c r="O42" i="2" s="1"/>
  <c r="AD41" i="2"/>
  <c r="O41" i="2" s="1"/>
  <c r="AD40" i="2"/>
  <c r="O40" i="2" s="1"/>
  <c r="AD39" i="2"/>
  <c r="O39" i="2" s="1"/>
  <c r="AD38" i="2"/>
  <c r="O38" i="2" s="1"/>
  <c r="AD37" i="2"/>
  <c r="O37" i="2" s="1"/>
  <c r="AD36" i="2"/>
  <c r="O36" i="2" s="1"/>
  <c r="AD35" i="2"/>
  <c r="O35" i="2" s="1"/>
  <c r="AD34" i="2"/>
  <c r="O34" i="2" s="1"/>
  <c r="AD33" i="2"/>
  <c r="O33" i="2" s="1"/>
  <c r="AD32" i="2"/>
  <c r="O32" i="2" s="1"/>
  <c r="AD31" i="2"/>
  <c r="O31" i="2" s="1"/>
  <c r="AD30" i="2"/>
  <c r="O30" i="2" s="1"/>
  <c r="AD29" i="2"/>
  <c r="O29" i="2" s="1"/>
  <c r="AD28" i="2"/>
  <c r="O28" i="2" s="1"/>
  <c r="AD27" i="2"/>
  <c r="O27" i="2" s="1"/>
  <c r="AD26" i="2"/>
  <c r="O26" i="2" s="1"/>
  <c r="AD25" i="2"/>
  <c r="O25" i="2" s="1"/>
  <c r="AD24" i="2"/>
  <c r="O24" i="2" s="1"/>
  <c r="AD23" i="2"/>
  <c r="O23" i="2" s="1"/>
  <c r="AD22" i="2"/>
  <c r="O22" i="2" s="1"/>
  <c r="AD21" i="2"/>
  <c r="O21" i="2" s="1"/>
  <c r="AD20" i="2"/>
  <c r="O20" i="2" s="1"/>
  <c r="AD19" i="2"/>
  <c r="O19" i="2" s="1"/>
  <c r="AD18" i="2"/>
  <c r="O18" i="2" s="1"/>
  <c r="AD17" i="2"/>
  <c r="O17" i="2" s="1"/>
  <c r="AD16" i="2"/>
  <c r="O16" i="2" s="1"/>
  <c r="AD15" i="2"/>
  <c r="O15" i="2" s="1"/>
  <c r="AD14" i="2"/>
  <c r="O14" i="2" s="1"/>
  <c r="AD13" i="2"/>
  <c r="O13" i="2" s="1"/>
  <c r="AD12" i="2"/>
  <c r="O12" i="2" s="1"/>
  <c r="AD11" i="2"/>
  <c r="O11" i="2" s="1"/>
  <c r="AD10" i="2"/>
  <c r="O10" i="2" s="1"/>
  <c r="AD9" i="2"/>
  <c r="O9" i="2" s="1"/>
  <c r="AD8" i="2"/>
  <c r="O8" i="2" s="1"/>
  <c r="AD7" i="2"/>
  <c r="O7" i="2" s="1"/>
  <c r="K9" i="12"/>
  <c r="F8" i="29" s="1"/>
  <c r="K13" i="12"/>
  <c r="F12" i="29" s="1"/>
  <c r="K17" i="12"/>
  <c r="F16" i="29" s="1"/>
  <c r="K21" i="12"/>
  <c r="F20" i="29" s="1"/>
  <c r="K25" i="12"/>
  <c r="F24" i="29" s="1"/>
  <c r="K29" i="12"/>
  <c r="F28" i="29" s="1"/>
  <c r="K33" i="12"/>
  <c r="F32" i="29" s="1"/>
  <c r="K37" i="12"/>
  <c r="F36" i="29" s="1"/>
  <c r="K41" i="12"/>
  <c r="F40" i="29" s="1"/>
  <c r="K45" i="12"/>
  <c r="F44" i="29" s="1"/>
  <c r="K49" i="12"/>
  <c r="F48" i="29" s="1"/>
  <c r="K53" i="12"/>
  <c r="F52" i="29" s="1"/>
  <c r="K57" i="12"/>
  <c r="F56" i="29" s="1"/>
  <c r="R59" i="6"/>
  <c r="P59" i="6"/>
  <c r="Q59" i="6"/>
  <c r="G59" i="2"/>
  <c r="H59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7" i="2"/>
  <c r="H59" i="32"/>
  <c r="S11" i="15"/>
  <c r="S12" i="15"/>
  <c r="S13" i="15"/>
  <c r="S19" i="15"/>
  <c r="S20" i="15"/>
  <c r="S21" i="15"/>
  <c r="S27" i="15"/>
  <c r="S28" i="15"/>
  <c r="S29" i="15"/>
  <c r="S35" i="15"/>
  <c r="S36" i="15"/>
  <c r="S39" i="15"/>
  <c r="S44" i="15"/>
  <c r="S45" i="15"/>
  <c r="S47" i="15"/>
  <c r="S52" i="15"/>
  <c r="Q53" i="15"/>
  <c r="S55" i="15"/>
  <c r="O58" i="23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6" i="24"/>
  <c r="G5" i="24"/>
  <c r="I5" i="24"/>
  <c r="J5" i="24"/>
  <c r="K5" i="24"/>
  <c r="N5" i="24"/>
  <c r="O5" i="24"/>
  <c r="P5" i="24"/>
  <c r="T5" i="24"/>
  <c r="U5" i="24"/>
  <c r="V5" i="24"/>
  <c r="F4" i="24"/>
  <c r="G4" i="24"/>
  <c r="I4" i="24"/>
  <c r="J4" i="24"/>
  <c r="N4" i="24"/>
  <c r="O4" i="24"/>
  <c r="T4" i="24"/>
  <c r="U4" i="24"/>
  <c r="F58" i="23"/>
  <c r="G58" i="23"/>
  <c r="I58" i="23"/>
  <c r="K58" i="23"/>
  <c r="L58" i="23"/>
  <c r="M58" i="23"/>
  <c r="N58" i="23"/>
  <c r="P58" i="23"/>
  <c r="Q58" i="23"/>
  <c r="V58" i="23"/>
  <c r="W58" i="23"/>
  <c r="F5" i="24"/>
  <c r="E59" i="12"/>
  <c r="K10" i="12" s="1"/>
  <c r="Y59" i="6"/>
  <c r="Z58" i="10"/>
  <c r="Y58" i="10"/>
  <c r="W8" i="31"/>
  <c r="W10" i="31"/>
  <c r="W11" i="31"/>
  <c r="W13" i="31"/>
  <c r="W14" i="31"/>
  <c r="W17" i="31"/>
  <c r="W18" i="31"/>
  <c r="W19" i="31"/>
  <c r="W20" i="31"/>
  <c r="W21" i="31"/>
  <c r="W22" i="31"/>
  <c r="W25" i="31"/>
  <c r="W26" i="31"/>
  <c r="W27" i="31"/>
  <c r="W28" i="31"/>
  <c r="W29" i="31"/>
  <c r="W30" i="31"/>
  <c r="W31" i="31"/>
  <c r="W32" i="31"/>
  <c r="W33" i="31"/>
  <c r="W40" i="31"/>
  <c r="W43" i="31"/>
  <c r="W46" i="31"/>
  <c r="W47" i="31"/>
  <c r="W48" i="31"/>
  <c r="W50" i="31"/>
  <c r="W51" i="31"/>
  <c r="W52" i="31"/>
  <c r="W53" i="31"/>
  <c r="W54" i="31"/>
  <c r="W55" i="31"/>
  <c r="W56" i="31"/>
  <c r="W7" i="31"/>
  <c r="F58" i="31"/>
  <c r="F58" i="30"/>
  <c r="E58" i="30"/>
  <c r="G58" i="30"/>
  <c r="Q58" i="30"/>
  <c r="R58" i="30"/>
  <c r="S58" i="30"/>
  <c r="T58" i="30"/>
  <c r="U58" i="30"/>
  <c r="V58" i="30"/>
  <c r="W58" i="30"/>
  <c r="X58" i="30"/>
  <c r="Y58" i="30"/>
  <c r="Z58" i="30"/>
  <c r="C58" i="30"/>
  <c r="D58" i="23"/>
  <c r="E58" i="23"/>
  <c r="C58" i="23"/>
  <c r="AF5" i="31"/>
  <c r="E4" i="24"/>
  <c r="I8" i="8"/>
  <c r="I8" i="9" s="1"/>
  <c r="I21" i="8"/>
  <c r="I21" i="9" s="1"/>
  <c r="S9" i="31"/>
  <c r="S12" i="31"/>
  <c r="S13" i="31"/>
  <c r="S14" i="31"/>
  <c r="S15" i="31"/>
  <c r="S16" i="31"/>
  <c r="S22" i="31"/>
  <c r="S25" i="31"/>
  <c r="S26" i="31"/>
  <c r="S28" i="31"/>
  <c r="S29" i="31"/>
  <c r="S30" i="31"/>
  <c r="S32" i="31"/>
  <c r="S38" i="31"/>
  <c r="S39" i="31"/>
  <c r="S40" i="31"/>
  <c r="S41" i="31"/>
  <c r="S42" i="31"/>
  <c r="S45" i="31"/>
  <c r="S47" i="31"/>
  <c r="S48" i="31"/>
  <c r="S54" i="31"/>
  <c r="S55" i="31"/>
  <c r="S6" i="31"/>
  <c r="U58" i="10"/>
  <c r="U7" i="31"/>
  <c r="U8" i="31"/>
  <c r="U9" i="31"/>
  <c r="U10" i="31"/>
  <c r="U15" i="31"/>
  <c r="U18" i="31"/>
  <c r="U22" i="31"/>
  <c r="U23" i="31"/>
  <c r="U25" i="31"/>
  <c r="U26" i="31"/>
  <c r="U34" i="31"/>
  <c r="U36" i="31"/>
  <c r="U37" i="31"/>
  <c r="U38" i="31"/>
  <c r="U39" i="31"/>
  <c r="U40" i="31"/>
  <c r="U41" i="31"/>
  <c r="U42" i="31"/>
  <c r="U46" i="31"/>
  <c r="U50" i="31"/>
  <c r="U51" i="31"/>
  <c r="U52" i="31"/>
  <c r="U54" i="31"/>
  <c r="U55" i="31"/>
  <c r="U56" i="31"/>
  <c r="U57" i="31"/>
  <c r="T7" i="31"/>
  <c r="T11" i="31"/>
  <c r="T14" i="31"/>
  <c r="T17" i="31"/>
  <c r="T19" i="31"/>
  <c r="T20" i="31"/>
  <c r="T22" i="31"/>
  <c r="T23" i="31"/>
  <c r="T32" i="31"/>
  <c r="T36" i="31"/>
  <c r="T38" i="31"/>
  <c r="T46" i="31"/>
  <c r="T47" i="31"/>
  <c r="T48" i="31"/>
  <c r="T49" i="31"/>
  <c r="T50" i="31"/>
  <c r="T52" i="31"/>
  <c r="T53" i="31"/>
  <c r="R9" i="31"/>
  <c r="R15" i="31"/>
  <c r="R16" i="31"/>
  <c r="R17" i="31"/>
  <c r="R18" i="31"/>
  <c r="R19" i="31"/>
  <c r="R20" i="31"/>
  <c r="R27" i="31"/>
  <c r="R29" i="31"/>
  <c r="R31" i="31"/>
  <c r="R32" i="31"/>
  <c r="R34" i="31"/>
  <c r="R35" i="31"/>
  <c r="R44" i="31"/>
  <c r="R47" i="31"/>
  <c r="R49" i="31"/>
  <c r="R50" i="31"/>
  <c r="R57" i="31"/>
  <c r="Q10" i="31"/>
  <c r="Q11" i="31"/>
  <c r="Q13" i="31"/>
  <c r="Q14" i="31"/>
  <c r="Q15" i="31"/>
  <c r="Q17" i="31"/>
  <c r="Q18" i="31"/>
  <c r="Q21" i="31"/>
  <c r="Q25" i="31"/>
  <c r="Q26" i="31"/>
  <c r="Q29" i="31"/>
  <c r="Q30" i="31"/>
  <c r="Q31" i="31"/>
  <c r="Q32" i="31"/>
  <c r="Q33" i="31"/>
  <c r="Q37" i="31"/>
  <c r="Q42" i="31"/>
  <c r="Q44" i="31"/>
  <c r="Q45" i="31"/>
  <c r="Q47" i="31"/>
  <c r="Q49" i="31"/>
  <c r="Q53" i="31"/>
  <c r="Q54" i="31"/>
  <c r="Q55" i="31"/>
  <c r="Q56" i="31"/>
  <c r="Q57" i="31"/>
  <c r="R6" i="31"/>
  <c r="T6" i="31"/>
  <c r="T58" i="10"/>
  <c r="V58" i="10"/>
  <c r="W58" i="10"/>
  <c r="D7" i="8"/>
  <c r="D8" i="8"/>
  <c r="D9" i="8"/>
  <c r="D9" i="9" s="1"/>
  <c r="D10" i="8"/>
  <c r="D10" i="9" s="1"/>
  <c r="D11" i="8"/>
  <c r="D11" i="9" s="1"/>
  <c r="D12" i="8"/>
  <c r="D12" i="9" s="1"/>
  <c r="D13" i="8"/>
  <c r="D14" i="8"/>
  <c r="D15" i="8"/>
  <c r="D16" i="8"/>
  <c r="D16" i="9" s="1"/>
  <c r="D17" i="8"/>
  <c r="D17" i="9" s="1"/>
  <c r="D18" i="8"/>
  <c r="D18" i="9" s="1"/>
  <c r="D19" i="8"/>
  <c r="D20" i="8"/>
  <c r="D21" i="8"/>
  <c r="D22" i="8"/>
  <c r="D22" i="9" s="1"/>
  <c r="D23" i="8"/>
  <c r="D23" i="9" s="1"/>
  <c r="D24" i="8"/>
  <c r="D25" i="8"/>
  <c r="D26" i="8"/>
  <c r="D26" i="9" s="1"/>
  <c r="D27" i="8"/>
  <c r="D28" i="8"/>
  <c r="D29" i="8"/>
  <c r="D29" i="9" s="1"/>
  <c r="D30" i="8"/>
  <c r="D31" i="8"/>
  <c r="D32" i="8"/>
  <c r="D33" i="8"/>
  <c r="D34" i="8"/>
  <c r="D34" i="9" s="1"/>
  <c r="D35" i="8"/>
  <c r="D35" i="9" s="1"/>
  <c r="D36" i="8"/>
  <c r="D37" i="8"/>
  <c r="D37" i="9" s="1"/>
  <c r="D38" i="8"/>
  <c r="D38" i="9" s="1"/>
  <c r="D39" i="8"/>
  <c r="D39" i="9" s="1"/>
  <c r="D40" i="8"/>
  <c r="D41" i="8"/>
  <c r="D42" i="8"/>
  <c r="D42" i="9" s="1"/>
  <c r="D43" i="8"/>
  <c r="D43" i="9" s="1"/>
  <c r="D44" i="8"/>
  <c r="D45" i="8"/>
  <c r="D46" i="8"/>
  <c r="D46" i="9"/>
  <c r="D47" i="8"/>
  <c r="D48" i="8"/>
  <c r="D48" i="9" s="1"/>
  <c r="D49" i="8"/>
  <c r="D50" i="8"/>
  <c r="D50" i="9" s="1"/>
  <c r="D51" i="8"/>
  <c r="D52" i="8"/>
  <c r="D53" i="8"/>
  <c r="D53" i="9" s="1"/>
  <c r="D54" i="8"/>
  <c r="D55" i="8"/>
  <c r="D55" i="9" s="1"/>
  <c r="D56" i="8"/>
  <c r="D57" i="8"/>
  <c r="D57" i="9" s="1"/>
  <c r="D6" i="8"/>
  <c r="E50" i="9"/>
  <c r="E43" i="9"/>
  <c r="E29" i="9"/>
  <c r="E28" i="9"/>
  <c r="E18" i="9"/>
  <c r="E13" i="9"/>
  <c r="E7" i="31"/>
  <c r="I7" i="31"/>
  <c r="J7" i="31"/>
  <c r="K7" i="24"/>
  <c r="L7" i="24"/>
  <c r="M7" i="24"/>
  <c r="N7" i="24"/>
  <c r="O7" i="31"/>
  <c r="I8" i="31"/>
  <c r="J8" i="31"/>
  <c r="M8" i="24"/>
  <c r="N8" i="31"/>
  <c r="D9" i="24"/>
  <c r="E9" i="31"/>
  <c r="I9" i="31"/>
  <c r="O9" i="31"/>
  <c r="D10" i="24"/>
  <c r="I10" i="31"/>
  <c r="J10" i="24"/>
  <c r="L10" i="24"/>
  <c r="M10" i="31"/>
  <c r="D11" i="24"/>
  <c r="E11" i="24"/>
  <c r="J11" i="24"/>
  <c r="N11" i="31"/>
  <c r="P11" i="31"/>
  <c r="D12" i="24"/>
  <c r="E12" i="31"/>
  <c r="I12" i="31"/>
  <c r="K12" i="31"/>
  <c r="L12" i="24"/>
  <c r="M12" i="24"/>
  <c r="O12" i="31"/>
  <c r="P12" i="31"/>
  <c r="D13" i="31"/>
  <c r="I13" i="31"/>
  <c r="M13" i="31"/>
  <c r="N13" i="24"/>
  <c r="O13" i="31"/>
  <c r="P13" i="31"/>
  <c r="D14" i="31"/>
  <c r="E14" i="31"/>
  <c r="J14" i="31"/>
  <c r="L14" i="24"/>
  <c r="M14" i="24"/>
  <c r="O14" i="31"/>
  <c r="P14" i="31"/>
  <c r="D15" i="31"/>
  <c r="K15" i="24"/>
  <c r="L15" i="24"/>
  <c r="M15" i="24"/>
  <c r="N15" i="31"/>
  <c r="O15" i="31"/>
  <c r="P15" i="31"/>
  <c r="J16" i="31"/>
  <c r="L16" i="24"/>
  <c r="M16" i="31"/>
  <c r="N16" i="24"/>
  <c r="P16" i="31"/>
  <c r="E17" i="31"/>
  <c r="I17" i="31"/>
  <c r="K17" i="31"/>
  <c r="L17" i="24"/>
  <c r="M17" i="24"/>
  <c r="N17" i="24"/>
  <c r="P17" i="31"/>
  <c r="D18" i="24"/>
  <c r="J18" i="31"/>
  <c r="L18" i="31"/>
  <c r="M18" i="31"/>
  <c r="N18" i="24"/>
  <c r="O18" i="31"/>
  <c r="P18" i="31"/>
  <c r="D19" i="31"/>
  <c r="E19" i="31"/>
  <c r="L19" i="31"/>
  <c r="M19" i="24"/>
  <c r="P19" i="31"/>
  <c r="D20" i="31"/>
  <c r="E20" i="31"/>
  <c r="K20" i="31"/>
  <c r="M20" i="24"/>
  <c r="O20" i="31"/>
  <c r="P20" i="31"/>
  <c r="E21" i="24"/>
  <c r="I21" i="31"/>
  <c r="J21" i="31"/>
  <c r="K21" i="24"/>
  <c r="M21" i="24"/>
  <c r="O21" i="31"/>
  <c r="P21" i="31"/>
  <c r="E22" i="24"/>
  <c r="J22" i="31"/>
  <c r="O22" i="31"/>
  <c r="P22" i="31"/>
  <c r="D23" i="24"/>
  <c r="J23" i="24"/>
  <c r="L23" i="24"/>
  <c r="M23" i="24"/>
  <c r="N23" i="31"/>
  <c r="O23" i="31"/>
  <c r="P23" i="31"/>
  <c r="D24" i="31"/>
  <c r="E24" i="24"/>
  <c r="K24" i="31"/>
  <c r="L24" i="31"/>
  <c r="M24" i="24"/>
  <c r="N24" i="24"/>
  <c r="D25" i="24"/>
  <c r="I25" i="31"/>
  <c r="J25" i="24"/>
  <c r="K25" i="31"/>
  <c r="L25" i="31"/>
  <c r="M25" i="24"/>
  <c r="N25" i="31"/>
  <c r="O25" i="31"/>
  <c r="P25" i="31"/>
  <c r="D26" i="31"/>
  <c r="I26" i="31"/>
  <c r="J26" i="24"/>
  <c r="K26" i="24"/>
  <c r="L26" i="24"/>
  <c r="M26" i="24"/>
  <c r="N26" i="24"/>
  <c r="O26" i="31"/>
  <c r="D27" i="24"/>
  <c r="E27" i="24"/>
  <c r="J27" i="31"/>
  <c r="K27" i="24"/>
  <c r="L27" i="31"/>
  <c r="M27" i="24"/>
  <c r="N27" i="31"/>
  <c r="O27" i="31"/>
  <c r="J28" i="31"/>
  <c r="K28" i="31"/>
  <c r="M28" i="31"/>
  <c r="O28" i="31"/>
  <c r="P28" i="31"/>
  <c r="J29" i="24"/>
  <c r="K29" i="24"/>
  <c r="L29" i="31"/>
  <c r="M29" i="24"/>
  <c r="O29" i="31"/>
  <c r="D30" i="31"/>
  <c r="E30" i="31"/>
  <c r="I30" i="31"/>
  <c r="K30" i="31"/>
  <c r="L30" i="31"/>
  <c r="M30" i="31"/>
  <c r="N30" i="24"/>
  <c r="O30" i="31"/>
  <c r="P30" i="31"/>
  <c r="D31" i="31"/>
  <c r="I31" i="31"/>
  <c r="K31" i="31"/>
  <c r="L31" i="31"/>
  <c r="M31" i="31"/>
  <c r="N31" i="24"/>
  <c r="O31" i="31"/>
  <c r="P31" i="31"/>
  <c r="D32" i="24"/>
  <c r="E32" i="24"/>
  <c r="I32" i="31"/>
  <c r="J32" i="31"/>
  <c r="M32" i="31"/>
  <c r="N32" i="31"/>
  <c r="O32" i="31"/>
  <c r="P32" i="31"/>
  <c r="D33" i="24"/>
  <c r="E33" i="24"/>
  <c r="I33" i="31"/>
  <c r="M33" i="31"/>
  <c r="N33" i="31"/>
  <c r="O33" i="31"/>
  <c r="P33" i="31"/>
  <c r="P33" i="24"/>
  <c r="D34" i="24"/>
  <c r="E34" i="31"/>
  <c r="I34" i="31"/>
  <c r="N34" i="24"/>
  <c r="D35" i="31"/>
  <c r="E35" i="24"/>
  <c r="I35" i="31"/>
  <c r="J35" i="31"/>
  <c r="N35" i="24"/>
  <c r="D36" i="31"/>
  <c r="I36" i="31"/>
  <c r="J36" i="24"/>
  <c r="K36" i="24"/>
  <c r="M36" i="24"/>
  <c r="D37" i="31"/>
  <c r="E37" i="31"/>
  <c r="K37" i="24"/>
  <c r="O37" i="31"/>
  <c r="P37" i="31"/>
  <c r="E38" i="31"/>
  <c r="I38" i="31"/>
  <c r="J38" i="24"/>
  <c r="K38" i="31"/>
  <c r="N38" i="24"/>
  <c r="O38" i="31"/>
  <c r="P38" i="31"/>
  <c r="E39" i="31"/>
  <c r="I39" i="31"/>
  <c r="L39" i="24"/>
  <c r="M39" i="24"/>
  <c r="O39" i="31"/>
  <c r="P39" i="31"/>
  <c r="E40" i="24"/>
  <c r="I40" i="31"/>
  <c r="K40" i="31"/>
  <c r="L40" i="24"/>
  <c r="M40" i="24"/>
  <c r="N40" i="31"/>
  <c r="O40" i="31"/>
  <c r="P40" i="31"/>
  <c r="E41" i="31"/>
  <c r="I41" i="31"/>
  <c r="J41" i="24"/>
  <c r="K41" i="24"/>
  <c r="M41" i="31"/>
  <c r="N41" i="24"/>
  <c r="O41" i="31"/>
  <c r="O41" i="24"/>
  <c r="P41" i="31"/>
  <c r="I42" i="31"/>
  <c r="J42" i="31"/>
  <c r="K42" i="31"/>
  <c r="L42" i="24"/>
  <c r="M42" i="24"/>
  <c r="N42" i="24"/>
  <c r="O42" i="31"/>
  <c r="P42" i="31"/>
  <c r="J43" i="24"/>
  <c r="K43" i="24"/>
  <c r="L43" i="24"/>
  <c r="M43" i="24"/>
  <c r="N43" i="24"/>
  <c r="O43" i="31"/>
  <c r="P43" i="31"/>
  <c r="D44" i="31"/>
  <c r="J44" i="24"/>
  <c r="K44" i="31"/>
  <c r="L44" i="24"/>
  <c r="M44" i="31"/>
  <c r="N44" i="24"/>
  <c r="O44" i="31"/>
  <c r="P44" i="31"/>
  <c r="D45" i="31"/>
  <c r="E45" i="24"/>
  <c r="I45" i="31"/>
  <c r="J45" i="24"/>
  <c r="M45" i="31"/>
  <c r="N45" i="24"/>
  <c r="O45" i="31"/>
  <c r="P45" i="31"/>
  <c r="D46" i="31"/>
  <c r="E46" i="24"/>
  <c r="J46" i="24"/>
  <c r="K46" i="31"/>
  <c r="M46" i="24"/>
  <c r="I47" i="31"/>
  <c r="J47" i="31"/>
  <c r="L47" i="24"/>
  <c r="M47" i="24"/>
  <c r="N47" i="24"/>
  <c r="E48" i="31"/>
  <c r="I48" i="31"/>
  <c r="J48" i="31"/>
  <c r="K48" i="31"/>
  <c r="M48" i="31"/>
  <c r="N48" i="24"/>
  <c r="O48" i="31"/>
  <c r="P48" i="31"/>
  <c r="D49" i="31"/>
  <c r="E49" i="24"/>
  <c r="I49" i="31"/>
  <c r="J49" i="24"/>
  <c r="L49" i="24"/>
  <c r="M49" i="31"/>
  <c r="N49" i="31"/>
  <c r="P49" i="31"/>
  <c r="E50" i="24"/>
  <c r="J50" i="24"/>
  <c r="K50" i="24"/>
  <c r="L50" i="24"/>
  <c r="N50" i="31"/>
  <c r="O50" i="31"/>
  <c r="E51" i="31"/>
  <c r="J51" i="31"/>
  <c r="K51" i="24"/>
  <c r="L51" i="24"/>
  <c r="M51" i="24"/>
  <c r="N51" i="31"/>
  <c r="P51" i="31"/>
  <c r="D52" i="24"/>
  <c r="E52" i="24"/>
  <c r="J52" i="31"/>
  <c r="K52" i="24"/>
  <c r="L52" i="31"/>
  <c r="M52" i="24"/>
  <c r="N52" i="31"/>
  <c r="D53" i="24"/>
  <c r="E53" i="24"/>
  <c r="I53" i="31"/>
  <c r="K53" i="31"/>
  <c r="L53" i="31"/>
  <c r="M53" i="24"/>
  <c r="N53" i="31"/>
  <c r="O53" i="31"/>
  <c r="E54" i="24"/>
  <c r="I54" i="31"/>
  <c r="J54" i="24"/>
  <c r="L54" i="24"/>
  <c r="D55" i="31"/>
  <c r="E55" i="31"/>
  <c r="I55" i="31"/>
  <c r="N55" i="31"/>
  <c r="O55" i="31"/>
  <c r="P55" i="31"/>
  <c r="D56" i="31"/>
  <c r="J56" i="24"/>
  <c r="L56" i="31"/>
  <c r="M56" i="24"/>
  <c r="P56" i="31"/>
  <c r="I57" i="31"/>
  <c r="J57" i="24"/>
  <c r="K57" i="31"/>
  <c r="M57" i="31"/>
  <c r="P57" i="31"/>
  <c r="E6" i="31"/>
  <c r="I6" i="31"/>
  <c r="J6" i="31"/>
  <c r="L6" i="31"/>
  <c r="M6" i="24"/>
  <c r="O6" i="31"/>
  <c r="M58" i="10"/>
  <c r="S58" i="15"/>
  <c r="R8" i="15"/>
  <c r="S8" i="15"/>
  <c r="R9" i="15"/>
  <c r="S9" i="15"/>
  <c r="S10" i="15"/>
  <c r="R13" i="15"/>
  <c r="R14" i="15"/>
  <c r="S14" i="15"/>
  <c r="S15" i="15"/>
  <c r="R16" i="15"/>
  <c r="S16" i="15"/>
  <c r="R17" i="15"/>
  <c r="S17" i="15"/>
  <c r="S18" i="15"/>
  <c r="R21" i="15"/>
  <c r="R22" i="15"/>
  <c r="S22" i="15"/>
  <c r="S23" i="15"/>
  <c r="R24" i="15"/>
  <c r="S24" i="15"/>
  <c r="R25" i="15"/>
  <c r="S25" i="15"/>
  <c r="S26" i="15"/>
  <c r="R29" i="15"/>
  <c r="R30" i="15"/>
  <c r="S30" i="15"/>
  <c r="S31" i="15"/>
  <c r="R32" i="15"/>
  <c r="S32" i="15"/>
  <c r="R33" i="15"/>
  <c r="S33" i="15"/>
  <c r="R34" i="15"/>
  <c r="S34" i="15"/>
  <c r="R37" i="15"/>
  <c r="S37" i="15"/>
  <c r="R38" i="15"/>
  <c r="S38" i="15"/>
  <c r="R40" i="15"/>
  <c r="S40" i="15"/>
  <c r="R41" i="15"/>
  <c r="S41" i="15"/>
  <c r="S42" i="15"/>
  <c r="S43" i="15"/>
  <c r="R45" i="15"/>
  <c r="R46" i="15"/>
  <c r="S46" i="15"/>
  <c r="R48" i="15"/>
  <c r="S48" i="15"/>
  <c r="R49" i="15"/>
  <c r="S49" i="15"/>
  <c r="R50" i="15"/>
  <c r="S50" i="15"/>
  <c r="S51" i="15"/>
  <c r="R53" i="15"/>
  <c r="R54" i="15"/>
  <c r="S54" i="15"/>
  <c r="R56" i="15"/>
  <c r="S56" i="15"/>
  <c r="T56" i="15" s="1"/>
  <c r="H55" i="29" s="1"/>
  <c r="R57" i="15"/>
  <c r="S57" i="15"/>
  <c r="S7" i="15"/>
  <c r="AE7" i="15" s="1"/>
  <c r="AE59" i="15" s="1"/>
  <c r="Q8" i="15"/>
  <c r="Q9" i="15"/>
  <c r="H8" i="9"/>
  <c r="Q13" i="15"/>
  <c r="H12" i="9"/>
  <c r="H13" i="9"/>
  <c r="H14" i="9"/>
  <c r="Q16" i="15"/>
  <c r="H15" i="9"/>
  <c r="Q17" i="15"/>
  <c r="H16" i="9"/>
  <c r="Q18" i="15"/>
  <c r="H18" i="9"/>
  <c r="H19" i="9"/>
  <c r="Q21" i="15"/>
  <c r="H20" i="9"/>
  <c r="H21" i="9"/>
  <c r="H22" i="9"/>
  <c r="Q24" i="15"/>
  <c r="H23" i="9"/>
  <c r="Q25" i="15"/>
  <c r="H24" i="9"/>
  <c r="H25" i="9"/>
  <c r="H26" i="9"/>
  <c r="H27" i="9"/>
  <c r="H28" i="9"/>
  <c r="H29" i="9"/>
  <c r="H30" i="9"/>
  <c r="Q32" i="15"/>
  <c r="H31" i="9"/>
  <c r="Q33" i="15"/>
  <c r="H32" i="9"/>
  <c r="H33" i="9"/>
  <c r="H35" i="9"/>
  <c r="Q37" i="15"/>
  <c r="H36" i="9"/>
  <c r="H37" i="9"/>
  <c r="H38" i="9"/>
  <c r="Q40" i="15"/>
  <c r="H39" i="9"/>
  <c r="Q41" i="15"/>
  <c r="H40" i="9"/>
  <c r="H41" i="9"/>
  <c r="H42" i="9"/>
  <c r="H43" i="9"/>
  <c r="H44" i="9"/>
  <c r="H45" i="9"/>
  <c r="H46" i="9"/>
  <c r="Q48" i="15"/>
  <c r="Q49" i="15"/>
  <c r="H48" i="9"/>
  <c r="Q50" i="15"/>
  <c r="H49" i="9"/>
  <c r="H50" i="9"/>
  <c r="H51" i="9"/>
  <c r="H52" i="9"/>
  <c r="Q54" i="15"/>
  <c r="H53" i="9"/>
  <c r="H54" i="9"/>
  <c r="Q56" i="15"/>
  <c r="H55" i="9"/>
  <c r="Q57" i="15"/>
  <c r="H56" i="9"/>
  <c r="Q7" i="15"/>
  <c r="H6" i="9"/>
  <c r="M8" i="6"/>
  <c r="C7" i="9"/>
  <c r="M9" i="6"/>
  <c r="M10" i="6"/>
  <c r="C9" i="9"/>
  <c r="M11" i="6"/>
  <c r="C10" i="9"/>
  <c r="M12" i="6"/>
  <c r="C11" i="9"/>
  <c r="M13" i="6"/>
  <c r="C12" i="9"/>
  <c r="M14" i="6"/>
  <c r="C13" i="9"/>
  <c r="M15" i="6"/>
  <c r="C14" i="9"/>
  <c r="M16" i="6"/>
  <c r="C15" i="9"/>
  <c r="M17" i="6"/>
  <c r="C16" i="9"/>
  <c r="M18" i="6"/>
  <c r="C17" i="9"/>
  <c r="M19" i="6"/>
  <c r="C18" i="9"/>
  <c r="M20" i="6"/>
  <c r="M21" i="6"/>
  <c r="C20" i="9"/>
  <c r="M22" i="6"/>
  <c r="C21" i="9"/>
  <c r="M23" i="6"/>
  <c r="C22" i="9"/>
  <c r="M24" i="6"/>
  <c r="C23" i="9"/>
  <c r="M25" i="6"/>
  <c r="C24" i="9"/>
  <c r="M26" i="6"/>
  <c r="C25" i="9"/>
  <c r="M27" i="6"/>
  <c r="C26" i="9"/>
  <c r="M28" i="6"/>
  <c r="M29" i="6"/>
  <c r="C28" i="9"/>
  <c r="M30" i="6"/>
  <c r="C29" i="9"/>
  <c r="M31" i="6"/>
  <c r="C30" i="9"/>
  <c r="M32" i="6"/>
  <c r="C31" i="9"/>
  <c r="M33" i="6"/>
  <c r="C32" i="9"/>
  <c r="M34" i="6"/>
  <c r="C33" i="9"/>
  <c r="M35" i="6"/>
  <c r="C34" i="9"/>
  <c r="M36" i="6"/>
  <c r="M37" i="6"/>
  <c r="C36" i="9"/>
  <c r="M38" i="6"/>
  <c r="C37" i="9"/>
  <c r="M39" i="6"/>
  <c r="C38" i="9"/>
  <c r="M40" i="6"/>
  <c r="C39" i="9"/>
  <c r="M41" i="6"/>
  <c r="C40" i="9"/>
  <c r="M42" i="6"/>
  <c r="C41" i="9"/>
  <c r="M43" i="6"/>
  <c r="C42" i="9"/>
  <c r="M44" i="6"/>
  <c r="C43" i="9"/>
  <c r="M45" i="6"/>
  <c r="C44" i="9"/>
  <c r="M46" i="6"/>
  <c r="C45" i="9"/>
  <c r="M47" i="6"/>
  <c r="C46" i="9"/>
  <c r="M48" i="6"/>
  <c r="C47" i="9"/>
  <c r="M49" i="6"/>
  <c r="C48" i="9"/>
  <c r="M50" i="6"/>
  <c r="C49" i="9"/>
  <c r="M51" i="6"/>
  <c r="C50" i="9"/>
  <c r="M52" i="6"/>
  <c r="M53" i="6"/>
  <c r="C52" i="9"/>
  <c r="M54" i="6"/>
  <c r="C53" i="9"/>
  <c r="M55" i="6"/>
  <c r="C54" i="9"/>
  <c r="M56" i="6"/>
  <c r="C55" i="9"/>
  <c r="M57" i="6"/>
  <c r="C56" i="9"/>
  <c r="M58" i="6"/>
  <c r="C57" i="9"/>
  <c r="M7" i="6"/>
  <c r="U7" i="6" s="1"/>
  <c r="AH7" i="6" s="1"/>
  <c r="C6" i="9"/>
  <c r="Q58" i="15"/>
  <c r="H57" i="9"/>
  <c r="E59" i="32"/>
  <c r="D51" i="24"/>
  <c r="D22" i="31"/>
  <c r="I16" i="31"/>
  <c r="D16" i="24"/>
  <c r="E58" i="10"/>
  <c r="G37" i="6"/>
  <c r="S58" i="10"/>
  <c r="I58" i="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7" i="15"/>
  <c r="J14" i="1"/>
  <c r="J22" i="1"/>
  <c r="J26" i="1"/>
  <c r="J30" i="1"/>
  <c r="J34" i="1"/>
  <c r="J38" i="1"/>
  <c r="J46" i="1"/>
  <c r="J54" i="1"/>
  <c r="J18" i="1"/>
  <c r="J42" i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A3" i="31"/>
  <c r="A6" i="31"/>
  <c r="B6" i="31"/>
  <c r="A7" i="31"/>
  <c r="B7" i="31"/>
  <c r="A8" i="31"/>
  <c r="B8" i="31"/>
  <c r="A9" i="31"/>
  <c r="B9" i="31"/>
  <c r="A10" i="31"/>
  <c r="B10" i="31"/>
  <c r="A11" i="31"/>
  <c r="B11" i="31"/>
  <c r="A12" i="31"/>
  <c r="B12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26" i="31"/>
  <c r="B26" i="31"/>
  <c r="A27" i="31"/>
  <c r="B27" i="31"/>
  <c r="A28" i="31"/>
  <c r="B28" i="31"/>
  <c r="A29" i="31"/>
  <c r="B29" i="31"/>
  <c r="A30" i="31"/>
  <c r="B30" i="31"/>
  <c r="A31" i="31"/>
  <c r="B31" i="31"/>
  <c r="A32" i="31"/>
  <c r="B32" i="31"/>
  <c r="A33" i="31"/>
  <c r="B33" i="31"/>
  <c r="A34" i="31"/>
  <c r="B34" i="31"/>
  <c r="A35" i="31"/>
  <c r="B35" i="31"/>
  <c r="A36" i="31"/>
  <c r="B36" i="31"/>
  <c r="A37" i="31"/>
  <c r="B37" i="31"/>
  <c r="A38" i="31"/>
  <c r="B38" i="31"/>
  <c r="A39" i="31"/>
  <c r="B39" i="31"/>
  <c r="A40" i="31"/>
  <c r="B40" i="31"/>
  <c r="A41" i="31"/>
  <c r="B41" i="31"/>
  <c r="A42" i="31"/>
  <c r="B42" i="31"/>
  <c r="A43" i="31"/>
  <c r="B43" i="31"/>
  <c r="A44" i="31"/>
  <c r="B44" i="31"/>
  <c r="A45" i="31"/>
  <c r="B45" i="31"/>
  <c r="A46" i="31"/>
  <c r="B46" i="31"/>
  <c r="A47" i="31"/>
  <c r="B47" i="31"/>
  <c r="A48" i="31"/>
  <c r="B48" i="31"/>
  <c r="A49" i="31"/>
  <c r="B49" i="31"/>
  <c r="A50" i="31"/>
  <c r="B50" i="31"/>
  <c r="A51" i="31"/>
  <c r="B51" i="31"/>
  <c r="A52" i="31"/>
  <c r="B52" i="31"/>
  <c r="A53" i="31"/>
  <c r="B53" i="31"/>
  <c r="A54" i="31"/>
  <c r="B54" i="31"/>
  <c r="A55" i="31"/>
  <c r="B55" i="31"/>
  <c r="A56" i="31"/>
  <c r="B56" i="31"/>
  <c r="A57" i="31"/>
  <c r="B57" i="31"/>
  <c r="A6" i="30"/>
  <c r="B6" i="30"/>
  <c r="A7" i="30"/>
  <c r="B7" i="30"/>
  <c r="A8" i="30"/>
  <c r="B8" i="30"/>
  <c r="A9" i="30"/>
  <c r="B9" i="30"/>
  <c r="A10" i="30"/>
  <c r="B10" i="30"/>
  <c r="A11" i="30"/>
  <c r="B11" i="30"/>
  <c r="A12" i="30"/>
  <c r="B12" i="30"/>
  <c r="A13" i="30"/>
  <c r="B13" i="30"/>
  <c r="A14" i="30"/>
  <c r="B14" i="30"/>
  <c r="A15" i="30"/>
  <c r="B15" i="30"/>
  <c r="A16" i="30"/>
  <c r="B16" i="30"/>
  <c r="A17" i="30"/>
  <c r="B17" i="30"/>
  <c r="A18" i="30"/>
  <c r="B18" i="30"/>
  <c r="A19" i="30"/>
  <c r="B19" i="30"/>
  <c r="A20" i="30"/>
  <c r="B20" i="30"/>
  <c r="A21" i="30"/>
  <c r="B21" i="30"/>
  <c r="A22" i="30"/>
  <c r="B22" i="30"/>
  <c r="A23" i="30"/>
  <c r="B23" i="30"/>
  <c r="A24" i="30"/>
  <c r="B24" i="30"/>
  <c r="A25" i="30"/>
  <c r="B25" i="30"/>
  <c r="A26" i="30"/>
  <c r="B26" i="30"/>
  <c r="A27" i="30"/>
  <c r="B27" i="30"/>
  <c r="A28" i="30"/>
  <c r="B28" i="30"/>
  <c r="A29" i="30"/>
  <c r="B29" i="30"/>
  <c r="A30" i="30"/>
  <c r="B30" i="30"/>
  <c r="A31" i="30"/>
  <c r="B31" i="30"/>
  <c r="A32" i="30"/>
  <c r="B32" i="30"/>
  <c r="A33" i="30"/>
  <c r="B33" i="30"/>
  <c r="A34" i="30"/>
  <c r="B34" i="30"/>
  <c r="A35" i="30"/>
  <c r="B35" i="30"/>
  <c r="A36" i="30"/>
  <c r="B36" i="30"/>
  <c r="A37" i="30"/>
  <c r="B37" i="30"/>
  <c r="A38" i="30"/>
  <c r="B38" i="30"/>
  <c r="A39" i="30"/>
  <c r="B39" i="30"/>
  <c r="A40" i="30"/>
  <c r="B40" i="30"/>
  <c r="A41" i="30"/>
  <c r="B41" i="30"/>
  <c r="A42" i="30"/>
  <c r="B42" i="30"/>
  <c r="A43" i="30"/>
  <c r="B43" i="30"/>
  <c r="A44" i="30"/>
  <c r="B44" i="30"/>
  <c r="A45" i="30"/>
  <c r="B45" i="30"/>
  <c r="A46" i="30"/>
  <c r="B46" i="30"/>
  <c r="A47" i="30"/>
  <c r="B47" i="30"/>
  <c r="A48" i="30"/>
  <c r="B48" i="30"/>
  <c r="A49" i="30"/>
  <c r="B49" i="30"/>
  <c r="A50" i="30"/>
  <c r="B50" i="30"/>
  <c r="A51" i="30"/>
  <c r="B51" i="30"/>
  <c r="A52" i="30"/>
  <c r="B52" i="30"/>
  <c r="A53" i="30"/>
  <c r="B53" i="30"/>
  <c r="A54" i="30"/>
  <c r="B54" i="30"/>
  <c r="A55" i="30"/>
  <c r="B55" i="30"/>
  <c r="A56" i="30"/>
  <c r="B56" i="30"/>
  <c r="A57" i="30"/>
  <c r="B57" i="30"/>
  <c r="A3" i="24"/>
  <c r="A6" i="24"/>
  <c r="B6" i="24"/>
  <c r="A7" i="24"/>
  <c r="B7" i="24"/>
  <c r="A8" i="24"/>
  <c r="B8" i="24"/>
  <c r="A9" i="24"/>
  <c r="B9" i="24"/>
  <c r="A10" i="24"/>
  <c r="B10" i="24"/>
  <c r="A11" i="24"/>
  <c r="B11" i="24"/>
  <c r="A12" i="24"/>
  <c r="B12" i="24"/>
  <c r="A13" i="24"/>
  <c r="B13" i="24"/>
  <c r="A14" i="24"/>
  <c r="B14" i="24"/>
  <c r="A15" i="24"/>
  <c r="B15" i="24"/>
  <c r="A16" i="24"/>
  <c r="B16" i="24"/>
  <c r="A17" i="24"/>
  <c r="B17" i="24"/>
  <c r="A18" i="24"/>
  <c r="B18" i="24"/>
  <c r="A19" i="24"/>
  <c r="B19" i="24"/>
  <c r="A20" i="24"/>
  <c r="B20" i="24"/>
  <c r="A21" i="24"/>
  <c r="B21" i="24"/>
  <c r="A22" i="24"/>
  <c r="B22" i="24"/>
  <c r="A23" i="24"/>
  <c r="B23" i="24"/>
  <c r="A24" i="24"/>
  <c r="B24" i="24"/>
  <c r="A25" i="24"/>
  <c r="B25" i="24"/>
  <c r="A26" i="24"/>
  <c r="B26" i="24"/>
  <c r="A27" i="24"/>
  <c r="B27" i="24"/>
  <c r="A28" i="24"/>
  <c r="B28" i="24"/>
  <c r="A29" i="24"/>
  <c r="B29" i="24"/>
  <c r="A30" i="24"/>
  <c r="B30" i="24"/>
  <c r="A31" i="24"/>
  <c r="B31" i="24"/>
  <c r="A32" i="24"/>
  <c r="B32" i="24"/>
  <c r="A33" i="24"/>
  <c r="B33" i="24"/>
  <c r="A34" i="24"/>
  <c r="B34" i="24"/>
  <c r="A35" i="24"/>
  <c r="B35" i="24"/>
  <c r="A36" i="24"/>
  <c r="B36" i="24"/>
  <c r="A37" i="24"/>
  <c r="B37" i="24"/>
  <c r="A38" i="24"/>
  <c r="B38" i="24"/>
  <c r="A39" i="24"/>
  <c r="B39" i="24"/>
  <c r="A40" i="24"/>
  <c r="B40" i="24"/>
  <c r="A41" i="24"/>
  <c r="B41" i="24"/>
  <c r="A42" i="24"/>
  <c r="B42" i="24"/>
  <c r="A43" i="24"/>
  <c r="B43" i="24"/>
  <c r="A44" i="24"/>
  <c r="B44" i="24"/>
  <c r="A45" i="24"/>
  <c r="B45" i="24"/>
  <c r="A46" i="24"/>
  <c r="B46" i="24"/>
  <c r="A47" i="24"/>
  <c r="B47" i="24"/>
  <c r="A48" i="24"/>
  <c r="B48" i="24"/>
  <c r="A49" i="24"/>
  <c r="B49" i="24"/>
  <c r="A50" i="24"/>
  <c r="B50" i="24"/>
  <c r="A51" i="24"/>
  <c r="B51" i="24"/>
  <c r="A52" i="24"/>
  <c r="B52" i="24"/>
  <c r="A53" i="24"/>
  <c r="B53" i="24"/>
  <c r="A54" i="24"/>
  <c r="B54" i="24"/>
  <c r="A55" i="24"/>
  <c r="B55" i="24"/>
  <c r="A56" i="24"/>
  <c r="B56" i="24"/>
  <c r="A57" i="24"/>
  <c r="B57" i="24"/>
  <c r="A3" i="23"/>
  <c r="C4" i="24"/>
  <c r="A6" i="23"/>
  <c r="B6" i="23"/>
  <c r="A7" i="23"/>
  <c r="B7" i="23"/>
  <c r="A8" i="23"/>
  <c r="B8" i="23"/>
  <c r="A9" i="23"/>
  <c r="B9" i="23"/>
  <c r="A10" i="23"/>
  <c r="B10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A17" i="23"/>
  <c r="B17" i="23"/>
  <c r="A18" i="23"/>
  <c r="B18" i="23"/>
  <c r="A19" i="23"/>
  <c r="B19" i="23"/>
  <c r="A20" i="23"/>
  <c r="B20" i="23"/>
  <c r="A21" i="23"/>
  <c r="B21" i="23"/>
  <c r="A22" i="23"/>
  <c r="B22" i="23"/>
  <c r="A23" i="23"/>
  <c r="B23" i="23"/>
  <c r="A24" i="23"/>
  <c r="B24" i="23"/>
  <c r="A25" i="23"/>
  <c r="B25" i="23"/>
  <c r="A26" i="23"/>
  <c r="B26" i="23"/>
  <c r="A27" i="23"/>
  <c r="B27" i="23"/>
  <c r="A28" i="23"/>
  <c r="B28" i="23"/>
  <c r="A29" i="23"/>
  <c r="B29" i="23"/>
  <c r="A30" i="23"/>
  <c r="B30" i="23"/>
  <c r="A31" i="23"/>
  <c r="B31" i="23"/>
  <c r="A32" i="23"/>
  <c r="B32" i="23"/>
  <c r="A33" i="23"/>
  <c r="B33" i="23"/>
  <c r="A34" i="23"/>
  <c r="B34" i="23"/>
  <c r="A35" i="23"/>
  <c r="B35" i="23"/>
  <c r="A36" i="23"/>
  <c r="B36" i="23"/>
  <c r="A37" i="23"/>
  <c r="B37" i="23"/>
  <c r="A38" i="23"/>
  <c r="B38" i="23"/>
  <c r="A39" i="23"/>
  <c r="B39" i="23"/>
  <c r="A40" i="23"/>
  <c r="B40" i="23"/>
  <c r="A41" i="23"/>
  <c r="B41" i="23"/>
  <c r="A42" i="23"/>
  <c r="B42" i="23"/>
  <c r="A43" i="23"/>
  <c r="B43" i="23"/>
  <c r="A44" i="23"/>
  <c r="B44" i="23"/>
  <c r="A45" i="23"/>
  <c r="B45" i="23"/>
  <c r="A46" i="23"/>
  <c r="B46" i="23"/>
  <c r="A47" i="23"/>
  <c r="B47" i="23"/>
  <c r="A48" i="23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5" i="23"/>
  <c r="B55" i="23"/>
  <c r="A56" i="23"/>
  <c r="B56" i="23"/>
  <c r="A57" i="23"/>
  <c r="B57" i="23"/>
  <c r="A3" i="11"/>
  <c r="A6" i="11"/>
  <c r="B6" i="11"/>
  <c r="C6" i="24"/>
  <c r="D6" i="24"/>
  <c r="A7" i="11"/>
  <c r="B7" i="11"/>
  <c r="C7" i="24"/>
  <c r="A8" i="11"/>
  <c r="B8" i="11"/>
  <c r="A9" i="11"/>
  <c r="B9" i="11"/>
  <c r="C9" i="24"/>
  <c r="A10" i="11"/>
  <c r="B10" i="11"/>
  <c r="A11" i="11"/>
  <c r="B11" i="11"/>
  <c r="C11" i="24"/>
  <c r="A12" i="11"/>
  <c r="B12" i="11"/>
  <c r="C12" i="24"/>
  <c r="A13" i="11"/>
  <c r="B13" i="11"/>
  <c r="C13" i="24"/>
  <c r="A14" i="11"/>
  <c r="B14" i="11"/>
  <c r="A15" i="11"/>
  <c r="B15" i="11"/>
  <c r="C15" i="31"/>
  <c r="A16" i="11"/>
  <c r="B16" i="11"/>
  <c r="C16" i="24"/>
  <c r="A17" i="11"/>
  <c r="B17" i="11"/>
  <c r="C17" i="24"/>
  <c r="A18" i="11"/>
  <c r="B18" i="11"/>
  <c r="C18" i="31"/>
  <c r="A19" i="11"/>
  <c r="B19" i="11"/>
  <c r="C19" i="24"/>
  <c r="A20" i="11"/>
  <c r="B20" i="11"/>
  <c r="C20" i="31"/>
  <c r="A21" i="11"/>
  <c r="B21" i="11"/>
  <c r="C21" i="31"/>
  <c r="A22" i="11"/>
  <c r="B22" i="11"/>
  <c r="C22" i="24"/>
  <c r="A23" i="11"/>
  <c r="B23" i="11"/>
  <c r="C23" i="31"/>
  <c r="A24" i="11"/>
  <c r="B24" i="11"/>
  <c r="C24" i="31"/>
  <c r="A25" i="11"/>
  <c r="B25" i="11"/>
  <c r="C25" i="31"/>
  <c r="A26" i="11"/>
  <c r="B26" i="11"/>
  <c r="C26" i="31"/>
  <c r="A27" i="11"/>
  <c r="B27" i="11"/>
  <c r="C27" i="31"/>
  <c r="A28" i="11"/>
  <c r="B28" i="11"/>
  <c r="C28" i="24"/>
  <c r="A29" i="11"/>
  <c r="B29" i="11"/>
  <c r="C29" i="31"/>
  <c r="A30" i="11"/>
  <c r="B30" i="11"/>
  <c r="C30" i="31"/>
  <c r="A31" i="11"/>
  <c r="B31" i="11"/>
  <c r="C31" i="24"/>
  <c r="A32" i="11"/>
  <c r="B32" i="11"/>
  <c r="A33" i="11"/>
  <c r="B33" i="11"/>
  <c r="C33" i="31"/>
  <c r="A34" i="11"/>
  <c r="B34" i="11"/>
  <c r="C34" i="31"/>
  <c r="A35" i="11"/>
  <c r="B35" i="11"/>
  <c r="C35" i="24"/>
  <c r="A36" i="11"/>
  <c r="B36" i="11"/>
  <c r="C36" i="31"/>
  <c r="A37" i="11"/>
  <c r="B37" i="11"/>
  <c r="C37" i="24"/>
  <c r="A38" i="11"/>
  <c r="B38" i="11"/>
  <c r="C38" i="31"/>
  <c r="A39" i="11"/>
  <c r="B39" i="11"/>
  <c r="C39" i="24"/>
  <c r="A40" i="11"/>
  <c r="B40" i="11"/>
  <c r="C40" i="24"/>
  <c r="A41" i="11"/>
  <c r="B41" i="11"/>
  <c r="A42" i="11"/>
  <c r="B42" i="11"/>
  <c r="C42" i="31"/>
  <c r="A43" i="11"/>
  <c r="B43" i="11"/>
  <c r="C43" i="24"/>
  <c r="A44" i="11"/>
  <c r="B44" i="11"/>
  <c r="C44" i="31"/>
  <c r="A45" i="11"/>
  <c r="B45" i="11"/>
  <c r="A46" i="11"/>
  <c r="B46" i="11"/>
  <c r="A47" i="11"/>
  <c r="B47" i="11"/>
  <c r="A48" i="11"/>
  <c r="B48" i="11"/>
  <c r="A49" i="11"/>
  <c r="B49" i="11"/>
  <c r="A50" i="11"/>
  <c r="B50" i="11"/>
  <c r="C50" i="24"/>
  <c r="A51" i="11"/>
  <c r="B51" i="11"/>
  <c r="C51" i="24"/>
  <c r="A52" i="11"/>
  <c r="B52" i="11"/>
  <c r="A53" i="11"/>
  <c r="B53" i="11"/>
  <c r="A54" i="11"/>
  <c r="B54" i="11"/>
  <c r="C54" i="24"/>
  <c r="A55" i="11"/>
  <c r="B55" i="11"/>
  <c r="C55" i="24"/>
  <c r="A56" i="11"/>
  <c r="B56" i="11"/>
  <c r="A57" i="11"/>
  <c r="B57" i="11"/>
  <c r="C57" i="24"/>
  <c r="A3" i="10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C58" i="10"/>
  <c r="J58" i="10"/>
  <c r="K58" i="10"/>
  <c r="L58" i="10"/>
  <c r="O58" i="10"/>
  <c r="P58" i="10"/>
  <c r="Q58" i="10"/>
  <c r="R58" i="10"/>
  <c r="A2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2" i="14"/>
  <c r="A7" i="14"/>
  <c r="B7" i="14"/>
  <c r="C7" i="14"/>
  <c r="A8" i="14"/>
  <c r="B8" i="14"/>
  <c r="C8" i="14"/>
  <c r="G7" i="22"/>
  <c r="A9" i="14"/>
  <c r="B9" i="14"/>
  <c r="C9" i="14"/>
  <c r="A10" i="14"/>
  <c r="B10" i="14"/>
  <c r="C10" i="14"/>
  <c r="G9" i="22"/>
  <c r="A11" i="14"/>
  <c r="B11" i="14"/>
  <c r="C11" i="14"/>
  <c r="G10" i="22"/>
  <c r="A12" i="14"/>
  <c r="B12" i="14"/>
  <c r="C12" i="14"/>
  <c r="I12" i="14" s="1"/>
  <c r="L12" i="14" s="1"/>
  <c r="A13" i="14"/>
  <c r="B13" i="14"/>
  <c r="C13" i="14"/>
  <c r="I13" i="14" s="1"/>
  <c r="L13" i="14" s="1"/>
  <c r="G12" i="22"/>
  <c r="A14" i="14"/>
  <c r="B14" i="14"/>
  <c r="C14" i="14"/>
  <c r="I14" i="14" s="1"/>
  <c r="L14" i="14" s="1"/>
  <c r="A15" i="14"/>
  <c r="B15" i="14"/>
  <c r="C15" i="14"/>
  <c r="I15" i="14" s="1"/>
  <c r="A16" i="14"/>
  <c r="B16" i="14"/>
  <c r="C16" i="14"/>
  <c r="I16" i="14" s="1"/>
  <c r="G15" i="22"/>
  <c r="A17" i="14"/>
  <c r="B17" i="14"/>
  <c r="C17" i="14"/>
  <c r="I17" i="14" s="1"/>
  <c r="A18" i="14"/>
  <c r="B18" i="14"/>
  <c r="C18" i="14"/>
  <c r="I18" i="14" s="1"/>
  <c r="G17" i="22"/>
  <c r="A19" i="14"/>
  <c r="B19" i="14"/>
  <c r="C19" i="14"/>
  <c r="I19" i="14" s="1"/>
  <c r="L19" i="14" s="1"/>
  <c r="A20" i="14"/>
  <c r="B20" i="14"/>
  <c r="C20" i="14"/>
  <c r="I20" i="14" s="1"/>
  <c r="L20" i="14" s="1"/>
  <c r="A21" i="14"/>
  <c r="B21" i="14"/>
  <c r="C21" i="14"/>
  <c r="I21" i="14" s="1"/>
  <c r="A22" i="14"/>
  <c r="B22" i="14"/>
  <c r="C22" i="14"/>
  <c r="I22" i="14" s="1"/>
  <c r="A23" i="14"/>
  <c r="B23" i="14"/>
  <c r="C23" i="14"/>
  <c r="I23" i="14" s="1"/>
  <c r="L23" i="14" s="1"/>
  <c r="A24" i="14"/>
  <c r="B24" i="14"/>
  <c r="C24" i="14"/>
  <c r="I24" i="14" s="1"/>
  <c r="L24" i="14" s="1"/>
  <c r="A25" i="14"/>
  <c r="B25" i="14"/>
  <c r="C25" i="14"/>
  <c r="I25" i="14" s="1"/>
  <c r="L25" i="14" s="1"/>
  <c r="A26" i="14"/>
  <c r="B26" i="14"/>
  <c r="C26" i="14"/>
  <c r="I26" i="14" s="1"/>
  <c r="L26" i="14" s="1"/>
  <c r="G25" i="22"/>
  <c r="A27" i="14"/>
  <c r="B27" i="14"/>
  <c r="C27" i="14"/>
  <c r="I27" i="14" s="1"/>
  <c r="L27" i="14" s="1"/>
  <c r="A28" i="14"/>
  <c r="B28" i="14"/>
  <c r="C28" i="14"/>
  <c r="I28" i="14" s="1"/>
  <c r="L28" i="14" s="1"/>
  <c r="G27" i="22"/>
  <c r="A29" i="14"/>
  <c r="B29" i="14"/>
  <c r="C29" i="14"/>
  <c r="I29" i="14" s="1"/>
  <c r="L29" i="14" s="1"/>
  <c r="G28" i="22"/>
  <c r="A30" i="14"/>
  <c r="B30" i="14"/>
  <c r="C30" i="14"/>
  <c r="I30" i="14" s="1"/>
  <c r="L30" i="14" s="1"/>
  <c r="G29" i="22"/>
  <c r="A31" i="14"/>
  <c r="B31" i="14"/>
  <c r="C31" i="14"/>
  <c r="I31" i="14" s="1"/>
  <c r="L31" i="14" s="1"/>
  <c r="G30" i="22"/>
  <c r="A32" i="14"/>
  <c r="B32" i="14"/>
  <c r="C32" i="14"/>
  <c r="I32" i="14" s="1"/>
  <c r="L32" i="14" s="1"/>
  <c r="A33" i="14"/>
  <c r="B33" i="14"/>
  <c r="C33" i="14"/>
  <c r="I33" i="14" s="1"/>
  <c r="L33" i="14" s="1"/>
  <c r="A34" i="14"/>
  <c r="B34" i="14"/>
  <c r="C34" i="14"/>
  <c r="I34" i="14" s="1"/>
  <c r="L34" i="14" s="1"/>
  <c r="A35" i="14"/>
  <c r="B35" i="14"/>
  <c r="C35" i="14"/>
  <c r="I35" i="14" s="1"/>
  <c r="L35" i="14" s="1"/>
  <c r="A36" i="14"/>
  <c r="B36" i="14"/>
  <c r="C36" i="14"/>
  <c r="I36" i="14" s="1"/>
  <c r="L36" i="14" s="1"/>
  <c r="A37" i="14"/>
  <c r="B37" i="14"/>
  <c r="C37" i="14"/>
  <c r="I37" i="14" s="1"/>
  <c r="A38" i="14"/>
  <c r="B38" i="14"/>
  <c r="C38" i="14"/>
  <c r="I38" i="14" s="1"/>
  <c r="L38" i="14" s="1"/>
  <c r="G37" i="22"/>
  <c r="A39" i="14"/>
  <c r="B39" i="14"/>
  <c r="C39" i="14"/>
  <c r="I39" i="14" s="1"/>
  <c r="L39" i="14" s="1"/>
  <c r="A40" i="14"/>
  <c r="B40" i="14"/>
  <c r="C40" i="14"/>
  <c r="I40" i="14" s="1"/>
  <c r="L40" i="14" s="1"/>
  <c r="A41" i="14"/>
  <c r="B41" i="14"/>
  <c r="C41" i="14"/>
  <c r="I41" i="14" s="1"/>
  <c r="L41" i="14" s="1"/>
  <c r="A42" i="14"/>
  <c r="B42" i="14"/>
  <c r="C42" i="14"/>
  <c r="I42" i="14" s="1"/>
  <c r="L42" i="14" s="1"/>
  <c r="A43" i="14"/>
  <c r="B43" i="14"/>
  <c r="C43" i="14"/>
  <c r="I43" i="14" s="1"/>
  <c r="L43" i="14" s="1"/>
  <c r="A44" i="14"/>
  <c r="B44" i="14"/>
  <c r="C44" i="14"/>
  <c r="I44" i="14" s="1"/>
  <c r="L44" i="14" s="1"/>
  <c r="A45" i="14"/>
  <c r="B45" i="14"/>
  <c r="C45" i="14"/>
  <c r="I45" i="14" s="1"/>
  <c r="L45" i="14" s="1"/>
  <c r="A46" i="14"/>
  <c r="B46" i="14"/>
  <c r="C46" i="14"/>
  <c r="I46" i="14" s="1"/>
  <c r="L46" i="14" s="1"/>
  <c r="G45" i="22"/>
  <c r="A47" i="14"/>
  <c r="B47" i="14"/>
  <c r="C47" i="14"/>
  <c r="I47" i="14" s="1"/>
  <c r="L47" i="14" s="1"/>
  <c r="A48" i="14"/>
  <c r="B48" i="14"/>
  <c r="C48" i="14"/>
  <c r="I48" i="14" s="1"/>
  <c r="L48" i="14" s="1"/>
  <c r="G47" i="22"/>
  <c r="A49" i="14"/>
  <c r="B49" i="14"/>
  <c r="C49" i="14"/>
  <c r="I49" i="14" s="1"/>
  <c r="L49" i="14" s="1"/>
  <c r="A50" i="14"/>
  <c r="B50" i="14"/>
  <c r="C50" i="14"/>
  <c r="I50" i="14" s="1"/>
  <c r="L50" i="14" s="1"/>
  <c r="A51" i="14"/>
  <c r="B51" i="14"/>
  <c r="C51" i="14"/>
  <c r="I51" i="14" s="1"/>
  <c r="L51" i="14" s="1"/>
  <c r="A52" i="14"/>
  <c r="B52" i="14"/>
  <c r="C52" i="14"/>
  <c r="I52" i="14" s="1"/>
  <c r="L52" i="14" s="1"/>
  <c r="G51" i="22"/>
  <c r="A53" i="14"/>
  <c r="B53" i="14"/>
  <c r="C53" i="14"/>
  <c r="I53" i="14" s="1"/>
  <c r="L53" i="14" s="1"/>
  <c r="G52" i="22"/>
  <c r="A54" i="14"/>
  <c r="B54" i="14"/>
  <c r="C54" i="14"/>
  <c r="I54" i="14" s="1"/>
  <c r="L54" i="14" s="1"/>
  <c r="A55" i="14"/>
  <c r="B55" i="14"/>
  <c r="C55" i="14"/>
  <c r="I55" i="14" s="1"/>
  <c r="L55" i="14" s="1"/>
  <c r="A56" i="14"/>
  <c r="B56" i="14"/>
  <c r="C56" i="14"/>
  <c r="I56" i="14" s="1"/>
  <c r="L56" i="14" s="1"/>
  <c r="G55" i="22"/>
  <c r="A57" i="14"/>
  <c r="B57" i="14"/>
  <c r="C57" i="14"/>
  <c r="I57" i="14" s="1"/>
  <c r="L57" i="14" s="1"/>
  <c r="A58" i="14"/>
  <c r="B58" i="14"/>
  <c r="C58" i="14"/>
  <c r="I58" i="14" s="1"/>
  <c r="L58" i="14" s="1"/>
  <c r="K59" i="14"/>
  <c r="A2" i="12"/>
  <c r="A7" i="12"/>
  <c r="B7" i="12"/>
  <c r="A8" i="12"/>
  <c r="B8" i="12"/>
  <c r="C8" i="12"/>
  <c r="A9" i="12"/>
  <c r="B9" i="12"/>
  <c r="C9" i="12"/>
  <c r="A10" i="12"/>
  <c r="B10" i="12"/>
  <c r="C10" i="12"/>
  <c r="A11" i="12"/>
  <c r="B11" i="12"/>
  <c r="C11" i="12"/>
  <c r="A12" i="12"/>
  <c r="B12" i="12"/>
  <c r="C12" i="12"/>
  <c r="A13" i="12"/>
  <c r="B13" i="12"/>
  <c r="C13" i="12"/>
  <c r="A14" i="12"/>
  <c r="B14" i="12"/>
  <c r="C14" i="12"/>
  <c r="A15" i="12"/>
  <c r="B15" i="12"/>
  <c r="C15" i="12"/>
  <c r="A16" i="12"/>
  <c r="B16" i="12"/>
  <c r="C16" i="12"/>
  <c r="A17" i="12"/>
  <c r="B17" i="12"/>
  <c r="C17" i="12"/>
  <c r="A18" i="12"/>
  <c r="B18" i="12"/>
  <c r="C18" i="12"/>
  <c r="A19" i="12"/>
  <c r="B19" i="12"/>
  <c r="C19" i="12"/>
  <c r="A20" i="12"/>
  <c r="B20" i="12"/>
  <c r="C20" i="12"/>
  <c r="A21" i="12"/>
  <c r="B21" i="12"/>
  <c r="C21" i="12"/>
  <c r="A22" i="12"/>
  <c r="B22" i="12"/>
  <c r="C22" i="12"/>
  <c r="A23" i="12"/>
  <c r="B23" i="12"/>
  <c r="C23" i="12"/>
  <c r="A24" i="12"/>
  <c r="B24" i="12"/>
  <c r="C24" i="12"/>
  <c r="A25" i="12"/>
  <c r="B25" i="12"/>
  <c r="C25" i="12"/>
  <c r="A26" i="12"/>
  <c r="B26" i="12"/>
  <c r="C26" i="12"/>
  <c r="A27" i="12"/>
  <c r="B27" i="12"/>
  <c r="C27" i="12"/>
  <c r="A28" i="12"/>
  <c r="B28" i="12"/>
  <c r="C28" i="12"/>
  <c r="A29" i="12"/>
  <c r="B29" i="12"/>
  <c r="C29" i="12"/>
  <c r="A30" i="12"/>
  <c r="B30" i="12"/>
  <c r="C30" i="12"/>
  <c r="A31" i="12"/>
  <c r="B31" i="12"/>
  <c r="C31" i="12"/>
  <c r="A32" i="12"/>
  <c r="B32" i="12"/>
  <c r="C32" i="12"/>
  <c r="A33" i="12"/>
  <c r="B33" i="12"/>
  <c r="C33" i="12"/>
  <c r="A34" i="12"/>
  <c r="B34" i="12"/>
  <c r="C34" i="12"/>
  <c r="A35" i="12"/>
  <c r="B35" i="12"/>
  <c r="C35" i="12"/>
  <c r="A36" i="12"/>
  <c r="B36" i="12"/>
  <c r="C36" i="12"/>
  <c r="A37" i="12"/>
  <c r="B37" i="12"/>
  <c r="C37" i="12"/>
  <c r="A38" i="12"/>
  <c r="B38" i="12"/>
  <c r="C38" i="12"/>
  <c r="A39" i="12"/>
  <c r="B39" i="12"/>
  <c r="C39" i="12"/>
  <c r="A40" i="12"/>
  <c r="B40" i="12"/>
  <c r="C40" i="12"/>
  <c r="A41" i="12"/>
  <c r="B41" i="12"/>
  <c r="C41" i="12"/>
  <c r="A42" i="12"/>
  <c r="B42" i="12"/>
  <c r="C42" i="12"/>
  <c r="A43" i="12"/>
  <c r="B43" i="12"/>
  <c r="C43" i="12"/>
  <c r="A44" i="12"/>
  <c r="B44" i="12"/>
  <c r="C44" i="12"/>
  <c r="A45" i="12"/>
  <c r="B45" i="12"/>
  <c r="C45" i="12"/>
  <c r="J45" i="12" s="1"/>
  <c r="F44" i="22" s="1"/>
  <c r="F44" i="34" s="1"/>
  <c r="A46" i="12"/>
  <c r="B46" i="12"/>
  <c r="C46" i="12"/>
  <c r="A47" i="12"/>
  <c r="B47" i="12"/>
  <c r="C47" i="12"/>
  <c r="A48" i="12"/>
  <c r="B48" i="12"/>
  <c r="C48" i="12"/>
  <c r="A49" i="12"/>
  <c r="B49" i="12"/>
  <c r="C49" i="12"/>
  <c r="J49" i="12" s="1"/>
  <c r="F48" i="22" s="1"/>
  <c r="F48" i="34" s="1"/>
  <c r="A50" i="12"/>
  <c r="B50" i="12"/>
  <c r="C50" i="12"/>
  <c r="A51" i="12"/>
  <c r="B51" i="12"/>
  <c r="C51" i="12"/>
  <c r="A52" i="12"/>
  <c r="B52" i="12"/>
  <c r="C52" i="12"/>
  <c r="A53" i="12"/>
  <c r="B53" i="12"/>
  <c r="C53" i="12"/>
  <c r="A54" i="12"/>
  <c r="B54" i="12"/>
  <c r="C54" i="12"/>
  <c r="A55" i="12"/>
  <c r="B55" i="12"/>
  <c r="C55" i="12"/>
  <c r="A56" i="12"/>
  <c r="B56" i="12"/>
  <c r="C56" i="12"/>
  <c r="A57" i="12"/>
  <c r="B57" i="12"/>
  <c r="C57" i="12"/>
  <c r="A58" i="12"/>
  <c r="B58" i="12"/>
  <c r="C58" i="12"/>
  <c r="M59" i="12"/>
  <c r="A2" i="2"/>
  <c r="A7" i="2"/>
  <c r="B7" i="2"/>
  <c r="E7" i="2"/>
  <c r="D7" i="2" s="1"/>
  <c r="A8" i="2"/>
  <c r="B8" i="2"/>
  <c r="E8" i="2"/>
  <c r="A9" i="2"/>
  <c r="B9" i="2"/>
  <c r="E9" i="2"/>
  <c r="A10" i="2"/>
  <c r="B10" i="2"/>
  <c r="E10" i="2"/>
  <c r="A11" i="2"/>
  <c r="B11" i="2"/>
  <c r="E11" i="2"/>
  <c r="A12" i="2"/>
  <c r="B12" i="2"/>
  <c r="E12" i="2"/>
  <c r="A13" i="2"/>
  <c r="B13" i="2"/>
  <c r="E13" i="2"/>
  <c r="A14" i="2"/>
  <c r="B14" i="2"/>
  <c r="E14" i="2"/>
  <c r="A15" i="2"/>
  <c r="B15" i="2"/>
  <c r="E15" i="2"/>
  <c r="A16" i="2"/>
  <c r="B16" i="2"/>
  <c r="E16" i="2"/>
  <c r="A17" i="2"/>
  <c r="B17" i="2"/>
  <c r="E17" i="2"/>
  <c r="A18" i="2"/>
  <c r="B18" i="2"/>
  <c r="E18" i="2"/>
  <c r="D18" i="2" s="1"/>
  <c r="A19" i="2"/>
  <c r="B19" i="2"/>
  <c r="E19" i="2"/>
  <c r="A20" i="2"/>
  <c r="B20" i="2"/>
  <c r="E20" i="2"/>
  <c r="A21" i="2"/>
  <c r="B21" i="2"/>
  <c r="E21" i="2"/>
  <c r="A22" i="2"/>
  <c r="B22" i="2"/>
  <c r="E22" i="2"/>
  <c r="A23" i="2"/>
  <c r="B23" i="2"/>
  <c r="E23" i="2"/>
  <c r="A24" i="2"/>
  <c r="B24" i="2"/>
  <c r="E24" i="2"/>
  <c r="A25" i="2"/>
  <c r="B25" i="2"/>
  <c r="E25" i="2"/>
  <c r="A26" i="2"/>
  <c r="B26" i="2"/>
  <c r="E26" i="2"/>
  <c r="A27" i="2"/>
  <c r="B27" i="2"/>
  <c r="E27" i="2"/>
  <c r="A28" i="2"/>
  <c r="B28" i="2"/>
  <c r="E28" i="2"/>
  <c r="A29" i="2"/>
  <c r="B29" i="2"/>
  <c r="E29" i="2"/>
  <c r="A30" i="2"/>
  <c r="B30" i="2"/>
  <c r="E30" i="2"/>
  <c r="A31" i="2"/>
  <c r="B31" i="2"/>
  <c r="E31" i="2"/>
  <c r="A32" i="2"/>
  <c r="B32" i="2"/>
  <c r="E32" i="2"/>
  <c r="A33" i="2"/>
  <c r="B33" i="2"/>
  <c r="E33" i="2"/>
  <c r="A34" i="2"/>
  <c r="B34" i="2"/>
  <c r="E34" i="2"/>
  <c r="A35" i="2"/>
  <c r="B35" i="2"/>
  <c r="E35" i="2"/>
  <c r="A36" i="2"/>
  <c r="B36" i="2"/>
  <c r="E36" i="2"/>
  <c r="A37" i="2"/>
  <c r="B37" i="2"/>
  <c r="E37" i="2"/>
  <c r="A38" i="2"/>
  <c r="B38" i="2"/>
  <c r="E38" i="2"/>
  <c r="A39" i="2"/>
  <c r="B39" i="2"/>
  <c r="E39" i="2"/>
  <c r="A40" i="2"/>
  <c r="B40" i="2"/>
  <c r="E40" i="2"/>
  <c r="A41" i="2"/>
  <c r="B41" i="2"/>
  <c r="E41" i="2"/>
  <c r="A42" i="2"/>
  <c r="B42" i="2"/>
  <c r="E42" i="2"/>
  <c r="A43" i="2"/>
  <c r="B43" i="2"/>
  <c r="E43" i="2"/>
  <c r="A44" i="2"/>
  <c r="B44" i="2"/>
  <c r="E44" i="2"/>
  <c r="A45" i="2"/>
  <c r="B45" i="2"/>
  <c r="E45" i="2"/>
  <c r="A46" i="2"/>
  <c r="B46" i="2"/>
  <c r="E46" i="2"/>
  <c r="A47" i="2"/>
  <c r="B47" i="2"/>
  <c r="E47" i="2"/>
  <c r="A48" i="2"/>
  <c r="B48" i="2"/>
  <c r="E48" i="2"/>
  <c r="A49" i="2"/>
  <c r="B49" i="2"/>
  <c r="E49" i="2"/>
  <c r="A50" i="2"/>
  <c r="B50" i="2"/>
  <c r="E50" i="2"/>
  <c r="A51" i="2"/>
  <c r="B51" i="2"/>
  <c r="E51" i="2"/>
  <c r="A52" i="2"/>
  <c r="B52" i="2"/>
  <c r="E52" i="2"/>
  <c r="A53" i="2"/>
  <c r="B53" i="2"/>
  <c r="E53" i="2"/>
  <c r="A54" i="2"/>
  <c r="B54" i="2"/>
  <c r="E54" i="2"/>
  <c r="A55" i="2"/>
  <c r="B55" i="2"/>
  <c r="E55" i="2"/>
  <c r="A56" i="2"/>
  <c r="B56" i="2"/>
  <c r="E56" i="2"/>
  <c r="A57" i="2"/>
  <c r="B57" i="2"/>
  <c r="E57" i="2"/>
  <c r="A58" i="2"/>
  <c r="B58" i="2"/>
  <c r="E58" i="2"/>
  <c r="A2" i="32"/>
  <c r="A7" i="32"/>
  <c r="B7" i="32"/>
  <c r="C7" i="32"/>
  <c r="I7" i="32" s="1"/>
  <c r="A8" i="32"/>
  <c r="B8" i="32"/>
  <c r="C8" i="32"/>
  <c r="I8" i="32" s="1"/>
  <c r="A9" i="32"/>
  <c r="B9" i="32"/>
  <c r="C9" i="32"/>
  <c r="A10" i="32"/>
  <c r="B10" i="32"/>
  <c r="C10" i="32"/>
  <c r="I10" i="32" s="1"/>
  <c r="A11" i="32"/>
  <c r="B11" i="32"/>
  <c r="C11" i="32"/>
  <c r="I11" i="32" s="1"/>
  <c r="A12" i="32"/>
  <c r="B12" i="32"/>
  <c r="C12" i="32"/>
  <c r="I12" i="32" s="1"/>
  <c r="A13" i="32"/>
  <c r="B13" i="32"/>
  <c r="C13" i="32"/>
  <c r="I13" i="32" s="1"/>
  <c r="A14" i="32"/>
  <c r="B14" i="32"/>
  <c r="C14" i="32"/>
  <c r="I14" i="32" s="1"/>
  <c r="L14" i="32" s="1"/>
  <c r="A15" i="32"/>
  <c r="B15" i="32"/>
  <c r="C15" i="32"/>
  <c r="I15" i="32" s="1"/>
  <c r="A16" i="32"/>
  <c r="B16" i="32"/>
  <c r="C16" i="32"/>
  <c r="I16" i="32" s="1"/>
  <c r="A17" i="32"/>
  <c r="B17" i="32"/>
  <c r="C17" i="32"/>
  <c r="I17" i="32" s="1"/>
  <c r="A18" i="32"/>
  <c r="B18" i="32"/>
  <c r="C18" i="32"/>
  <c r="I18" i="32" s="1"/>
  <c r="A19" i="32"/>
  <c r="B19" i="32"/>
  <c r="C19" i="32"/>
  <c r="I19" i="32" s="1"/>
  <c r="A20" i="32"/>
  <c r="B20" i="32"/>
  <c r="C20" i="32"/>
  <c r="I20" i="32" s="1"/>
  <c r="A21" i="32"/>
  <c r="B21" i="32"/>
  <c r="C21" i="32"/>
  <c r="I21" i="32" s="1"/>
  <c r="A22" i="32"/>
  <c r="B22" i="32"/>
  <c r="C22" i="32"/>
  <c r="I22" i="32" s="1"/>
  <c r="A23" i="32"/>
  <c r="B23" i="32"/>
  <c r="C23" i="32"/>
  <c r="I23" i="32" s="1"/>
  <c r="A24" i="32"/>
  <c r="B24" i="32"/>
  <c r="C24" i="32"/>
  <c r="I24" i="32" s="1"/>
  <c r="A25" i="32"/>
  <c r="B25" i="32"/>
  <c r="C25" i="32"/>
  <c r="I25" i="32" s="1"/>
  <c r="A26" i="32"/>
  <c r="B26" i="32"/>
  <c r="C26" i="32"/>
  <c r="I26" i="32" s="1"/>
  <c r="A27" i="32"/>
  <c r="B27" i="32"/>
  <c r="C27" i="32"/>
  <c r="I27" i="32" s="1"/>
  <c r="A28" i="32"/>
  <c r="B28" i="32"/>
  <c r="C28" i="32"/>
  <c r="I28" i="32" s="1"/>
  <c r="A29" i="32"/>
  <c r="B29" i="32"/>
  <c r="C29" i="32"/>
  <c r="I29" i="32" s="1"/>
  <c r="A30" i="32"/>
  <c r="B30" i="32"/>
  <c r="C30" i="32"/>
  <c r="I30" i="32" s="1"/>
  <c r="A31" i="32"/>
  <c r="B31" i="32"/>
  <c r="C31" i="32"/>
  <c r="I31" i="32" s="1"/>
  <c r="A32" i="32"/>
  <c r="B32" i="32"/>
  <c r="C32" i="32"/>
  <c r="I32" i="32" s="1"/>
  <c r="A33" i="32"/>
  <c r="B33" i="32"/>
  <c r="C33" i="32"/>
  <c r="I33" i="32" s="1"/>
  <c r="A34" i="32"/>
  <c r="B34" i="32"/>
  <c r="C34" i="32"/>
  <c r="I34" i="32" s="1"/>
  <c r="A35" i="32"/>
  <c r="B35" i="32"/>
  <c r="C35" i="32"/>
  <c r="I35" i="32" s="1"/>
  <c r="A36" i="32"/>
  <c r="B36" i="32"/>
  <c r="C36" i="32"/>
  <c r="I36" i="32" s="1"/>
  <c r="A37" i="32"/>
  <c r="B37" i="32"/>
  <c r="C37" i="32"/>
  <c r="I37" i="32" s="1"/>
  <c r="A38" i="32"/>
  <c r="B38" i="32"/>
  <c r="C38" i="32"/>
  <c r="I38" i="32" s="1"/>
  <c r="L38" i="32" s="1"/>
  <c r="A39" i="32"/>
  <c r="B39" i="32"/>
  <c r="C39" i="32"/>
  <c r="I39" i="32" s="1"/>
  <c r="A40" i="32"/>
  <c r="B40" i="32"/>
  <c r="C40" i="32"/>
  <c r="I40" i="32" s="1"/>
  <c r="A41" i="32"/>
  <c r="B41" i="32"/>
  <c r="C41" i="32"/>
  <c r="I41" i="32" s="1"/>
  <c r="A42" i="32"/>
  <c r="B42" i="32"/>
  <c r="C42" i="32"/>
  <c r="I42" i="32" s="1"/>
  <c r="A43" i="32"/>
  <c r="B43" i="32"/>
  <c r="C43" i="32"/>
  <c r="I43" i="32" s="1"/>
  <c r="A44" i="32"/>
  <c r="B44" i="32"/>
  <c r="C44" i="32"/>
  <c r="I44" i="32" s="1"/>
  <c r="A45" i="32"/>
  <c r="B45" i="32"/>
  <c r="C45" i="32"/>
  <c r="I45" i="32" s="1"/>
  <c r="A46" i="32"/>
  <c r="B46" i="32"/>
  <c r="C46" i="32"/>
  <c r="I46" i="32" s="1"/>
  <c r="A47" i="32"/>
  <c r="B47" i="32"/>
  <c r="C47" i="32"/>
  <c r="I47" i="32" s="1"/>
  <c r="L47" i="32" s="1"/>
  <c r="A48" i="32"/>
  <c r="B48" i="32"/>
  <c r="C48" i="32"/>
  <c r="I48" i="32" s="1"/>
  <c r="A49" i="32"/>
  <c r="B49" i="32"/>
  <c r="C49" i="32"/>
  <c r="I49" i="32" s="1"/>
  <c r="A50" i="32"/>
  <c r="B50" i="32"/>
  <c r="C50" i="32"/>
  <c r="I50" i="32" s="1"/>
  <c r="A51" i="32"/>
  <c r="B51" i="32"/>
  <c r="C51" i="32"/>
  <c r="I51" i="32" s="1"/>
  <c r="A52" i="32"/>
  <c r="B52" i="32"/>
  <c r="C52" i="32"/>
  <c r="I52" i="32" s="1"/>
  <c r="A53" i="32"/>
  <c r="B53" i="32"/>
  <c r="C53" i="32"/>
  <c r="I53" i="32" s="1"/>
  <c r="A54" i="32"/>
  <c r="B54" i="32"/>
  <c r="C54" i="32"/>
  <c r="I54" i="32" s="1"/>
  <c r="A55" i="32"/>
  <c r="B55" i="32"/>
  <c r="C55" i="32"/>
  <c r="I55" i="32" s="1"/>
  <c r="L55" i="32" s="1"/>
  <c r="A56" i="32"/>
  <c r="B56" i="32"/>
  <c r="C56" i="32"/>
  <c r="I56" i="32" s="1"/>
  <c r="A57" i="32"/>
  <c r="B57" i="32"/>
  <c r="C57" i="32"/>
  <c r="I57" i="32" s="1"/>
  <c r="A58" i="32"/>
  <c r="B58" i="32"/>
  <c r="C58" i="32"/>
  <c r="I58" i="32" s="1"/>
  <c r="A2" i="6"/>
  <c r="A7" i="6"/>
  <c r="B7" i="6"/>
  <c r="G7" i="6"/>
  <c r="A8" i="6"/>
  <c r="B8" i="6"/>
  <c r="G8" i="6"/>
  <c r="A9" i="6"/>
  <c r="B9" i="6"/>
  <c r="G9" i="6"/>
  <c r="A10" i="6"/>
  <c r="B10" i="6"/>
  <c r="G10" i="6"/>
  <c r="A11" i="6"/>
  <c r="B11" i="6"/>
  <c r="G11" i="6"/>
  <c r="A12" i="6"/>
  <c r="B12" i="6"/>
  <c r="G12" i="6"/>
  <c r="A13" i="6"/>
  <c r="B13" i="6"/>
  <c r="G13" i="6"/>
  <c r="A14" i="6"/>
  <c r="B14" i="6"/>
  <c r="G14" i="6"/>
  <c r="A15" i="6"/>
  <c r="B15" i="6"/>
  <c r="G15" i="6"/>
  <c r="U15" i="6" s="1"/>
  <c r="AH15" i="6" s="1"/>
  <c r="A16" i="6"/>
  <c r="B16" i="6"/>
  <c r="G16" i="6"/>
  <c r="U16" i="6" s="1"/>
  <c r="A17" i="6"/>
  <c r="B17" i="6"/>
  <c r="G17" i="6"/>
  <c r="U17" i="6" s="1"/>
  <c r="AH17" i="6" s="1"/>
  <c r="A18" i="6"/>
  <c r="B18" i="6"/>
  <c r="G18" i="6"/>
  <c r="A19" i="6"/>
  <c r="B19" i="6"/>
  <c r="G19" i="6"/>
  <c r="U19" i="6" s="1"/>
  <c r="AH19" i="6" s="1"/>
  <c r="A20" i="6"/>
  <c r="B20" i="6"/>
  <c r="G20" i="6"/>
  <c r="U20" i="6" s="1"/>
  <c r="AH20" i="6" s="1"/>
  <c r="A21" i="6"/>
  <c r="B21" i="6"/>
  <c r="G21" i="6"/>
  <c r="A22" i="6"/>
  <c r="B22" i="6"/>
  <c r="G22" i="6"/>
  <c r="A23" i="6"/>
  <c r="B23" i="6"/>
  <c r="G23" i="6"/>
  <c r="A24" i="6"/>
  <c r="B24" i="6"/>
  <c r="G24" i="6"/>
  <c r="A25" i="6"/>
  <c r="B25" i="6"/>
  <c r="G25" i="6"/>
  <c r="A26" i="6"/>
  <c r="B26" i="6"/>
  <c r="G26" i="6"/>
  <c r="A27" i="6"/>
  <c r="B27" i="6"/>
  <c r="G27" i="6"/>
  <c r="A28" i="6"/>
  <c r="B28" i="6"/>
  <c r="G28" i="6"/>
  <c r="A29" i="6"/>
  <c r="B29" i="6"/>
  <c r="G29" i="6"/>
  <c r="U29" i="6" s="1"/>
  <c r="AH29" i="6" s="1"/>
  <c r="A30" i="6"/>
  <c r="B30" i="6"/>
  <c r="G30" i="6"/>
  <c r="U30" i="6" s="1"/>
  <c r="AH30" i="6" s="1"/>
  <c r="A31" i="6"/>
  <c r="B31" i="6"/>
  <c r="G31" i="6"/>
  <c r="A32" i="6"/>
  <c r="B32" i="6"/>
  <c r="G32" i="6"/>
  <c r="U32" i="6" s="1"/>
  <c r="A33" i="6"/>
  <c r="B33" i="6"/>
  <c r="G33" i="6"/>
  <c r="U33" i="6" s="1"/>
  <c r="AH33" i="6" s="1"/>
  <c r="A34" i="6"/>
  <c r="B34" i="6"/>
  <c r="G34" i="6"/>
  <c r="A35" i="6"/>
  <c r="B35" i="6"/>
  <c r="G35" i="6"/>
  <c r="A36" i="6"/>
  <c r="B36" i="6"/>
  <c r="G36" i="6"/>
  <c r="U36" i="6" s="1"/>
  <c r="AH36" i="6" s="1"/>
  <c r="A37" i="6"/>
  <c r="B37" i="6"/>
  <c r="A38" i="6"/>
  <c r="B38" i="6"/>
  <c r="G38" i="6"/>
  <c r="A39" i="6"/>
  <c r="B39" i="6"/>
  <c r="G39" i="6"/>
  <c r="A40" i="6"/>
  <c r="B40" i="6"/>
  <c r="G40" i="6"/>
  <c r="A41" i="6"/>
  <c r="B41" i="6"/>
  <c r="G41" i="6"/>
  <c r="A42" i="6"/>
  <c r="B42" i="6"/>
  <c r="G42" i="6"/>
  <c r="A43" i="6"/>
  <c r="B43" i="6"/>
  <c r="G43" i="6"/>
  <c r="A44" i="6"/>
  <c r="B44" i="6"/>
  <c r="G44" i="6"/>
  <c r="A45" i="6"/>
  <c r="B45" i="6"/>
  <c r="G45" i="6"/>
  <c r="U45" i="6" s="1"/>
  <c r="AH45" i="6" s="1"/>
  <c r="A46" i="6"/>
  <c r="B46" i="6"/>
  <c r="G46" i="6"/>
  <c r="A47" i="6"/>
  <c r="B47" i="6"/>
  <c r="G47" i="6"/>
  <c r="U47" i="6" s="1"/>
  <c r="AH47" i="6" s="1"/>
  <c r="A48" i="6"/>
  <c r="B48" i="6"/>
  <c r="G48" i="6"/>
  <c r="A49" i="6"/>
  <c r="B49" i="6"/>
  <c r="G49" i="6"/>
  <c r="U49" i="6" s="1"/>
  <c r="AH49" i="6" s="1"/>
  <c r="A50" i="6"/>
  <c r="B50" i="6"/>
  <c r="G50" i="6"/>
  <c r="A51" i="6"/>
  <c r="B51" i="6"/>
  <c r="G51" i="6"/>
  <c r="A52" i="6"/>
  <c r="B52" i="6"/>
  <c r="G52" i="6"/>
  <c r="A53" i="6"/>
  <c r="B53" i="6"/>
  <c r="G53" i="6"/>
  <c r="A54" i="6"/>
  <c r="B54" i="6"/>
  <c r="G54" i="6"/>
  <c r="A55" i="6"/>
  <c r="B55" i="6"/>
  <c r="G55" i="6"/>
  <c r="A56" i="6"/>
  <c r="B56" i="6"/>
  <c r="G56" i="6"/>
  <c r="A57" i="6"/>
  <c r="B57" i="6"/>
  <c r="G57" i="6"/>
  <c r="A58" i="6"/>
  <c r="B58" i="6"/>
  <c r="G58" i="6"/>
  <c r="C59" i="6"/>
  <c r="D59" i="6"/>
  <c r="E59" i="6"/>
  <c r="F59" i="6"/>
  <c r="I59" i="6"/>
  <c r="L59" i="6"/>
  <c r="S59" i="6"/>
  <c r="W59" i="6"/>
  <c r="X59" i="6"/>
  <c r="Z59" i="6"/>
  <c r="A3" i="29"/>
  <c r="C3" i="29"/>
  <c r="D3" i="29"/>
  <c r="E3" i="29"/>
  <c r="F3" i="29"/>
  <c r="G3" i="29"/>
  <c r="H3" i="29"/>
  <c r="C4" i="29"/>
  <c r="D4" i="29"/>
  <c r="E4" i="29"/>
  <c r="H4" i="29"/>
  <c r="J4" i="29"/>
  <c r="C5" i="29"/>
  <c r="D5" i="29"/>
  <c r="E5" i="29"/>
  <c r="F5" i="29"/>
  <c r="H5" i="29"/>
  <c r="I5" i="29"/>
  <c r="J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A3" i="28"/>
  <c r="C3" i="28"/>
  <c r="D3" i="28"/>
  <c r="E3" i="28"/>
  <c r="F3" i="28"/>
  <c r="G3" i="28"/>
  <c r="H3" i="28"/>
  <c r="C4" i="28"/>
  <c r="D4" i="28"/>
  <c r="E4" i="28"/>
  <c r="H4" i="28"/>
  <c r="J4" i="28"/>
  <c r="C5" i="28"/>
  <c r="D5" i="28"/>
  <c r="E5" i="28"/>
  <c r="F5" i="28"/>
  <c r="G5" i="28"/>
  <c r="H5" i="28"/>
  <c r="I5" i="28"/>
  <c r="J5" i="28"/>
  <c r="B6" i="28"/>
  <c r="F6" i="28"/>
  <c r="G6" i="28"/>
  <c r="B7" i="28"/>
  <c r="F7" i="28"/>
  <c r="G7" i="28"/>
  <c r="B8" i="28"/>
  <c r="F8" i="28"/>
  <c r="G8" i="28"/>
  <c r="B9" i="28"/>
  <c r="F9" i="28"/>
  <c r="G9" i="28"/>
  <c r="B10" i="28"/>
  <c r="F10" i="28"/>
  <c r="G10" i="28"/>
  <c r="B11" i="28"/>
  <c r="F11" i="28"/>
  <c r="G11" i="28"/>
  <c r="B12" i="28"/>
  <c r="F12" i="28"/>
  <c r="G12" i="28"/>
  <c r="B13" i="28"/>
  <c r="F13" i="28"/>
  <c r="G13" i="28"/>
  <c r="B14" i="28"/>
  <c r="F14" i="28"/>
  <c r="G14" i="28"/>
  <c r="B15" i="28"/>
  <c r="F15" i="28"/>
  <c r="G15" i="28"/>
  <c r="B16" i="28"/>
  <c r="F16" i="28"/>
  <c r="G16" i="28"/>
  <c r="B17" i="28"/>
  <c r="F17" i="28"/>
  <c r="G17" i="28"/>
  <c r="B18" i="28"/>
  <c r="F18" i="28"/>
  <c r="G18" i="28"/>
  <c r="B19" i="28"/>
  <c r="F19" i="28"/>
  <c r="G19" i="28"/>
  <c r="B20" i="28"/>
  <c r="F20" i="28"/>
  <c r="G20" i="28"/>
  <c r="B21" i="28"/>
  <c r="F21" i="28"/>
  <c r="G21" i="28"/>
  <c r="B22" i="28"/>
  <c r="F22" i="28"/>
  <c r="G22" i="28"/>
  <c r="B23" i="28"/>
  <c r="F23" i="28"/>
  <c r="G23" i="28"/>
  <c r="B24" i="28"/>
  <c r="F24" i="28"/>
  <c r="G24" i="28"/>
  <c r="B25" i="28"/>
  <c r="F25" i="28"/>
  <c r="G25" i="28"/>
  <c r="B26" i="28"/>
  <c r="F26" i="28"/>
  <c r="G26" i="28"/>
  <c r="B27" i="28"/>
  <c r="F27" i="28"/>
  <c r="G27" i="28"/>
  <c r="B28" i="28"/>
  <c r="F28" i="28"/>
  <c r="G28" i="28"/>
  <c r="B29" i="28"/>
  <c r="F29" i="28"/>
  <c r="G29" i="28"/>
  <c r="B30" i="28"/>
  <c r="F30" i="28"/>
  <c r="G30" i="28"/>
  <c r="B31" i="28"/>
  <c r="F31" i="28"/>
  <c r="G31" i="28"/>
  <c r="B32" i="28"/>
  <c r="F32" i="28"/>
  <c r="G32" i="28"/>
  <c r="B33" i="28"/>
  <c r="F33" i="28"/>
  <c r="G33" i="28"/>
  <c r="B34" i="28"/>
  <c r="F34" i="28"/>
  <c r="G34" i="28"/>
  <c r="B35" i="28"/>
  <c r="F35" i="28"/>
  <c r="G35" i="28"/>
  <c r="B36" i="28"/>
  <c r="F36" i="28"/>
  <c r="G36" i="28"/>
  <c r="B37" i="28"/>
  <c r="F37" i="28"/>
  <c r="G37" i="28"/>
  <c r="B38" i="28"/>
  <c r="F38" i="28"/>
  <c r="G38" i="28"/>
  <c r="B39" i="28"/>
  <c r="F39" i="28"/>
  <c r="G39" i="28"/>
  <c r="B40" i="28"/>
  <c r="F40" i="28"/>
  <c r="G40" i="28"/>
  <c r="B41" i="28"/>
  <c r="F41" i="28"/>
  <c r="G41" i="28"/>
  <c r="B42" i="28"/>
  <c r="F42" i="28"/>
  <c r="G42" i="28"/>
  <c r="B43" i="28"/>
  <c r="F43" i="28"/>
  <c r="G43" i="28"/>
  <c r="B44" i="28"/>
  <c r="F44" i="28"/>
  <c r="G44" i="28"/>
  <c r="B45" i="28"/>
  <c r="F45" i="28"/>
  <c r="G45" i="28"/>
  <c r="B46" i="28"/>
  <c r="F46" i="28"/>
  <c r="G46" i="28"/>
  <c r="B47" i="28"/>
  <c r="F47" i="28"/>
  <c r="G47" i="28"/>
  <c r="B48" i="28"/>
  <c r="F48" i="28"/>
  <c r="G48" i="28"/>
  <c r="B49" i="28"/>
  <c r="F49" i="28"/>
  <c r="G49" i="28"/>
  <c r="B50" i="28"/>
  <c r="F50" i="28"/>
  <c r="G50" i="28"/>
  <c r="B51" i="28"/>
  <c r="F51" i="28"/>
  <c r="G51" i="28"/>
  <c r="B52" i="28"/>
  <c r="F52" i="28"/>
  <c r="G52" i="28"/>
  <c r="B53" i="28"/>
  <c r="F53" i="28"/>
  <c r="G53" i="28"/>
  <c r="B54" i="28"/>
  <c r="F54" i="28"/>
  <c r="G54" i="28"/>
  <c r="B55" i="28"/>
  <c r="F55" i="28"/>
  <c r="G55" i="28"/>
  <c r="B56" i="28"/>
  <c r="F56" i="28"/>
  <c r="G56" i="28"/>
  <c r="B57" i="28"/>
  <c r="F57" i="28"/>
  <c r="G57" i="28"/>
  <c r="A3" i="22"/>
  <c r="C3" i="22"/>
  <c r="D3" i="22"/>
  <c r="E3" i="22"/>
  <c r="F3" i="22"/>
  <c r="G3" i="22"/>
  <c r="H3" i="22"/>
  <c r="I3" i="22"/>
  <c r="J3" i="22"/>
  <c r="C4" i="22"/>
  <c r="D4" i="22"/>
  <c r="E4" i="22"/>
  <c r="H4" i="22"/>
  <c r="J4" i="22"/>
  <c r="C5" i="22"/>
  <c r="D5" i="22"/>
  <c r="E5" i="22"/>
  <c r="F5" i="22"/>
  <c r="H5" i="22"/>
  <c r="J5" i="22"/>
  <c r="B6" i="22"/>
  <c r="B7" i="22"/>
  <c r="B8" i="22"/>
  <c r="G8" i="22"/>
  <c r="B9" i="22"/>
  <c r="B10" i="22"/>
  <c r="B11" i="22"/>
  <c r="G11" i="22"/>
  <c r="B12" i="22"/>
  <c r="B13" i="22"/>
  <c r="B14" i="22"/>
  <c r="G14" i="22"/>
  <c r="B15" i="22"/>
  <c r="B16" i="22"/>
  <c r="G16" i="22"/>
  <c r="B17" i="22"/>
  <c r="B18" i="22"/>
  <c r="G18" i="22"/>
  <c r="B19" i="22"/>
  <c r="G19" i="22"/>
  <c r="B20" i="22"/>
  <c r="B21" i="22"/>
  <c r="G21" i="22"/>
  <c r="B22" i="22"/>
  <c r="B23" i="22"/>
  <c r="G23" i="22"/>
  <c r="B24" i="22"/>
  <c r="B25" i="22"/>
  <c r="B26" i="22"/>
  <c r="B27" i="22"/>
  <c r="B28" i="22"/>
  <c r="B29" i="22"/>
  <c r="B30" i="22"/>
  <c r="B31" i="22"/>
  <c r="G31" i="22"/>
  <c r="B32" i="22"/>
  <c r="G32" i="22"/>
  <c r="B33" i="22"/>
  <c r="G33" i="22"/>
  <c r="B34" i="22"/>
  <c r="G34" i="22"/>
  <c r="B35" i="22"/>
  <c r="G35" i="22"/>
  <c r="B36" i="22"/>
  <c r="G36" i="22"/>
  <c r="B37" i="22"/>
  <c r="B38" i="22"/>
  <c r="G38" i="22"/>
  <c r="B39" i="22"/>
  <c r="G39" i="22"/>
  <c r="B40" i="22"/>
  <c r="G40" i="22"/>
  <c r="B41" i="22"/>
  <c r="G41" i="22"/>
  <c r="B42" i="22"/>
  <c r="G42" i="22"/>
  <c r="B43" i="22"/>
  <c r="G43" i="22"/>
  <c r="B44" i="22"/>
  <c r="G44" i="22"/>
  <c r="B45" i="22"/>
  <c r="B46" i="22"/>
  <c r="G46" i="22"/>
  <c r="B47" i="22"/>
  <c r="B48" i="22"/>
  <c r="G48" i="22"/>
  <c r="B49" i="22"/>
  <c r="G49" i="22"/>
  <c r="B50" i="22"/>
  <c r="G50" i="22"/>
  <c r="B51" i="22"/>
  <c r="B52" i="22"/>
  <c r="B53" i="22"/>
  <c r="G53" i="22"/>
  <c r="B54" i="22"/>
  <c r="G54" i="22"/>
  <c r="B55" i="22"/>
  <c r="B56" i="22"/>
  <c r="G56" i="22"/>
  <c r="B57" i="22"/>
  <c r="G57" i="22"/>
  <c r="A3" i="9"/>
  <c r="C3" i="9"/>
  <c r="D3" i="9"/>
  <c r="E3" i="9"/>
  <c r="F3" i="9"/>
  <c r="G3" i="9"/>
  <c r="H3" i="9"/>
  <c r="I3" i="9"/>
  <c r="J3" i="9"/>
  <c r="C4" i="9"/>
  <c r="D4" i="9"/>
  <c r="E4" i="9"/>
  <c r="H4" i="9"/>
  <c r="J4" i="9"/>
  <c r="C5" i="9"/>
  <c r="D5" i="9"/>
  <c r="E5" i="9"/>
  <c r="F5" i="9"/>
  <c r="H5" i="9"/>
  <c r="I5" i="9"/>
  <c r="J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A3" i="8"/>
  <c r="C3" i="8"/>
  <c r="D3" i="8"/>
  <c r="E3" i="8"/>
  <c r="F3" i="8"/>
  <c r="G3" i="8"/>
  <c r="H3" i="8"/>
  <c r="I3" i="8"/>
  <c r="J3" i="8"/>
  <c r="C4" i="8"/>
  <c r="D4" i="8"/>
  <c r="E4" i="8"/>
  <c r="F4" i="8"/>
  <c r="H4" i="8"/>
  <c r="J4" i="8"/>
  <c r="C5" i="8"/>
  <c r="D5" i="8"/>
  <c r="E5" i="8"/>
  <c r="F5" i="8"/>
  <c r="H5" i="8"/>
  <c r="I5" i="8"/>
  <c r="J5" i="8"/>
  <c r="B6" i="8"/>
  <c r="G6" i="8"/>
  <c r="B7" i="8"/>
  <c r="G7" i="8"/>
  <c r="B8" i="8"/>
  <c r="G8" i="8"/>
  <c r="G8" i="9" s="1"/>
  <c r="G8" i="34" s="1"/>
  <c r="B9" i="8"/>
  <c r="G9" i="8"/>
  <c r="G9" i="9"/>
  <c r="G9" i="34" s="1"/>
  <c r="B10" i="8"/>
  <c r="B11" i="8"/>
  <c r="G11" i="8"/>
  <c r="G11" i="9" s="1"/>
  <c r="G11" i="34" s="1"/>
  <c r="B12" i="8"/>
  <c r="G12" i="8"/>
  <c r="G12" i="9" s="1"/>
  <c r="G12" i="34" s="1"/>
  <c r="B13" i="8"/>
  <c r="G13" i="8"/>
  <c r="G13" i="9" s="1"/>
  <c r="B14" i="8"/>
  <c r="B15" i="8"/>
  <c r="G15" i="8"/>
  <c r="G15" i="9" s="1"/>
  <c r="G15" i="34" s="1"/>
  <c r="B16" i="8"/>
  <c r="G16" i="8"/>
  <c r="G16" i="9" s="1"/>
  <c r="G16" i="34" s="1"/>
  <c r="B17" i="8"/>
  <c r="G17" i="8"/>
  <c r="G17" i="9" s="1"/>
  <c r="G17" i="34" s="1"/>
  <c r="B18" i="8"/>
  <c r="B19" i="8"/>
  <c r="G19" i="8"/>
  <c r="G19" i="9" s="1"/>
  <c r="G19" i="34" s="1"/>
  <c r="B20" i="8"/>
  <c r="G20" i="8"/>
  <c r="G20" i="9" s="1"/>
  <c r="B21" i="8"/>
  <c r="G21" i="8"/>
  <c r="G21" i="9" s="1"/>
  <c r="G21" i="34" s="1"/>
  <c r="B22" i="8"/>
  <c r="B23" i="8"/>
  <c r="G23" i="8"/>
  <c r="G23" i="9" s="1"/>
  <c r="G23" i="34" s="1"/>
  <c r="B24" i="8"/>
  <c r="G24" i="8"/>
  <c r="G24" i="9" s="1"/>
  <c r="B25" i="8"/>
  <c r="G25" i="8"/>
  <c r="B26" i="8"/>
  <c r="B27" i="8"/>
  <c r="C27" i="9"/>
  <c r="G27" i="8"/>
  <c r="B28" i="8"/>
  <c r="G28" i="8"/>
  <c r="G28" i="9" s="1"/>
  <c r="G28" i="34" s="1"/>
  <c r="B29" i="8"/>
  <c r="G29" i="8"/>
  <c r="G29" i="9" s="1"/>
  <c r="G29" i="34" s="1"/>
  <c r="B30" i="8"/>
  <c r="B31" i="8"/>
  <c r="G31" i="8"/>
  <c r="G31" i="9" s="1"/>
  <c r="G31" i="34" s="1"/>
  <c r="B32" i="8"/>
  <c r="G32" i="8"/>
  <c r="G32" i="9" s="1"/>
  <c r="G32" i="34" s="1"/>
  <c r="B33" i="8"/>
  <c r="G33" i="8"/>
  <c r="G33" i="9" s="1"/>
  <c r="G33" i="34" s="1"/>
  <c r="B34" i="8"/>
  <c r="B35" i="8"/>
  <c r="C35" i="9"/>
  <c r="G35" i="8"/>
  <c r="G35" i="9" s="1"/>
  <c r="G35" i="34" s="1"/>
  <c r="B36" i="8"/>
  <c r="G36" i="8"/>
  <c r="B37" i="8"/>
  <c r="G37" i="8"/>
  <c r="G37" i="9"/>
  <c r="G37" i="34" s="1"/>
  <c r="B38" i="8"/>
  <c r="B39" i="8"/>
  <c r="G39" i="8"/>
  <c r="G39" i="9" s="1"/>
  <c r="G39" i="34" s="1"/>
  <c r="B40" i="8"/>
  <c r="G40" i="8"/>
  <c r="G40" i="9" s="1"/>
  <c r="G40" i="34" s="1"/>
  <c r="B41" i="8"/>
  <c r="G41" i="8"/>
  <c r="G41" i="9" s="1"/>
  <c r="G41" i="34" s="1"/>
  <c r="B42" i="8"/>
  <c r="B43" i="8"/>
  <c r="G43" i="8"/>
  <c r="G43" i="9" s="1"/>
  <c r="G43" i="34" s="1"/>
  <c r="B44" i="8"/>
  <c r="G44" i="8"/>
  <c r="G44" i="9" s="1"/>
  <c r="G44" i="34" s="1"/>
  <c r="B45" i="8"/>
  <c r="G45" i="8"/>
  <c r="G45" i="9" s="1"/>
  <c r="G45" i="34" s="1"/>
  <c r="B46" i="8"/>
  <c r="B47" i="8"/>
  <c r="G47" i="8"/>
  <c r="G47" i="9" s="1"/>
  <c r="G47" i="34" s="1"/>
  <c r="B48" i="8"/>
  <c r="G48" i="8"/>
  <c r="G48" i="9" s="1"/>
  <c r="G48" i="34" s="1"/>
  <c r="B49" i="8"/>
  <c r="G49" i="8"/>
  <c r="G49" i="9" s="1"/>
  <c r="G49" i="34" s="1"/>
  <c r="B50" i="8"/>
  <c r="B51" i="8"/>
  <c r="G51" i="8"/>
  <c r="B52" i="8"/>
  <c r="G52" i="8"/>
  <c r="G52" i="9" s="1"/>
  <c r="G52" i="34" s="1"/>
  <c r="B53" i="8"/>
  <c r="G53" i="8"/>
  <c r="G53" i="9" s="1"/>
  <c r="G53" i="34" s="1"/>
  <c r="B54" i="8"/>
  <c r="B55" i="8"/>
  <c r="G55" i="8"/>
  <c r="G55" i="9" s="1"/>
  <c r="G55" i="34" s="1"/>
  <c r="B56" i="8"/>
  <c r="G56" i="8"/>
  <c r="G56" i="9" s="1"/>
  <c r="G56" i="34" s="1"/>
  <c r="B57" i="8"/>
  <c r="G57" i="8"/>
  <c r="G57" i="9" s="1"/>
  <c r="G57" i="34" s="1"/>
  <c r="J44" i="1"/>
  <c r="J45" i="1"/>
  <c r="J47" i="1"/>
  <c r="J48" i="1"/>
  <c r="J49" i="1"/>
  <c r="J51" i="1"/>
  <c r="J52" i="1"/>
  <c r="J53" i="1"/>
  <c r="J55" i="1"/>
  <c r="J56" i="1"/>
  <c r="J57" i="1"/>
  <c r="C58" i="1"/>
  <c r="D58" i="1"/>
  <c r="E58" i="1"/>
  <c r="G58" i="1"/>
  <c r="C59" i="15"/>
  <c r="D59" i="15"/>
  <c r="J50" i="1"/>
  <c r="J41" i="1"/>
  <c r="J37" i="1"/>
  <c r="J36" i="1"/>
  <c r="J40" i="1"/>
  <c r="J29" i="1"/>
  <c r="J19" i="1"/>
  <c r="J32" i="1"/>
  <c r="J31" i="1"/>
  <c r="J27" i="1"/>
  <c r="J33" i="1"/>
  <c r="J21" i="1"/>
  <c r="J35" i="1"/>
  <c r="J39" i="1"/>
  <c r="J23" i="1"/>
  <c r="J25" i="1"/>
  <c r="J15" i="1"/>
  <c r="J16" i="1"/>
  <c r="J12" i="1"/>
  <c r="J17" i="1"/>
  <c r="J11" i="1"/>
  <c r="J24" i="1"/>
  <c r="J20" i="1"/>
  <c r="J7" i="1"/>
  <c r="J8" i="1"/>
  <c r="J9" i="1"/>
  <c r="J13" i="1"/>
  <c r="J28" i="1"/>
  <c r="J43" i="1"/>
  <c r="H58" i="1"/>
  <c r="J10" i="1"/>
  <c r="G38" i="8"/>
  <c r="G38" i="9" s="1"/>
  <c r="G38" i="34" s="1"/>
  <c r="E59" i="14"/>
  <c r="G14" i="8"/>
  <c r="G14" i="9" s="1"/>
  <c r="G14" i="34" s="1"/>
  <c r="G50" i="8"/>
  <c r="G50" i="9" s="1"/>
  <c r="G50" i="34" s="1"/>
  <c r="G22" i="8"/>
  <c r="G22" i="9" s="1"/>
  <c r="G18" i="8"/>
  <c r="G34" i="8"/>
  <c r="G34" i="9" s="1"/>
  <c r="G34" i="34" s="1"/>
  <c r="G42" i="8"/>
  <c r="G42" i="9" s="1"/>
  <c r="G42" i="34" s="1"/>
  <c r="G30" i="8"/>
  <c r="G30" i="9" s="1"/>
  <c r="G30" i="34" s="1"/>
  <c r="G26" i="8"/>
  <c r="G26" i="9" s="1"/>
  <c r="G10" i="8"/>
  <c r="G10" i="9" s="1"/>
  <c r="G10" i="34" s="1"/>
  <c r="G54" i="8"/>
  <c r="G54" i="9" s="1"/>
  <c r="G54" i="34" s="1"/>
  <c r="G46" i="8"/>
  <c r="G46" i="9" s="1"/>
  <c r="G46" i="34" s="1"/>
  <c r="L27" i="32"/>
  <c r="D51" i="9"/>
  <c r="D27" i="9"/>
  <c r="D15" i="9"/>
  <c r="L58" i="32"/>
  <c r="L54" i="32"/>
  <c r="D49" i="9"/>
  <c r="L46" i="32"/>
  <c r="D45" i="9"/>
  <c r="L34" i="32"/>
  <c r="L30" i="32"/>
  <c r="D25" i="9"/>
  <c r="L22" i="32"/>
  <c r="D21" i="9"/>
  <c r="L10" i="32"/>
  <c r="D56" i="9"/>
  <c r="D44" i="9"/>
  <c r="L41" i="32"/>
  <c r="D40" i="9"/>
  <c r="D36" i="9"/>
  <c r="L33" i="32"/>
  <c r="D28" i="9"/>
  <c r="D24" i="9"/>
  <c r="D20" i="9"/>
  <c r="L17" i="32"/>
  <c r="D41" i="9"/>
  <c r="D52" i="9"/>
  <c r="F59" i="32"/>
  <c r="D6" i="9"/>
  <c r="D33" i="9"/>
  <c r="E33" i="9"/>
  <c r="D7" i="9"/>
  <c r="E26" i="9"/>
  <c r="D31" i="9"/>
  <c r="D47" i="9"/>
  <c r="E55" i="9"/>
  <c r="H17" i="9"/>
  <c r="H7" i="9"/>
  <c r="H34" i="9"/>
  <c r="H9" i="9"/>
  <c r="H47" i="9"/>
  <c r="E48" i="9"/>
  <c r="E14" i="9"/>
  <c r="E20" i="9"/>
  <c r="E53" i="9"/>
  <c r="E21" i="9"/>
  <c r="E16" i="9"/>
  <c r="E11" i="9"/>
  <c r="E46" i="9"/>
  <c r="E39" i="9"/>
  <c r="E42" i="9"/>
  <c r="E51" i="9"/>
  <c r="E40" i="9"/>
  <c r="E22" i="9"/>
  <c r="E15" i="9"/>
  <c r="E10" i="9"/>
  <c r="D54" i="24"/>
  <c r="I58" i="10"/>
  <c r="D14" i="9"/>
  <c r="D30" i="9"/>
  <c r="D54" i="9"/>
  <c r="H10" i="9"/>
  <c r="V21" i="24"/>
  <c r="V17" i="24"/>
  <c r="V25" i="24"/>
  <c r="V16" i="24"/>
  <c r="V9" i="24"/>
  <c r="I27" i="8"/>
  <c r="I27" i="9" s="1"/>
  <c r="I27" i="34" s="1"/>
  <c r="V47" i="24"/>
  <c r="V56" i="24"/>
  <c r="V40" i="24"/>
  <c r="V23" i="24"/>
  <c r="V49" i="24"/>
  <c r="I12" i="8"/>
  <c r="I12" i="9" s="1"/>
  <c r="I12" i="34" s="1"/>
  <c r="X58" i="10"/>
  <c r="V14" i="24"/>
  <c r="V22" i="24"/>
  <c r="V15" i="24"/>
  <c r="V55" i="24"/>
  <c r="V50" i="24"/>
  <c r="V48" i="24"/>
  <c r="I32" i="8"/>
  <c r="I32" i="9" s="1"/>
  <c r="I32" i="34" s="1"/>
  <c r="V57" i="24"/>
  <c r="V51" i="24"/>
  <c r="V52" i="24"/>
  <c r="V44" i="24"/>
  <c r="V39" i="24"/>
  <c r="N6" i="24"/>
  <c r="N58" i="10"/>
  <c r="I43" i="8"/>
  <c r="I43" i="9" s="1"/>
  <c r="I30" i="8"/>
  <c r="I30" i="9" s="1"/>
  <c r="I30" i="34" s="1"/>
  <c r="I13" i="8"/>
  <c r="I13" i="9" s="1"/>
  <c r="I13" i="34" s="1"/>
  <c r="I28" i="8"/>
  <c r="I28" i="9" s="1"/>
  <c r="I28" i="34" s="1"/>
  <c r="I35" i="8"/>
  <c r="I35" i="9" s="1"/>
  <c r="I35" i="34" s="1"/>
  <c r="I38" i="8"/>
  <c r="I38" i="9" s="1"/>
  <c r="I38" i="34" s="1"/>
  <c r="I9" i="8"/>
  <c r="I9" i="9" s="1"/>
  <c r="I9" i="34" s="1"/>
  <c r="I52" i="8"/>
  <c r="D58" i="10"/>
  <c r="I26" i="8"/>
  <c r="I26" i="9" s="1"/>
  <c r="I46" i="8"/>
  <c r="I46" i="9" s="1"/>
  <c r="I46" i="34" s="1"/>
  <c r="I18" i="8"/>
  <c r="I18" i="9" s="1"/>
  <c r="I18" i="34" s="1"/>
  <c r="I57" i="8"/>
  <c r="I57" i="9" s="1"/>
  <c r="I24" i="8"/>
  <c r="I24" i="9" s="1"/>
  <c r="I48" i="8"/>
  <c r="I48" i="9" s="1"/>
  <c r="I48" i="34" s="1"/>
  <c r="I44" i="8"/>
  <c r="I44" i="9" s="1"/>
  <c r="I44" i="34" s="1"/>
  <c r="I56" i="8"/>
  <c r="I56" i="9" s="1"/>
  <c r="I56" i="34" s="1"/>
  <c r="D58" i="30"/>
  <c r="G25" i="9"/>
  <c r="G25" i="34" s="1"/>
  <c r="G6" i="9"/>
  <c r="L37" i="14"/>
  <c r="L22" i="14"/>
  <c r="L16" i="14"/>
  <c r="L8" i="14"/>
  <c r="G22" i="22"/>
  <c r="G20" i="22"/>
  <c r="G24" i="22"/>
  <c r="L18" i="14"/>
  <c r="G13" i="22"/>
  <c r="G26" i="22"/>
  <c r="L17" i="14"/>
  <c r="N46" i="31"/>
  <c r="N46" i="24"/>
  <c r="O9" i="24"/>
  <c r="D12" i="2"/>
  <c r="E7" i="9"/>
  <c r="D32" i="2"/>
  <c r="C32" i="2" s="1"/>
  <c r="D30" i="2"/>
  <c r="C30" i="2" s="1"/>
  <c r="D36" i="2"/>
  <c r="C36" i="2" s="1"/>
  <c r="D56" i="24"/>
  <c r="E11" i="31"/>
  <c r="H58" i="8"/>
  <c r="H11" i="9"/>
  <c r="N45" i="12"/>
  <c r="N9" i="12"/>
  <c r="N41" i="12"/>
  <c r="N57" i="12"/>
  <c r="N29" i="12"/>
  <c r="E52" i="9"/>
  <c r="E49" i="9"/>
  <c r="E45" i="9"/>
  <c r="E44" i="9"/>
  <c r="E24" i="9"/>
  <c r="E23" i="9"/>
  <c r="E19" i="9"/>
  <c r="E8" i="9"/>
  <c r="C8" i="9"/>
  <c r="C58" i="8"/>
  <c r="I36" i="8"/>
  <c r="I36" i="9" s="1"/>
  <c r="I36" i="34" s="1"/>
  <c r="I14" i="8"/>
  <c r="I14" i="9" s="1"/>
  <c r="I14" i="34" s="1"/>
  <c r="I10" i="8"/>
  <c r="I10" i="9" s="1"/>
  <c r="I10" i="34" s="1"/>
  <c r="I53" i="8"/>
  <c r="I53" i="9" s="1"/>
  <c r="I40" i="8"/>
  <c r="I40" i="9" s="1"/>
  <c r="I40" i="34" s="1"/>
  <c r="I19" i="8"/>
  <c r="I19" i="9" s="1"/>
  <c r="I19" i="34" s="1"/>
  <c r="I25" i="8"/>
  <c r="I25" i="9" s="1"/>
  <c r="I29" i="8"/>
  <c r="I29" i="9" s="1"/>
  <c r="I29" i="34" s="1"/>
  <c r="I54" i="8"/>
  <c r="I54" i="9" s="1"/>
  <c r="I54" i="34" s="1"/>
  <c r="I22" i="8"/>
  <c r="I22" i="9" s="1"/>
  <c r="I22" i="34" s="1"/>
  <c r="I11" i="8"/>
  <c r="I11" i="9" s="1"/>
  <c r="I11" i="34" s="1"/>
  <c r="I33" i="8"/>
  <c r="I33" i="9" s="1"/>
  <c r="I33" i="34" s="1"/>
  <c r="I15" i="8"/>
  <c r="I15" i="9" s="1"/>
  <c r="I20" i="8"/>
  <c r="I20" i="9" s="1"/>
  <c r="I20" i="34" s="1"/>
  <c r="I41" i="8"/>
  <c r="I41" i="9" s="1"/>
  <c r="I45" i="8"/>
  <c r="I45" i="9" s="1"/>
  <c r="I45" i="34" s="1"/>
  <c r="I49" i="8"/>
  <c r="I49" i="9" s="1"/>
  <c r="I49" i="34" s="1"/>
  <c r="I37" i="8"/>
  <c r="I37" i="9" s="1"/>
  <c r="I37" i="34" s="1"/>
  <c r="I51" i="8"/>
  <c r="I51" i="9" s="1"/>
  <c r="N35" i="31"/>
  <c r="E36" i="9"/>
  <c r="E57" i="9"/>
  <c r="E27" i="9"/>
  <c r="E34" i="9"/>
  <c r="E9" i="9"/>
  <c r="E47" i="9"/>
  <c r="D58" i="28"/>
  <c r="D58" i="22"/>
  <c r="C51" i="9"/>
  <c r="C19" i="9"/>
  <c r="H59" i="14"/>
  <c r="L21" i="14"/>
  <c r="G6" i="22"/>
  <c r="E37" i="9"/>
  <c r="N17" i="12"/>
  <c r="N13" i="12"/>
  <c r="N21" i="12"/>
  <c r="N33" i="12"/>
  <c r="N49" i="12"/>
  <c r="H59" i="12"/>
  <c r="N37" i="12"/>
  <c r="N25" i="12"/>
  <c r="J24" i="8"/>
  <c r="F59" i="14"/>
  <c r="E38" i="9"/>
  <c r="E32" i="9"/>
  <c r="I6" i="8"/>
  <c r="I6" i="9" s="1"/>
  <c r="I6" i="34" s="1"/>
  <c r="I16" i="8"/>
  <c r="I16" i="9" s="1"/>
  <c r="E31" i="9"/>
  <c r="E35" i="9"/>
  <c r="E25" i="9"/>
  <c r="E54" i="9"/>
  <c r="E30" i="9"/>
  <c r="E41" i="9"/>
  <c r="E56" i="9"/>
  <c r="E17" i="9"/>
  <c r="E58" i="8"/>
  <c r="E12" i="9"/>
  <c r="K59" i="2"/>
  <c r="J59" i="2"/>
  <c r="L59" i="2"/>
  <c r="J6" i="1"/>
  <c r="F58" i="1"/>
  <c r="C7" i="12"/>
  <c r="G59" i="12"/>
  <c r="F58" i="8"/>
  <c r="F58" i="9"/>
  <c r="I16" i="22"/>
  <c r="I53" i="22"/>
  <c r="I21" i="22"/>
  <c r="U58" i="23"/>
  <c r="S58" i="23"/>
  <c r="T58" i="23"/>
  <c r="AA32" i="6" l="1"/>
  <c r="AB32" i="6" s="1"/>
  <c r="AH32" i="6"/>
  <c r="AA16" i="6"/>
  <c r="AB16" i="6" s="1"/>
  <c r="AH16" i="6"/>
  <c r="U46" i="6"/>
  <c r="AH46" i="6" s="1"/>
  <c r="AD7" i="15"/>
  <c r="AD59" i="15" s="1"/>
  <c r="T7" i="15"/>
  <c r="G6" i="34"/>
  <c r="G26" i="34"/>
  <c r="G24" i="34"/>
  <c r="G20" i="34"/>
  <c r="G13" i="34"/>
  <c r="G22" i="34"/>
  <c r="F9" i="29"/>
  <c r="N10" i="12"/>
  <c r="K56" i="12"/>
  <c r="K52" i="12"/>
  <c r="K48" i="12"/>
  <c r="K44" i="12"/>
  <c r="K40" i="12"/>
  <c r="K36" i="12"/>
  <c r="F35" i="29" s="1"/>
  <c r="K32" i="12"/>
  <c r="K28" i="12"/>
  <c r="F27" i="29" s="1"/>
  <c r="K24" i="12"/>
  <c r="K20" i="12"/>
  <c r="F19" i="29" s="1"/>
  <c r="K16" i="12"/>
  <c r="K12" i="12"/>
  <c r="F11" i="29" s="1"/>
  <c r="K8" i="12"/>
  <c r="K7" i="12"/>
  <c r="K55" i="12"/>
  <c r="K51" i="12"/>
  <c r="K47" i="12"/>
  <c r="K43" i="12"/>
  <c r="K39" i="12"/>
  <c r="K35" i="12"/>
  <c r="K31" i="12"/>
  <c r="K27" i="12"/>
  <c r="K23" i="12"/>
  <c r="K19" i="12"/>
  <c r="K15" i="12"/>
  <c r="K11" i="12"/>
  <c r="J7" i="12"/>
  <c r="F6" i="22" s="1"/>
  <c r="F6" i="34" s="1"/>
  <c r="J47" i="12"/>
  <c r="F46" i="22" s="1"/>
  <c r="F46" i="34" s="1"/>
  <c r="K58" i="12"/>
  <c r="F57" i="29" s="1"/>
  <c r="K54" i="12"/>
  <c r="K50" i="12"/>
  <c r="K46" i="12"/>
  <c r="K42" i="12"/>
  <c r="F41" i="29" s="1"/>
  <c r="K38" i="12"/>
  <c r="K34" i="12"/>
  <c r="K30" i="12"/>
  <c r="K26" i="12"/>
  <c r="K22" i="12"/>
  <c r="K18" i="12"/>
  <c r="J18" i="12" s="1"/>
  <c r="F17" i="22" s="1"/>
  <c r="F17" i="34" s="1"/>
  <c r="K14" i="12"/>
  <c r="I26" i="34"/>
  <c r="I43" i="34"/>
  <c r="I51" i="34"/>
  <c r="I16" i="34"/>
  <c r="I55" i="34"/>
  <c r="I47" i="34"/>
  <c r="I21" i="34"/>
  <c r="I53" i="34"/>
  <c r="I8" i="34"/>
  <c r="J52" i="8"/>
  <c r="I52" i="9"/>
  <c r="I52" i="34" s="1"/>
  <c r="D23" i="2"/>
  <c r="J9" i="8"/>
  <c r="J46" i="8"/>
  <c r="J11" i="8"/>
  <c r="J57" i="8"/>
  <c r="L24" i="32"/>
  <c r="L53" i="32"/>
  <c r="L37" i="32"/>
  <c r="J41" i="9"/>
  <c r="F58" i="28"/>
  <c r="C59" i="12"/>
  <c r="J13" i="8"/>
  <c r="J42" i="12"/>
  <c r="F41" i="22" s="1"/>
  <c r="F41" i="34" s="1"/>
  <c r="J34" i="12"/>
  <c r="F33" i="22" s="1"/>
  <c r="F33" i="34" s="1"/>
  <c r="J26" i="12"/>
  <c r="F25" i="22" s="1"/>
  <c r="F25" i="34" s="1"/>
  <c r="J10" i="12"/>
  <c r="F9" i="22" s="1"/>
  <c r="F9" i="34" s="1"/>
  <c r="J30" i="9"/>
  <c r="J41" i="12"/>
  <c r="F40" i="22" s="1"/>
  <c r="F40" i="34" s="1"/>
  <c r="J33" i="12"/>
  <c r="F32" i="22" s="1"/>
  <c r="F32" i="34" s="1"/>
  <c r="J25" i="12"/>
  <c r="F24" i="22" s="1"/>
  <c r="F24" i="34" s="1"/>
  <c r="J17" i="12"/>
  <c r="F16" i="22" s="1"/>
  <c r="F16" i="34" s="1"/>
  <c r="J9" i="12"/>
  <c r="F8" i="22" s="1"/>
  <c r="F8" i="34" s="1"/>
  <c r="J55" i="12"/>
  <c r="F54" i="22" s="1"/>
  <c r="F54" i="34" s="1"/>
  <c r="J54" i="12"/>
  <c r="F53" i="22" s="1"/>
  <c r="F53" i="34" s="1"/>
  <c r="J57" i="9"/>
  <c r="J35" i="9"/>
  <c r="C59" i="14"/>
  <c r="C58" i="9"/>
  <c r="J21" i="9"/>
  <c r="L39" i="32"/>
  <c r="G58" i="8"/>
  <c r="G7" i="9"/>
  <c r="G7" i="34" s="1"/>
  <c r="L20" i="32"/>
  <c r="J38" i="9"/>
  <c r="H58" i="9"/>
  <c r="J27" i="8"/>
  <c r="G27" i="9"/>
  <c r="G27" i="34" s="1"/>
  <c r="L50" i="32"/>
  <c r="L42" i="32"/>
  <c r="L26" i="32"/>
  <c r="L18" i="32"/>
  <c r="L13" i="32"/>
  <c r="L15" i="32"/>
  <c r="L44" i="32"/>
  <c r="D43" i="2"/>
  <c r="C43" i="2" s="1"/>
  <c r="J45" i="9"/>
  <c r="J29" i="9"/>
  <c r="J26" i="9"/>
  <c r="J53" i="9"/>
  <c r="D13" i="9"/>
  <c r="J13" i="9" s="1"/>
  <c r="L52" i="32"/>
  <c r="J18" i="8"/>
  <c r="G18" i="9"/>
  <c r="G18" i="34" s="1"/>
  <c r="L57" i="32"/>
  <c r="L49" i="32"/>
  <c r="L25" i="32"/>
  <c r="C59" i="32"/>
  <c r="I9" i="32"/>
  <c r="L23" i="32"/>
  <c r="L28" i="32"/>
  <c r="D19" i="2"/>
  <c r="C19" i="2" s="1"/>
  <c r="J58" i="1"/>
  <c r="J33" i="8"/>
  <c r="J53" i="8"/>
  <c r="J25" i="9"/>
  <c r="E58" i="9"/>
  <c r="J56" i="9"/>
  <c r="L19" i="32"/>
  <c r="G51" i="9"/>
  <c r="G51" i="34" s="1"/>
  <c r="J51" i="8"/>
  <c r="J36" i="8"/>
  <c r="G36" i="9"/>
  <c r="J32" i="8"/>
  <c r="D32" i="9"/>
  <c r="J32" i="9" s="1"/>
  <c r="L45" i="32"/>
  <c r="L36" i="32"/>
  <c r="L43" i="32"/>
  <c r="L35" i="32"/>
  <c r="L11" i="32"/>
  <c r="L31" i="32"/>
  <c r="D8" i="9"/>
  <c r="J8" i="9" s="1"/>
  <c r="D58" i="8"/>
  <c r="L12" i="32"/>
  <c r="D35" i="2"/>
  <c r="J16" i="9"/>
  <c r="J15" i="9"/>
  <c r="J40" i="9"/>
  <c r="L51" i="32"/>
  <c r="L56" i="32"/>
  <c r="L48" i="32"/>
  <c r="L40" i="32"/>
  <c r="L32" i="32"/>
  <c r="L16" i="32"/>
  <c r="L8" i="32"/>
  <c r="L29" i="32"/>
  <c r="L7" i="32"/>
  <c r="G58" i="28"/>
  <c r="J19" i="8"/>
  <c r="D19" i="9"/>
  <c r="J19" i="9" s="1"/>
  <c r="J33" i="9"/>
  <c r="L21" i="32"/>
  <c r="D54" i="2"/>
  <c r="D46" i="2"/>
  <c r="C46" i="2" s="1"/>
  <c r="D22" i="2"/>
  <c r="C22" i="2" s="1"/>
  <c r="D14" i="2"/>
  <c r="J48" i="12"/>
  <c r="F47" i="22" s="1"/>
  <c r="F47" i="34" s="1"/>
  <c r="J20" i="9"/>
  <c r="J46" i="9"/>
  <c r="J28" i="9"/>
  <c r="D56" i="2"/>
  <c r="D48" i="2"/>
  <c r="C48" i="2" s="1"/>
  <c r="D40" i="2"/>
  <c r="D16" i="2"/>
  <c r="C16" i="2" s="1"/>
  <c r="D8" i="2"/>
  <c r="J53" i="12"/>
  <c r="F52" i="22" s="1"/>
  <c r="F52" i="34" s="1"/>
  <c r="J40" i="12"/>
  <c r="F39" i="22" s="1"/>
  <c r="F39" i="34" s="1"/>
  <c r="J32" i="12"/>
  <c r="F31" i="22" s="1"/>
  <c r="F31" i="34" s="1"/>
  <c r="J24" i="12"/>
  <c r="F23" i="22" s="1"/>
  <c r="F23" i="34" s="1"/>
  <c r="J16" i="12"/>
  <c r="F15" i="22" s="1"/>
  <c r="F15" i="34" s="1"/>
  <c r="J8" i="12"/>
  <c r="D45" i="2"/>
  <c r="C45" i="2" s="1"/>
  <c r="D37" i="2"/>
  <c r="C37" i="2" s="1"/>
  <c r="D29" i="2"/>
  <c r="C29" i="2" s="1"/>
  <c r="D13" i="2"/>
  <c r="C13" i="2" s="1"/>
  <c r="J52" i="12"/>
  <c r="F51" i="22" s="1"/>
  <c r="F51" i="34" s="1"/>
  <c r="J46" i="12"/>
  <c r="F45" i="22" s="1"/>
  <c r="F45" i="34" s="1"/>
  <c r="J39" i="12"/>
  <c r="F38" i="22" s="1"/>
  <c r="F38" i="34" s="1"/>
  <c r="J31" i="12"/>
  <c r="F30" i="22" s="1"/>
  <c r="F30" i="34" s="1"/>
  <c r="J23" i="12"/>
  <c r="F22" i="22" s="1"/>
  <c r="F22" i="34" s="1"/>
  <c r="J15" i="12"/>
  <c r="F14" i="22" s="1"/>
  <c r="F14" i="34" s="1"/>
  <c r="D58" i="2"/>
  <c r="C58" i="2" s="1"/>
  <c r="D42" i="2"/>
  <c r="D26" i="2"/>
  <c r="C26" i="2" s="1"/>
  <c r="D10" i="2"/>
  <c r="C10" i="2" s="1"/>
  <c r="J51" i="12"/>
  <c r="F50" i="22" s="1"/>
  <c r="F50" i="34" s="1"/>
  <c r="J38" i="12"/>
  <c r="F37" i="22" s="1"/>
  <c r="F37" i="34" s="1"/>
  <c r="J30" i="12"/>
  <c r="F29" i="22" s="1"/>
  <c r="F29" i="34" s="1"/>
  <c r="J22" i="12"/>
  <c r="F21" i="22" s="1"/>
  <c r="F21" i="34" s="1"/>
  <c r="J14" i="12"/>
  <c r="F13" i="22" s="1"/>
  <c r="F13" i="34" s="1"/>
  <c r="J11" i="9"/>
  <c r="J10" i="9"/>
  <c r="J44" i="9"/>
  <c r="J43" i="8"/>
  <c r="J12" i="9"/>
  <c r="D55" i="2"/>
  <c r="C55" i="2" s="1"/>
  <c r="D47" i="2"/>
  <c r="D39" i="2"/>
  <c r="C39" i="2" s="1"/>
  <c r="D31" i="2"/>
  <c r="D15" i="2"/>
  <c r="C15" i="2" s="1"/>
  <c r="J58" i="12"/>
  <c r="F57" i="22" s="1"/>
  <c r="F57" i="34" s="1"/>
  <c r="J50" i="12"/>
  <c r="F49" i="22" s="1"/>
  <c r="F49" i="34" s="1"/>
  <c r="J37" i="12"/>
  <c r="F36" i="22" s="1"/>
  <c r="F36" i="34" s="1"/>
  <c r="J29" i="12"/>
  <c r="F28" i="22" s="1"/>
  <c r="F28" i="34" s="1"/>
  <c r="J21" i="12"/>
  <c r="F20" i="22" s="1"/>
  <c r="F20" i="34" s="1"/>
  <c r="J13" i="12"/>
  <c r="F12" i="22" s="1"/>
  <c r="F12" i="34" s="1"/>
  <c r="J37" i="8"/>
  <c r="J14" i="9"/>
  <c r="J48" i="9"/>
  <c r="D52" i="2"/>
  <c r="C52" i="2" s="1"/>
  <c r="D44" i="2"/>
  <c r="D20" i="2"/>
  <c r="C20" i="2" s="1"/>
  <c r="J57" i="12"/>
  <c r="F56" i="22" s="1"/>
  <c r="F56" i="34" s="1"/>
  <c r="J44" i="12"/>
  <c r="F43" i="22" s="1"/>
  <c r="F43" i="34" s="1"/>
  <c r="J36" i="12"/>
  <c r="F35" i="22" s="1"/>
  <c r="F35" i="34" s="1"/>
  <c r="J28" i="12"/>
  <c r="F27" i="22" s="1"/>
  <c r="F27" i="34" s="1"/>
  <c r="J20" i="12"/>
  <c r="F19" i="22" s="1"/>
  <c r="F19" i="34" s="1"/>
  <c r="J12" i="12"/>
  <c r="F11" i="22" s="1"/>
  <c r="F11" i="34" s="1"/>
  <c r="J22" i="9"/>
  <c r="J49" i="9"/>
  <c r="J54" i="9"/>
  <c r="J24" i="9"/>
  <c r="J9" i="9"/>
  <c r="D49" i="2"/>
  <c r="C49" i="2" s="1"/>
  <c r="D25" i="2"/>
  <c r="D17" i="2"/>
  <c r="C17" i="2" s="1"/>
  <c r="D9" i="2"/>
  <c r="J56" i="12"/>
  <c r="F55" i="22" s="1"/>
  <c r="F55" i="34" s="1"/>
  <c r="J43" i="12"/>
  <c r="F42" i="22" s="1"/>
  <c r="F42" i="34" s="1"/>
  <c r="J35" i="12"/>
  <c r="F34" i="22" s="1"/>
  <c r="F34" i="34" s="1"/>
  <c r="J27" i="12"/>
  <c r="F26" i="22" s="1"/>
  <c r="F26" i="34" s="1"/>
  <c r="J19" i="12"/>
  <c r="F18" i="22" s="1"/>
  <c r="F18" i="34" s="1"/>
  <c r="J11" i="12"/>
  <c r="F10" i="22" s="1"/>
  <c r="F10" i="34" s="1"/>
  <c r="J44" i="8"/>
  <c r="J43" i="9"/>
  <c r="J37" i="9"/>
  <c r="J56" i="8"/>
  <c r="J40" i="8"/>
  <c r="J21" i="8"/>
  <c r="J49" i="8"/>
  <c r="J28" i="8"/>
  <c r="AF39" i="24"/>
  <c r="J47" i="8"/>
  <c r="J47" i="9"/>
  <c r="J31" i="9"/>
  <c r="J31" i="8"/>
  <c r="J7" i="9"/>
  <c r="J7" i="8"/>
  <c r="J55" i="9"/>
  <c r="J55" i="8"/>
  <c r="J39" i="9"/>
  <c r="J39" i="8"/>
  <c r="J23" i="8"/>
  <c r="J23" i="9"/>
  <c r="J17" i="9"/>
  <c r="J17" i="8"/>
  <c r="J15" i="8"/>
  <c r="J29" i="8"/>
  <c r="J10" i="8"/>
  <c r="J22" i="8"/>
  <c r="J45" i="8"/>
  <c r="J14" i="8"/>
  <c r="J12" i="8"/>
  <c r="J38" i="8"/>
  <c r="J16" i="8"/>
  <c r="J6" i="9"/>
  <c r="J50" i="9"/>
  <c r="J50" i="8"/>
  <c r="J6" i="8"/>
  <c r="J48" i="8"/>
  <c r="J20" i="8"/>
  <c r="AF58" i="10"/>
  <c r="J54" i="8"/>
  <c r="J25" i="8"/>
  <c r="I34" i="8"/>
  <c r="I34" i="9" s="1"/>
  <c r="I34" i="34" s="1"/>
  <c r="J41" i="8"/>
  <c r="J26" i="8"/>
  <c r="J8" i="8"/>
  <c r="J30" i="8"/>
  <c r="I42" i="8"/>
  <c r="I42" i="9" s="1"/>
  <c r="I42" i="34" s="1"/>
  <c r="J35" i="8"/>
  <c r="P54" i="24"/>
  <c r="P54" i="31"/>
  <c r="I37" i="24"/>
  <c r="I37" i="31"/>
  <c r="O34" i="24"/>
  <c r="O34" i="31"/>
  <c r="P26" i="24"/>
  <c r="P26" i="31"/>
  <c r="P9" i="24"/>
  <c r="P9" i="31"/>
  <c r="Q52" i="24"/>
  <c r="Q52" i="31"/>
  <c r="Q36" i="24"/>
  <c r="Q36" i="31"/>
  <c r="Q28" i="24"/>
  <c r="Q28" i="31"/>
  <c r="Q20" i="24"/>
  <c r="Q20" i="31"/>
  <c r="Q12" i="24"/>
  <c r="Q12" i="31"/>
  <c r="R55" i="24"/>
  <c r="R55" i="31"/>
  <c r="R39" i="24"/>
  <c r="R39" i="31"/>
  <c r="R23" i="24"/>
  <c r="R23" i="31"/>
  <c r="R7" i="24"/>
  <c r="R7" i="31"/>
  <c r="T42" i="24"/>
  <c r="T42" i="31"/>
  <c r="T34" i="24"/>
  <c r="T34" i="31"/>
  <c r="T26" i="24"/>
  <c r="T26" i="31"/>
  <c r="T18" i="24"/>
  <c r="T18" i="31"/>
  <c r="T10" i="24"/>
  <c r="T10" i="31"/>
  <c r="U53" i="24"/>
  <c r="U53" i="31"/>
  <c r="U45" i="24"/>
  <c r="U45" i="31"/>
  <c r="U29" i="24"/>
  <c r="U29" i="31"/>
  <c r="U21" i="24"/>
  <c r="U21" i="31"/>
  <c r="U13" i="24"/>
  <c r="U13" i="31"/>
  <c r="S50" i="24"/>
  <c r="S50" i="31"/>
  <c r="S34" i="24"/>
  <c r="S34" i="31"/>
  <c r="S18" i="24"/>
  <c r="S18" i="31"/>
  <c r="S10" i="24"/>
  <c r="S10" i="31"/>
  <c r="W42" i="24"/>
  <c r="W42" i="31"/>
  <c r="W34" i="24"/>
  <c r="W34" i="31"/>
  <c r="O54" i="24"/>
  <c r="O54" i="31"/>
  <c r="P53" i="24"/>
  <c r="P53" i="31"/>
  <c r="O49" i="24"/>
  <c r="O49" i="31"/>
  <c r="I44" i="24"/>
  <c r="I44" i="31"/>
  <c r="I29" i="24"/>
  <c r="I29" i="31"/>
  <c r="Q51" i="24"/>
  <c r="Q51" i="31"/>
  <c r="Q43" i="24"/>
  <c r="Q43" i="31"/>
  <c r="Q35" i="24"/>
  <c r="Q35" i="31"/>
  <c r="Q27" i="24"/>
  <c r="Q27" i="31"/>
  <c r="Q19" i="24"/>
  <c r="Q19" i="31"/>
  <c r="R54" i="24"/>
  <c r="R54" i="31"/>
  <c r="R46" i="24"/>
  <c r="R46" i="31"/>
  <c r="R38" i="24"/>
  <c r="R38" i="31"/>
  <c r="R30" i="24"/>
  <c r="R30" i="31"/>
  <c r="R22" i="24"/>
  <c r="R22" i="31"/>
  <c r="R14" i="24"/>
  <c r="R14" i="31"/>
  <c r="T57" i="24"/>
  <c r="T57" i="31"/>
  <c r="T41" i="24"/>
  <c r="T41" i="31"/>
  <c r="T33" i="24"/>
  <c r="T33" i="31"/>
  <c r="T25" i="24"/>
  <c r="T25" i="31"/>
  <c r="T9" i="24"/>
  <c r="T9" i="31"/>
  <c r="U44" i="24"/>
  <c r="U44" i="31"/>
  <c r="U28" i="24"/>
  <c r="U28" i="31"/>
  <c r="U20" i="24"/>
  <c r="U20" i="31"/>
  <c r="U12" i="24"/>
  <c r="U12" i="31"/>
  <c r="S57" i="24"/>
  <c r="S57" i="31"/>
  <c r="S49" i="24"/>
  <c r="S49" i="31"/>
  <c r="S33" i="24"/>
  <c r="S33" i="31"/>
  <c r="S17" i="24"/>
  <c r="S17" i="31"/>
  <c r="W57" i="24"/>
  <c r="W57" i="31"/>
  <c r="W49" i="24"/>
  <c r="W49" i="31"/>
  <c r="W41" i="24"/>
  <c r="W41" i="31"/>
  <c r="P6" i="31"/>
  <c r="I52" i="24"/>
  <c r="I52" i="31"/>
  <c r="P29" i="24"/>
  <c r="P29" i="31"/>
  <c r="I20" i="24"/>
  <c r="I20" i="31"/>
  <c r="P8" i="24"/>
  <c r="P8" i="31"/>
  <c r="Q6" i="24"/>
  <c r="Q6" i="31"/>
  <c r="Q50" i="24"/>
  <c r="Q50" i="31"/>
  <c r="Q34" i="24"/>
  <c r="Q34" i="31"/>
  <c r="R53" i="24"/>
  <c r="R53" i="31"/>
  <c r="R45" i="24"/>
  <c r="R45" i="31"/>
  <c r="R37" i="24"/>
  <c r="R37" i="31"/>
  <c r="R21" i="24"/>
  <c r="R21" i="31"/>
  <c r="R13" i="24"/>
  <c r="R13" i="31"/>
  <c r="T56" i="24"/>
  <c r="T56" i="31"/>
  <c r="T40" i="24"/>
  <c r="T40" i="31"/>
  <c r="T24" i="24"/>
  <c r="T24" i="31"/>
  <c r="T16" i="24"/>
  <c r="T16" i="31"/>
  <c r="T8" i="24"/>
  <c r="T8" i="31"/>
  <c r="U43" i="24"/>
  <c r="U43" i="31"/>
  <c r="U35" i="24"/>
  <c r="U35" i="31"/>
  <c r="U27" i="24"/>
  <c r="U27" i="31"/>
  <c r="U19" i="24"/>
  <c r="U19" i="31"/>
  <c r="U11" i="24"/>
  <c r="U11" i="31"/>
  <c r="S56" i="24"/>
  <c r="S56" i="31"/>
  <c r="S24" i="24"/>
  <c r="S24" i="31"/>
  <c r="S8" i="24"/>
  <c r="S8" i="31"/>
  <c r="W24" i="24"/>
  <c r="W24" i="31"/>
  <c r="W9" i="24"/>
  <c r="W9" i="31"/>
  <c r="O57" i="24"/>
  <c r="O57" i="31"/>
  <c r="I56" i="24"/>
  <c r="I56" i="31"/>
  <c r="P52" i="24"/>
  <c r="P52" i="31"/>
  <c r="I43" i="24"/>
  <c r="I43" i="31"/>
  <c r="P36" i="24"/>
  <c r="P36" i="31"/>
  <c r="I28" i="24"/>
  <c r="I28" i="31"/>
  <c r="I24" i="24"/>
  <c r="I24" i="31"/>
  <c r="E20" i="24"/>
  <c r="O17" i="24"/>
  <c r="O17" i="31"/>
  <c r="I15" i="24"/>
  <c r="I15" i="31"/>
  <c r="I11" i="24"/>
  <c r="I11" i="31"/>
  <c r="O8" i="24"/>
  <c r="O8" i="31"/>
  <c r="Q41" i="24"/>
  <c r="Q41" i="31"/>
  <c r="Q9" i="24"/>
  <c r="Q9" i="31"/>
  <c r="R52" i="24"/>
  <c r="R52" i="31"/>
  <c r="R36" i="24"/>
  <c r="R36" i="31"/>
  <c r="R28" i="24"/>
  <c r="R28" i="31"/>
  <c r="R12" i="24"/>
  <c r="R12" i="31"/>
  <c r="T55" i="24"/>
  <c r="T55" i="31"/>
  <c r="T39" i="24"/>
  <c r="T39" i="31"/>
  <c r="T31" i="24"/>
  <c r="T31" i="31"/>
  <c r="T15" i="24"/>
  <c r="T15" i="31"/>
  <c r="S31" i="24"/>
  <c r="S31" i="31"/>
  <c r="S23" i="24"/>
  <c r="S23" i="31"/>
  <c r="S7" i="24"/>
  <c r="S7" i="31"/>
  <c r="W39" i="24"/>
  <c r="W39" i="31"/>
  <c r="W23" i="24"/>
  <c r="W23" i="31"/>
  <c r="W16" i="24"/>
  <c r="W16" i="31"/>
  <c r="O52" i="24"/>
  <c r="O52" i="31"/>
  <c r="I51" i="24"/>
  <c r="I51" i="31"/>
  <c r="P47" i="24"/>
  <c r="P47" i="31"/>
  <c r="O36" i="24"/>
  <c r="O36" i="31"/>
  <c r="P24" i="24"/>
  <c r="P24" i="31"/>
  <c r="P7" i="24"/>
  <c r="P7" i="31"/>
  <c r="Q48" i="24"/>
  <c r="Q48" i="31"/>
  <c r="Q40" i="24"/>
  <c r="Q40" i="31"/>
  <c r="Q24" i="24"/>
  <c r="Q24" i="31"/>
  <c r="Q16" i="24"/>
  <c r="Q16" i="31"/>
  <c r="Q8" i="24"/>
  <c r="Q8" i="31"/>
  <c r="R51" i="24"/>
  <c r="R51" i="31"/>
  <c r="R43" i="24"/>
  <c r="R43" i="31"/>
  <c r="R11" i="24"/>
  <c r="R11" i="31"/>
  <c r="T54" i="24"/>
  <c r="T54" i="31"/>
  <c r="T30" i="24"/>
  <c r="T30" i="31"/>
  <c r="U49" i="24"/>
  <c r="U49" i="31"/>
  <c r="U33" i="24"/>
  <c r="U33" i="31"/>
  <c r="U17" i="24"/>
  <c r="U17" i="31"/>
  <c r="S46" i="24"/>
  <c r="S46" i="31"/>
  <c r="W38" i="24"/>
  <c r="W38" i="31"/>
  <c r="W22" i="24"/>
  <c r="W15" i="24"/>
  <c r="W15" i="31"/>
  <c r="O56" i="24"/>
  <c r="O56" i="31"/>
  <c r="I50" i="24"/>
  <c r="I50" i="31"/>
  <c r="O47" i="24"/>
  <c r="O47" i="31"/>
  <c r="I46" i="24"/>
  <c r="I46" i="31"/>
  <c r="P35" i="24"/>
  <c r="P35" i="31"/>
  <c r="I27" i="24"/>
  <c r="I27" i="31"/>
  <c r="O24" i="24"/>
  <c r="O24" i="31"/>
  <c r="I23" i="24"/>
  <c r="I23" i="31"/>
  <c r="I19" i="24"/>
  <c r="I19" i="31"/>
  <c r="O16" i="24"/>
  <c r="O16" i="31"/>
  <c r="I14" i="24"/>
  <c r="I14" i="31"/>
  <c r="O11" i="24"/>
  <c r="O11" i="31"/>
  <c r="Q39" i="24"/>
  <c r="Q39" i="31"/>
  <c r="Q23" i="24"/>
  <c r="Q23" i="31"/>
  <c r="Q7" i="24"/>
  <c r="Q7" i="31"/>
  <c r="R42" i="24"/>
  <c r="R42" i="31"/>
  <c r="R26" i="24"/>
  <c r="R26" i="31"/>
  <c r="R10" i="24"/>
  <c r="R10" i="31"/>
  <c r="T45" i="24"/>
  <c r="T45" i="31"/>
  <c r="T37" i="24"/>
  <c r="T37" i="31"/>
  <c r="T29" i="24"/>
  <c r="T29" i="31"/>
  <c r="T21" i="24"/>
  <c r="T21" i="31"/>
  <c r="T13" i="24"/>
  <c r="T13" i="31"/>
  <c r="U48" i="24"/>
  <c r="U48" i="31"/>
  <c r="U32" i="24"/>
  <c r="U32" i="31"/>
  <c r="U24" i="24"/>
  <c r="U24" i="31"/>
  <c r="U16" i="24"/>
  <c r="U16" i="31"/>
  <c r="S53" i="24"/>
  <c r="S53" i="31"/>
  <c r="S37" i="24"/>
  <c r="S37" i="31"/>
  <c r="S21" i="24"/>
  <c r="S21" i="31"/>
  <c r="W45" i="24"/>
  <c r="W45" i="31"/>
  <c r="W37" i="24"/>
  <c r="W37" i="31"/>
  <c r="O51" i="24"/>
  <c r="O51" i="31"/>
  <c r="P50" i="24"/>
  <c r="P50" i="31"/>
  <c r="P46" i="24"/>
  <c r="P46" i="31"/>
  <c r="O35" i="24"/>
  <c r="O35" i="31"/>
  <c r="P27" i="24"/>
  <c r="P27" i="31"/>
  <c r="P10" i="24"/>
  <c r="P10" i="31"/>
  <c r="Q46" i="24"/>
  <c r="Q46" i="31"/>
  <c r="Q38" i="24"/>
  <c r="Q38" i="31"/>
  <c r="Q22" i="24"/>
  <c r="Q22" i="31"/>
  <c r="R41" i="24"/>
  <c r="R41" i="31"/>
  <c r="R33" i="24"/>
  <c r="R33" i="31"/>
  <c r="R25" i="24"/>
  <c r="R25" i="31"/>
  <c r="T44" i="24"/>
  <c r="T44" i="31"/>
  <c r="T28" i="24"/>
  <c r="T28" i="31"/>
  <c r="T12" i="24"/>
  <c r="T12" i="31"/>
  <c r="U47" i="24"/>
  <c r="U47" i="31"/>
  <c r="U31" i="24"/>
  <c r="U31" i="31"/>
  <c r="S52" i="24"/>
  <c r="S52" i="31"/>
  <c r="S44" i="24"/>
  <c r="S44" i="31"/>
  <c r="S36" i="24"/>
  <c r="S36" i="31"/>
  <c r="S20" i="24"/>
  <c r="S20" i="31"/>
  <c r="W44" i="24"/>
  <c r="W44" i="31"/>
  <c r="W36" i="24"/>
  <c r="W36" i="31"/>
  <c r="O46" i="24"/>
  <c r="O46" i="31"/>
  <c r="P34" i="24"/>
  <c r="P34" i="31"/>
  <c r="I22" i="24"/>
  <c r="I22" i="31"/>
  <c r="O19" i="24"/>
  <c r="O19" i="31"/>
  <c r="I18" i="24"/>
  <c r="I18" i="31"/>
  <c r="O10" i="24"/>
  <c r="O10" i="31"/>
  <c r="U6" i="24"/>
  <c r="U6" i="31"/>
  <c r="R56" i="24"/>
  <c r="R56" i="31"/>
  <c r="R48" i="24"/>
  <c r="R48" i="31"/>
  <c r="R40" i="24"/>
  <c r="R40" i="31"/>
  <c r="R24" i="24"/>
  <c r="R24" i="31"/>
  <c r="R8" i="24"/>
  <c r="R8" i="31"/>
  <c r="T51" i="24"/>
  <c r="T51" i="31"/>
  <c r="T43" i="24"/>
  <c r="T43" i="31"/>
  <c r="T35" i="24"/>
  <c r="T35" i="31"/>
  <c r="T27" i="24"/>
  <c r="T27" i="31"/>
  <c r="U30" i="24"/>
  <c r="U30" i="31"/>
  <c r="U14" i="24"/>
  <c r="U14" i="31"/>
  <c r="S51" i="24"/>
  <c r="S51" i="31"/>
  <c r="S43" i="24"/>
  <c r="S43" i="31"/>
  <c r="S35" i="24"/>
  <c r="S35" i="31"/>
  <c r="S27" i="24"/>
  <c r="S27" i="31"/>
  <c r="S19" i="24"/>
  <c r="S19" i="31"/>
  <c r="S11" i="24"/>
  <c r="S11" i="31"/>
  <c r="W6" i="24"/>
  <c r="W6" i="31"/>
  <c r="W35" i="24"/>
  <c r="W35" i="31"/>
  <c r="W12" i="24"/>
  <c r="W12" i="31"/>
  <c r="I58" i="28"/>
  <c r="R4" i="24"/>
  <c r="U48" i="6"/>
  <c r="U21" i="6"/>
  <c r="AH21" i="6" s="1"/>
  <c r="U53" i="6"/>
  <c r="U55" i="6"/>
  <c r="AH55" i="6" s="1"/>
  <c r="U39" i="6"/>
  <c r="AH39" i="6" s="1"/>
  <c r="U28" i="6"/>
  <c r="AH28" i="6" s="1"/>
  <c r="U12" i="6"/>
  <c r="AH12" i="6" s="1"/>
  <c r="U22" i="6"/>
  <c r="AH22" i="6" s="1"/>
  <c r="U54" i="6"/>
  <c r="AH54" i="6" s="1"/>
  <c r="U38" i="6"/>
  <c r="AH38" i="6" s="1"/>
  <c r="U11" i="6"/>
  <c r="AH11" i="6" s="1"/>
  <c r="U31" i="6"/>
  <c r="U37" i="6"/>
  <c r="AH37" i="6" s="1"/>
  <c r="U9" i="6"/>
  <c r="U51" i="6"/>
  <c r="U8" i="6"/>
  <c r="AH8" i="6" s="1"/>
  <c r="U40" i="6"/>
  <c r="AH40" i="6" s="1"/>
  <c r="U13" i="6"/>
  <c r="U26" i="6"/>
  <c r="AH26" i="6" s="1"/>
  <c r="U52" i="6"/>
  <c r="U25" i="6"/>
  <c r="U35" i="6"/>
  <c r="U24" i="6"/>
  <c r="AH24" i="6" s="1"/>
  <c r="U34" i="6"/>
  <c r="U18" i="6"/>
  <c r="U44" i="6"/>
  <c r="U27" i="6"/>
  <c r="M59" i="6"/>
  <c r="U43" i="6"/>
  <c r="U10" i="6"/>
  <c r="AH10" i="6" s="1"/>
  <c r="U58" i="6"/>
  <c r="AH58" i="6" s="1"/>
  <c r="U42" i="6"/>
  <c r="U57" i="6"/>
  <c r="U41" i="6"/>
  <c r="U14" i="6"/>
  <c r="U56" i="6"/>
  <c r="AH56" i="6" s="1"/>
  <c r="U50" i="6"/>
  <c r="U23" i="6"/>
  <c r="T25" i="15"/>
  <c r="H24" i="29" s="1"/>
  <c r="T24" i="15"/>
  <c r="H23" i="29" s="1"/>
  <c r="J59" i="15"/>
  <c r="T9" i="15"/>
  <c r="H8" i="29" s="1"/>
  <c r="T57" i="15"/>
  <c r="H56" i="29" s="1"/>
  <c r="T32" i="15"/>
  <c r="H31" i="29" s="1"/>
  <c r="T16" i="15"/>
  <c r="H15" i="29" s="1"/>
  <c r="T48" i="15"/>
  <c r="H47" i="29" s="1"/>
  <c r="T37" i="15"/>
  <c r="H36" i="29" s="1"/>
  <c r="G58" i="22"/>
  <c r="T19" i="15"/>
  <c r="H18" i="29" s="1"/>
  <c r="AF44" i="24"/>
  <c r="AF28" i="24"/>
  <c r="K17" i="24"/>
  <c r="C26" i="24"/>
  <c r="P44" i="24"/>
  <c r="D22" i="24"/>
  <c r="K20" i="24"/>
  <c r="L12" i="31"/>
  <c r="L42" i="31"/>
  <c r="O50" i="24"/>
  <c r="J45" i="31"/>
  <c r="N18" i="31"/>
  <c r="K42" i="24"/>
  <c r="N42" i="31"/>
  <c r="P57" i="24"/>
  <c r="L18" i="24"/>
  <c r="E40" i="31"/>
  <c r="M33" i="24"/>
  <c r="P18" i="24"/>
  <c r="C20" i="24"/>
  <c r="C42" i="24"/>
  <c r="C24" i="24"/>
  <c r="P37" i="24"/>
  <c r="V24" i="24"/>
  <c r="I42" i="24"/>
  <c r="I9" i="24"/>
  <c r="I54" i="24"/>
  <c r="O25" i="24"/>
  <c r="P22" i="24"/>
  <c r="J21" i="24"/>
  <c r="N30" i="31"/>
  <c r="M12" i="31"/>
  <c r="J14" i="24"/>
  <c r="C22" i="31"/>
  <c r="L56" i="24"/>
  <c r="D46" i="24"/>
  <c r="O28" i="24"/>
  <c r="L27" i="24"/>
  <c r="E51" i="24"/>
  <c r="L16" i="31"/>
  <c r="K28" i="24"/>
  <c r="C34" i="24"/>
  <c r="M41" i="24"/>
  <c r="D37" i="24"/>
  <c r="M32" i="24"/>
  <c r="D27" i="31"/>
  <c r="V20" i="24"/>
  <c r="M10" i="24"/>
  <c r="W14" i="24"/>
  <c r="N52" i="24"/>
  <c r="D31" i="24"/>
  <c r="D15" i="24"/>
  <c r="M13" i="24"/>
  <c r="L49" i="31"/>
  <c r="V41" i="24"/>
  <c r="C9" i="31"/>
  <c r="C19" i="31"/>
  <c r="V34" i="24"/>
  <c r="AF4" i="31"/>
  <c r="J11" i="31"/>
  <c r="M23" i="31"/>
  <c r="L44" i="31"/>
  <c r="D33" i="31"/>
  <c r="M19" i="31"/>
  <c r="L31" i="24"/>
  <c r="D55" i="24"/>
  <c r="D14" i="24"/>
  <c r="I41" i="24"/>
  <c r="D4" i="24"/>
  <c r="L14" i="31"/>
  <c r="K50" i="31"/>
  <c r="M15" i="31"/>
  <c r="L30" i="24"/>
  <c r="N31" i="31"/>
  <c r="I55" i="24"/>
  <c r="M30" i="24"/>
  <c r="I39" i="24"/>
  <c r="D18" i="31"/>
  <c r="M16" i="24"/>
  <c r="W48" i="24"/>
  <c r="D34" i="31"/>
  <c r="L15" i="31"/>
  <c r="C38" i="24"/>
  <c r="J49" i="31"/>
  <c r="C15" i="24"/>
  <c r="L7" i="31"/>
  <c r="V53" i="24"/>
  <c r="P45" i="24"/>
  <c r="K40" i="24"/>
  <c r="D11" i="31"/>
  <c r="M47" i="31"/>
  <c r="P13" i="24"/>
  <c r="E46" i="31"/>
  <c r="E14" i="24"/>
  <c r="E53" i="31"/>
  <c r="L50" i="31"/>
  <c r="M36" i="31"/>
  <c r="J43" i="31"/>
  <c r="C39" i="31"/>
  <c r="V38" i="24"/>
  <c r="L6" i="24"/>
  <c r="I34" i="24"/>
  <c r="N43" i="31"/>
  <c r="M29" i="31"/>
  <c r="N7" i="31"/>
  <c r="O53" i="24"/>
  <c r="J22" i="24"/>
  <c r="O43" i="24"/>
  <c r="W11" i="24"/>
  <c r="K43" i="31"/>
  <c r="E21" i="31"/>
  <c r="J57" i="31"/>
  <c r="I8" i="24"/>
  <c r="T6" i="24"/>
  <c r="M20" i="31"/>
  <c r="Q18" i="24"/>
  <c r="D35" i="24"/>
  <c r="E32" i="31"/>
  <c r="N41" i="31"/>
  <c r="M8" i="31"/>
  <c r="D44" i="24"/>
  <c r="O42" i="24"/>
  <c r="I32" i="24"/>
  <c r="D19" i="24"/>
  <c r="N11" i="24"/>
  <c r="W50" i="24"/>
  <c r="U8" i="24"/>
  <c r="D51" i="31"/>
  <c r="M7" i="31"/>
  <c r="J29" i="31"/>
  <c r="K24" i="24"/>
  <c r="J52" i="24"/>
  <c r="N40" i="24"/>
  <c r="J23" i="31"/>
  <c r="M25" i="31"/>
  <c r="D45" i="24"/>
  <c r="M42" i="31"/>
  <c r="K44" i="24"/>
  <c r="J7" i="24"/>
  <c r="I25" i="24"/>
  <c r="C21" i="24"/>
  <c r="J51" i="24"/>
  <c r="L39" i="31"/>
  <c r="C56" i="31"/>
  <c r="C56" i="24"/>
  <c r="M6" i="31"/>
  <c r="K51" i="31"/>
  <c r="D32" i="31"/>
  <c r="L17" i="31"/>
  <c r="M21" i="31"/>
  <c r="N8" i="24"/>
  <c r="L53" i="24"/>
  <c r="D16" i="31"/>
  <c r="O44" i="24"/>
  <c r="O23" i="24"/>
  <c r="P19" i="24"/>
  <c r="D13" i="24"/>
  <c r="E7" i="24"/>
  <c r="L23" i="31"/>
  <c r="E27" i="31"/>
  <c r="L29" i="24"/>
  <c r="N53" i="24"/>
  <c r="E45" i="31"/>
  <c r="N25" i="24"/>
  <c r="L19" i="24"/>
  <c r="L5" i="24"/>
  <c r="O7" i="24"/>
  <c r="P12" i="24"/>
  <c r="C23" i="24"/>
  <c r="D53" i="31"/>
  <c r="E41" i="24"/>
  <c r="I26" i="24"/>
  <c r="P20" i="24"/>
  <c r="P16" i="24"/>
  <c r="S6" i="24"/>
  <c r="Q57" i="24"/>
  <c r="M17" i="31"/>
  <c r="C13" i="31"/>
  <c r="L10" i="31"/>
  <c r="N17" i="31"/>
  <c r="M48" i="24"/>
  <c r="E38" i="24"/>
  <c r="K31" i="24"/>
  <c r="W55" i="24"/>
  <c r="Q56" i="24"/>
  <c r="AF41" i="24"/>
  <c r="Q55" i="24"/>
  <c r="AF57" i="24"/>
  <c r="Q53" i="24"/>
  <c r="C58" i="22"/>
  <c r="AA36" i="6"/>
  <c r="AB36" i="6" s="1"/>
  <c r="AA55" i="6"/>
  <c r="AB55" i="6" s="1"/>
  <c r="J54" i="28" s="1"/>
  <c r="AA54" i="6"/>
  <c r="AB54" i="6" s="1"/>
  <c r="AA11" i="6"/>
  <c r="AB11" i="6" s="1"/>
  <c r="AA15" i="6"/>
  <c r="AB15" i="6" s="1"/>
  <c r="AA10" i="6"/>
  <c r="AB10" i="6" s="1"/>
  <c r="AA58" i="6"/>
  <c r="AB58" i="6" s="1"/>
  <c r="AA30" i="6"/>
  <c r="AB30" i="6" s="1"/>
  <c r="AA46" i="6"/>
  <c r="AB46" i="6" s="1"/>
  <c r="G59" i="6"/>
  <c r="AA56" i="6"/>
  <c r="AB56" i="6" s="1"/>
  <c r="AA40" i="6"/>
  <c r="AB40" i="6" s="1"/>
  <c r="J39" i="28" s="1"/>
  <c r="AA29" i="6"/>
  <c r="AB29" i="6" s="1"/>
  <c r="AA39" i="6"/>
  <c r="AB39" i="6" s="1"/>
  <c r="J38" i="28" s="1"/>
  <c r="AA22" i="6"/>
  <c r="AB22" i="6" s="1"/>
  <c r="AA38" i="6"/>
  <c r="AB38" i="6" s="1"/>
  <c r="AA37" i="6"/>
  <c r="AB37" i="6" s="1"/>
  <c r="J36" i="28" s="1"/>
  <c r="AA45" i="6"/>
  <c r="AB45" i="6" s="1"/>
  <c r="AA47" i="6"/>
  <c r="AB47" i="6" s="1"/>
  <c r="N59" i="6"/>
  <c r="AA20" i="6"/>
  <c r="AB20" i="6" s="1"/>
  <c r="AA49" i="6"/>
  <c r="AB49" i="6" s="1"/>
  <c r="AA33" i="6"/>
  <c r="AB33" i="6" s="1"/>
  <c r="AA17" i="6"/>
  <c r="AB17" i="6" s="1"/>
  <c r="AA19" i="6"/>
  <c r="AB19" i="6" s="1"/>
  <c r="J15" i="28"/>
  <c r="AF29" i="24"/>
  <c r="C5" i="24"/>
  <c r="AF9" i="24"/>
  <c r="AF45" i="24"/>
  <c r="AF54" i="24"/>
  <c r="K4" i="24"/>
  <c r="AF50" i="24"/>
  <c r="AF34" i="24"/>
  <c r="AF13" i="24"/>
  <c r="AF17" i="24"/>
  <c r="AF32" i="24"/>
  <c r="AF51" i="24"/>
  <c r="AF35" i="24"/>
  <c r="AF19" i="24"/>
  <c r="AF12" i="24"/>
  <c r="AF30" i="24"/>
  <c r="AF14" i="24"/>
  <c r="AF53" i="24"/>
  <c r="AF49" i="24"/>
  <c r="AF48" i="24"/>
  <c r="AF47" i="24"/>
  <c r="AF36" i="24"/>
  <c r="AF33" i="24"/>
  <c r="AF31" i="24"/>
  <c r="AF18" i="24"/>
  <c r="AF16" i="24"/>
  <c r="AF23" i="24"/>
  <c r="C16" i="31"/>
  <c r="L26" i="31"/>
  <c r="K12" i="24"/>
  <c r="N55" i="24"/>
  <c r="N48" i="31"/>
  <c r="K27" i="31"/>
  <c r="K26" i="31"/>
  <c r="V28" i="24"/>
  <c r="M49" i="24"/>
  <c r="K48" i="24"/>
  <c r="E34" i="24"/>
  <c r="O30" i="24"/>
  <c r="J28" i="24"/>
  <c r="D26" i="24"/>
  <c r="M18" i="24"/>
  <c r="E50" i="31"/>
  <c r="M40" i="31"/>
  <c r="C7" i="31"/>
  <c r="N26" i="31"/>
  <c r="J27" i="24"/>
  <c r="I35" i="24"/>
  <c r="P32" i="24"/>
  <c r="O31" i="24"/>
  <c r="N34" i="31"/>
  <c r="C11" i="31"/>
  <c r="C25" i="24"/>
  <c r="R27" i="24"/>
  <c r="O18" i="24"/>
  <c r="N50" i="24"/>
  <c r="C57" i="31"/>
  <c r="J26" i="31"/>
  <c r="M26" i="31"/>
  <c r="M27" i="31"/>
  <c r="W47" i="24"/>
  <c r="J54" i="31"/>
  <c r="N13" i="31"/>
  <c r="L52" i="24"/>
  <c r="O14" i="24"/>
  <c r="V7" i="24"/>
  <c r="D54" i="31"/>
  <c r="M31" i="24"/>
  <c r="U7" i="24"/>
  <c r="M46" i="31"/>
  <c r="M51" i="31"/>
  <c r="S40" i="24"/>
  <c r="M39" i="31"/>
  <c r="D49" i="24"/>
  <c r="L51" i="31"/>
  <c r="C17" i="31"/>
  <c r="E54" i="31"/>
  <c r="D30" i="24"/>
  <c r="K38" i="24"/>
  <c r="O27" i="24"/>
  <c r="L25" i="24"/>
  <c r="E19" i="24"/>
  <c r="S25" i="24"/>
  <c r="K21" i="31"/>
  <c r="E26" i="31"/>
  <c r="E26" i="24"/>
  <c r="T7" i="24"/>
  <c r="Q4" i="24"/>
  <c r="P49" i="24"/>
  <c r="K47" i="31"/>
  <c r="K47" i="24"/>
  <c r="P41" i="24"/>
  <c r="D28" i="31"/>
  <c r="D28" i="24"/>
  <c r="P25" i="24"/>
  <c r="M9" i="24"/>
  <c r="M9" i="31"/>
  <c r="T52" i="24"/>
  <c r="T38" i="24"/>
  <c r="P40" i="24"/>
  <c r="E28" i="24"/>
  <c r="E28" i="31"/>
  <c r="E52" i="31"/>
  <c r="C27" i="24"/>
  <c r="L13" i="31"/>
  <c r="L13" i="24"/>
  <c r="D12" i="31"/>
  <c r="L9" i="31"/>
  <c r="L9" i="24"/>
  <c r="Q45" i="24"/>
  <c r="Q29" i="24"/>
  <c r="Q13" i="24"/>
  <c r="P4" i="24"/>
  <c r="N56" i="24"/>
  <c r="N56" i="31"/>
  <c r="M37" i="24"/>
  <c r="M37" i="31"/>
  <c r="W25" i="24"/>
  <c r="L37" i="24"/>
  <c r="L37" i="31"/>
  <c r="L38" i="31"/>
  <c r="L38" i="24"/>
  <c r="E44" i="24"/>
  <c r="E44" i="31"/>
  <c r="L22" i="31"/>
  <c r="L22" i="24"/>
  <c r="Q33" i="24"/>
  <c r="Q17" i="24"/>
  <c r="T23" i="24"/>
  <c r="U26" i="24"/>
  <c r="N54" i="31"/>
  <c r="N54" i="24"/>
  <c r="L32" i="24"/>
  <c r="L32" i="31"/>
  <c r="N14" i="24"/>
  <c r="N14" i="31"/>
  <c r="C47" i="31"/>
  <c r="C47" i="24"/>
  <c r="M54" i="24"/>
  <c r="M54" i="31"/>
  <c r="I53" i="24"/>
  <c r="E47" i="24"/>
  <c r="E47" i="31"/>
  <c r="I30" i="24"/>
  <c r="J13" i="31"/>
  <c r="J13" i="24"/>
  <c r="P23" i="24"/>
  <c r="P39" i="24"/>
  <c r="R20" i="24"/>
  <c r="L48" i="24"/>
  <c r="L48" i="31"/>
  <c r="C52" i="24"/>
  <c r="C52" i="31"/>
  <c r="D47" i="24"/>
  <c r="D47" i="31"/>
  <c r="L34" i="31"/>
  <c r="L34" i="24"/>
  <c r="K33" i="31"/>
  <c r="K33" i="24"/>
  <c r="J31" i="24"/>
  <c r="J31" i="31"/>
  <c r="E30" i="24"/>
  <c r="P28" i="24"/>
  <c r="K18" i="24"/>
  <c r="K18" i="31"/>
  <c r="P15" i="24"/>
  <c r="P11" i="24"/>
  <c r="W53" i="24"/>
  <c r="V11" i="24"/>
  <c r="V29" i="24"/>
  <c r="D57" i="24"/>
  <c r="D57" i="31"/>
  <c r="I31" i="24"/>
  <c r="K19" i="24"/>
  <c r="K19" i="31"/>
  <c r="J18" i="24"/>
  <c r="E17" i="24"/>
  <c r="K14" i="24"/>
  <c r="K14" i="31"/>
  <c r="W29" i="24"/>
  <c r="W54" i="24"/>
  <c r="O22" i="24"/>
  <c r="M38" i="24"/>
  <c r="M38" i="31"/>
  <c r="D41" i="31"/>
  <c r="D41" i="24"/>
  <c r="L33" i="24"/>
  <c r="L33" i="31"/>
  <c r="V42" i="24"/>
  <c r="C46" i="31"/>
  <c r="C46" i="24"/>
  <c r="C41" i="31"/>
  <c r="C41" i="24"/>
  <c r="N36" i="24"/>
  <c r="N36" i="31"/>
  <c r="I33" i="24"/>
  <c r="E31" i="24"/>
  <c r="E31" i="31"/>
  <c r="L20" i="31"/>
  <c r="L20" i="24"/>
  <c r="K55" i="24"/>
  <c r="K55" i="31"/>
  <c r="O38" i="24"/>
  <c r="R5" i="24"/>
  <c r="L8" i="24"/>
  <c r="L8" i="31"/>
  <c r="Q49" i="24"/>
  <c r="U42" i="24"/>
  <c r="U10" i="24"/>
  <c r="S32" i="24"/>
  <c r="Q5" i="24"/>
  <c r="I47" i="24"/>
  <c r="J30" i="31"/>
  <c r="J30" i="24"/>
  <c r="C37" i="31"/>
  <c r="P56" i="24"/>
  <c r="M55" i="24"/>
  <c r="M55" i="31"/>
  <c r="O37" i="24"/>
  <c r="W27" i="24"/>
  <c r="W13" i="24"/>
  <c r="N22" i="31"/>
  <c r="N22" i="24"/>
  <c r="AF25" i="24"/>
  <c r="J53" i="24"/>
  <c r="J53" i="31"/>
  <c r="L55" i="31"/>
  <c r="L55" i="24"/>
  <c r="P38" i="24"/>
  <c r="N37" i="24"/>
  <c r="N37" i="31"/>
  <c r="J35" i="24"/>
  <c r="C51" i="31"/>
  <c r="J48" i="24"/>
  <c r="J10" i="31"/>
  <c r="AF15" i="24"/>
  <c r="J50" i="31"/>
  <c r="K52" i="31"/>
  <c r="L43" i="31"/>
  <c r="N16" i="31"/>
  <c r="K29" i="31"/>
  <c r="N33" i="24"/>
  <c r="C40" i="31"/>
  <c r="N51" i="24"/>
  <c r="M44" i="24"/>
  <c r="E9" i="24"/>
  <c r="W4" i="24"/>
  <c r="L4" i="24"/>
  <c r="M5" i="24"/>
  <c r="M53" i="31"/>
  <c r="D6" i="31"/>
  <c r="V43" i="24"/>
  <c r="C12" i="31"/>
  <c r="K57" i="24"/>
  <c r="E55" i="24"/>
  <c r="M45" i="24"/>
  <c r="I38" i="24"/>
  <c r="E37" i="24"/>
  <c r="D36" i="24"/>
  <c r="P30" i="24"/>
  <c r="M28" i="24"/>
  <c r="C55" i="31"/>
  <c r="E22" i="31"/>
  <c r="C29" i="24"/>
  <c r="P17" i="24"/>
  <c r="J56" i="31"/>
  <c r="V10" i="24"/>
  <c r="M56" i="31"/>
  <c r="N32" i="24"/>
  <c r="J42" i="24"/>
  <c r="E39" i="24"/>
  <c r="O33" i="24"/>
  <c r="O32" i="24"/>
  <c r="O21" i="24"/>
  <c r="W19" i="24"/>
  <c r="O40" i="24"/>
  <c r="V12" i="24"/>
  <c r="I57" i="24"/>
  <c r="I40" i="24"/>
  <c r="O20" i="24"/>
  <c r="W46" i="24"/>
  <c r="C28" i="31"/>
  <c r="J41" i="31"/>
  <c r="I6" i="24"/>
  <c r="I12" i="24"/>
  <c r="W56" i="24"/>
  <c r="W17" i="24"/>
  <c r="T46" i="24"/>
  <c r="E49" i="31"/>
  <c r="M43" i="31"/>
  <c r="K15" i="31"/>
  <c r="R47" i="24"/>
  <c r="I15" i="22"/>
  <c r="I15" i="34" s="1"/>
  <c r="E5" i="24"/>
  <c r="AF27" i="24"/>
  <c r="AF52" i="24"/>
  <c r="AF24" i="24"/>
  <c r="AF38" i="24"/>
  <c r="AF20" i="24"/>
  <c r="AF55" i="24"/>
  <c r="I41" i="22"/>
  <c r="I41" i="34" s="1"/>
  <c r="AF56" i="24"/>
  <c r="AF8" i="24"/>
  <c r="AF22" i="24"/>
  <c r="AF42" i="24"/>
  <c r="AF40" i="24"/>
  <c r="AF7" i="24"/>
  <c r="AF37" i="24"/>
  <c r="I23" i="22"/>
  <c r="I23" i="34" s="1"/>
  <c r="I57" i="22"/>
  <c r="I57" i="34" s="1"/>
  <c r="AF26" i="24"/>
  <c r="I25" i="22"/>
  <c r="I25" i="34" s="1"/>
  <c r="AF21" i="24"/>
  <c r="K32" i="24"/>
  <c r="K32" i="31"/>
  <c r="E23" i="24"/>
  <c r="E23" i="31"/>
  <c r="P21" i="24"/>
  <c r="E25" i="24"/>
  <c r="E25" i="31"/>
  <c r="W18" i="24"/>
  <c r="C44" i="24"/>
  <c r="V27" i="24"/>
  <c r="J40" i="31"/>
  <c r="J40" i="24"/>
  <c r="Q32" i="24"/>
  <c r="R35" i="24"/>
  <c r="T22" i="24"/>
  <c r="U9" i="24"/>
  <c r="E43" i="24"/>
  <c r="E43" i="31"/>
  <c r="J36" i="31"/>
  <c r="R49" i="24"/>
  <c r="S14" i="24"/>
  <c r="D39" i="31"/>
  <c r="D39" i="24"/>
  <c r="P31" i="24"/>
  <c r="R16" i="24"/>
  <c r="U38" i="24"/>
  <c r="D25" i="31"/>
  <c r="C30" i="24"/>
  <c r="J32" i="24"/>
  <c r="C10" i="24"/>
  <c r="C10" i="31"/>
  <c r="E56" i="24"/>
  <c r="E56" i="31"/>
  <c r="D42" i="31"/>
  <c r="D42" i="24"/>
  <c r="L11" i="31"/>
  <c r="L11" i="24"/>
  <c r="K10" i="31"/>
  <c r="K10" i="24"/>
  <c r="Q44" i="24"/>
  <c r="R31" i="24"/>
  <c r="T50" i="24"/>
  <c r="U37" i="24"/>
  <c r="S28" i="24"/>
  <c r="S12" i="24"/>
  <c r="G58" i="24"/>
  <c r="U25" i="24"/>
  <c r="P51" i="24"/>
  <c r="W43" i="24"/>
  <c r="O26" i="24"/>
  <c r="S29" i="24"/>
  <c r="W28" i="24"/>
  <c r="J25" i="31"/>
  <c r="D20" i="24"/>
  <c r="D40" i="24"/>
  <c r="D40" i="31"/>
  <c r="O29" i="24"/>
  <c r="K16" i="24"/>
  <c r="K16" i="31"/>
  <c r="O13" i="24"/>
  <c r="R6" i="24"/>
  <c r="Q11" i="24"/>
  <c r="T49" i="24"/>
  <c r="U52" i="24"/>
  <c r="U36" i="24"/>
  <c r="C8" i="24"/>
  <c r="C8" i="31"/>
  <c r="J34" i="24"/>
  <c r="J34" i="31"/>
  <c r="O15" i="24"/>
  <c r="W21" i="24"/>
  <c r="J37" i="31"/>
  <c r="J37" i="24"/>
  <c r="E24" i="31"/>
  <c r="L57" i="24"/>
  <c r="L57" i="31"/>
  <c r="L41" i="31"/>
  <c r="L41" i="24"/>
  <c r="N10" i="31"/>
  <c r="N10" i="24"/>
  <c r="S16" i="24"/>
  <c r="S15" i="24"/>
  <c r="T58" i="11"/>
  <c r="S30" i="24"/>
  <c r="K37" i="31"/>
  <c r="M11" i="24"/>
  <c r="M11" i="31"/>
  <c r="R32" i="24"/>
  <c r="U22" i="24"/>
  <c r="F58" i="24"/>
  <c r="D52" i="31"/>
  <c r="D24" i="24"/>
  <c r="C36" i="24"/>
  <c r="E6" i="24"/>
  <c r="E57" i="24"/>
  <c r="E57" i="31"/>
  <c r="P42" i="24"/>
  <c r="I17" i="24"/>
  <c r="D9" i="31"/>
  <c r="Q42" i="24"/>
  <c r="Q26" i="24"/>
  <c r="Q10" i="24"/>
  <c r="R29" i="24"/>
  <c r="T48" i="24"/>
  <c r="T32" i="24"/>
  <c r="U51" i="24"/>
  <c r="S42" i="24"/>
  <c r="S26" i="24"/>
  <c r="V31" i="24"/>
  <c r="J33" i="31"/>
  <c r="J33" i="24"/>
  <c r="P48" i="24"/>
  <c r="O48" i="24"/>
  <c r="J55" i="31"/>
  <c r="J55" i="24"/>
  <c r="K9" i="31"/>
  <c r="K9" i="24"/>
  <c r="O12" i="24"/>
  <c r="U23" i="24"/>
  <c r="E42" i="31"/>
  <c r="E42" i="24"/>
  <c r="N28" i="31"/>
  <c r="N28" i="24"/>
  <c r="S45" i="24"/>
  <c r="N47" i="31"/>
  <c r="C35" i="31"/>
  <c r="D23" i="31"/>
  <c r="J38" i="31"/>
  <c r="D48" i="31"/>
  <c r="D48" i="24"/>
  <c r="M34" i="24"/>
  <c r="M34" i="31"/>
  <c r="I21" i="24"/>
  <c r="J20" i="24"/>
  <c r="J20" i="31"/>
  <c r="J19" i="24"/>
  <c r="J19" i="31"/>
  <c r="P14" i="24"/>
  <c r="J12" i="31"/>
  <c r="J12" i="24"/>
  <c r="Q25" i="24"/>
  <c r="R44" i="24"/>
  <c r="T47" i="24"/>
  <c r="U50" i="24"/>
  <c r="U34" i="24"/>
  <c r="U18" i="24"/>
  <c r="S9" i="24"/>
  <c r="R15" i="24"/>
  <c r="T19" i="24"/>
  <c r="U41" i="24"/>
  <c r="E35" i="31"/>
  <c r="N49" i="24"/>
  <c r="O45" i="24"/>
  <c r="P43" i="24"/>
  <c r="K23" i="24"/>
  <c r="K23" i="31"/>
  <c r="W32" i="24"/>
  <c r="W20" i="24"/>
  <c r="D7" i="24"/>
  <c r="D7" i="31"/>
  <c r="U57" i="24"/>
  <c r="V18" i="24"/>
  <c r="K56" i="24"/>
  <c r="K56" i="31"/>
  <c r="R34" i="24"/>
  <c r="K6" i="24"/>
  <c r="K6" i="31"/>
  <c r="Z58" i="24"/>
  <c r="N12" i="24"/>
  <c r="N12" i="31"/>
  <c r="W31" i="24"/>
  <c r="V36" i="24"/>
  <c r="M35" i="24"/>
  <c r="M35" i="31"/>
  <c r="J24" i="31"/>
  <c r="J24" i="24"/>
  <c r="T17" i="24"/>
  <c r="V54" i="24"/>
  <c r="K39" i="24"/>
  <c r="K39" i="31"/>
  <c r="R19" i="24"/>
  <c r="S48" i="24"/>
  <c r="R18" i="24"/>
  <c r="S47" i="24"/>
  <c r="D43" i="31"/>
  <c r="D43" i="24"/>
  <c r="R17" i="24"/>
  <c r="T36" i="24"/>
  <c r="U54" i="24"/>
  <c r="S13" i="24"/>
  <c r="N6" i="31"/>
  <c r="V33" i="24"/>
  <c r="D50" i="24"/>
  <c r="D50" i="31"/>
  <c r="L36" i="31"/>
  <c r="L36" i="24"/>
  <c r="K34" i="24"/>
  <c r="K34" i="31"/>
  <c r="D21" i="31"/>
  <c r="D21" i="24"/>
  <c r="D17" i="31"/>
  <c r="D17" i="24"/>
  <c r="W10" i="24"/>
  <c r="S41" i="24"/>
  <c r="E33" i="31"/>
  <c r="M14" i="31"/>
  <c r="C43" i="31"/>
  <c r="T14" i="24"/>
  <c r="D10" i="31"/>
  <c r="V37" i="24"/>
  <c r="K46" i="24"/>
  <c r="M58" i="11"/>
  <c r="T11" i="24"/>
  <c r="K53" i="24"/>
  <c r="J47" i="24"/>
  <c r="E12" i="24"/>
  <c r="M57" i="24"/>
  <c r="N15" i="24"/>
  <c r="K7" i="31"/>
  <c r="K54" i="31"/>
  <c r="K54" i="24"/>
  <c r="L46" i="31"/>
  <c r="L46" i="24"/>
  <c r="N29" i="24"/>
  <c r="N29" i="31"/>
  <c r="Q47" i="24"/>
  <c r="U56" i="24"/>
  <c r="C48" i="31"/>
  <c r="C48" i="24"/>
  <c r="N19" i="24"/>
  <c r="N58" i="11"/>
  <c r="Q14" i="24"/>
  <c r="Q58" i="11"/>
  <c r="M52" i="31"/>
  <c r="C58" i="11"/>
  <c r="N23" i="24"/>
  <c r="U39" i="24"/>
  <c r="S58" i="11"/>
  <c r="L47" i="31"/>
  <c r="K30" i="24"/>
  <c r="V30" i="24"/>
  <c r="E48" i="24"/>
  <c r="K35" i="31"/>
  <c r="K35" i="24"/>
  <c r="N27" i="24"/>
  <c r="W8" i="24"/>
  <c r="K49" i="31"/>
  <c r="K49" i="24"/>
  <c r="K11" i="31"/>
  <c r="K11" i="24"/>
  <c r="C53" i="31"/>
  <c r="C53" i="24"/>
  <c r="I48" i="24"/>
  <c r="K13" i="31"/>
  <c r="K13" i="24"/>
  <c r="J46" i="31"/>
  <c r="K25" i="24"/>
  <c r="J8" i="24"/>
  <c r="L24" i="24"/>
  <c r="O6" i="24"/>
  <c r="W30" i="24"/>
  <c r="N21" i="24"/>
  <c r="N21" i="31"/>
  <c r="M4" i="24"/>
  <c r="E58" i="11"/>
  <c r="J39" i="31"/>
  <c r="J39" i="24"/>
  <c r="J9" i="24"/>
  <c r="J9" i="31"/>
  <c r="N20" i="31"/>
  <c r="N20" i="24"/>
  <c r="S4" i="24"/>
  <c r="T20" i="24"/>
  <c r="I10" i="24"/>
  <c r="L35" i="24"/>
  <c r="L35" i="31"/>
  <c r="E10" i="31"/>
  <c r="E10" i="24"/>
  <c r="D8" i="31"/>
  <c r="D8" i="24"/>
  <c r="N24" i="31"/>
  <c r="C18" i="24"/>
  <c r="N19" i="31"/>
  <c r="U58" i="11"/>
  <c r="W7" i="24"/>
  <c r="N57" i="24"/>
  <c r="N57" i="31"/>
  <c r="D38" i="31"/>
  <c r="D38" i="24"/>
  <c r="E36" i="24"/>
  <c r="E36" i="31"/>
  <c r="J17" i="31"/>
  <c r="J17" i="24"/>
  <c r="J15" i="31"/>
  <c r="J15" i="24"/>
  <c r="E13" i="24"/>
  <c r="E13" i="31"/>
  <c r="C6" i="31"/>
  <c r="P55" i="24"/>
  <c r="E29" i="31"/>
  <c r="E29" i="24"/>
  <c r="W52" i="24"/>
  <c r="Q37" i="24"/>
  <c r="C45" i="31"/>
  <c r="C45" i="24"/>
  <c r="E18" i="31"/>
  <c r="E18" i="24"/>
  <c r="V6" i="24"/>
  <c r="V4" i="24"/>
  <c r="V45" i="24"/>
  <c r="D5" i="24"/>
  <c r="L45" i="31"/>
  <c r="L45" i="24"/>
  <c r="M22" i="24"/>
  <c r="M22" i="31"/>
  <c r="Q15" i="24"/>
  <c r="V32" i="24"/>
  <c r="K45" i="24"/>
  <c r="K45" i="31"/>
  <c r="U55" i="24"/>
  <c r="O58" i="11"/>
  <c r="V19" i="24"/>
  <c r="L28" i="24"/>
  <c r="L28" i="31"/>
  <c r="K22" i="31"/>
  <c r="K22" i="24"/>
  <c r="U40" i="24"/>
  <c r="N44" i="31"/>
  <c r="C31" i="31"/>
  <c r="R58" i="11"/>
  <c r="O55" i="24"/>
  <c r="O39" i="24"/>
  <c r="D29" i="31"/>
  <c r="D29" i="24"/>
  <c r="E15" i="31"/>
  <c r="E15" i="24"/>
  <c r="W51" i="24"/>
  <c r="K41" i="31"/>
  <c r="V8" i="24"/>
  <c r="C32" i="31"/>
  <c r="C32" i="24"/>
  <c r="N39" i="31"/>
  <c r="N39" i="24"/>
  <c r="P58" i="11"/>
  <c r="Q54" i="24"/>
  <c r="R57" i="24"/>
  <c r="R9" i="24"/>
  <c r="U15" i="24"/>
  <c r="S55" i="24"/>
  <c r="S39" i="24"/>
  <c r="W40" i="24"/>
  <c r="E16" i="31"/>
  <c r="E16" i="24"/>
  <c r="L54" i="31"/>
  <c r="V46" i="24"/>
  <c r="C49" i="31"/>
  <c r="C49" i="24"/>
  <c r="K8" i="24"/>
  <c r="K8" i="31"/>
  <c r="L21" i="31"/>
  <c r="L21" i="24"/>
  <c r="Q31" i="24"/>
  <c r="R50" i="24"/>
  <c r="T53" i="24"/>
  <c r="Q30" i="24"/>
  <c r="E8" i="24"/>
  <c r="E8" i="31"/>
  <c r="W33" i="24"/>
  <c r="L40" i="31"/>
  <c r="D58" i="11"/>
  <c r="N38" i="31"/>
  <c r="C54" i="31"/>
  <c r="J44" i="31"/>
  <c r="K36" i="31"/>
  <c r="M24" i="31"/>
  <c r="C50" i="31"/>
  <c r="V35" i="24"/>
  <c r="N45" i="31"/>
  <c r="C14" i="31"/>
  <c r="C14" i="24"/>
  <c r="J6" i="24"/>
  <c r="M50" i="24"/>
  <c r="M50" i="31"/>
  <c r="J16" i="24"/>
  <c r="Q21" i="24"/>
  <c r="U46" i="24"/>
  <c r="S54" i="24"/>
  <c r="S38" i="24"/>
  <c r="S22" i="24"/>
  <c r="W26" i="24"/>
  <c r="V13" i="24"/>
  <c r="S5" i="24"/>
  <c r="V26" i="24"/>
  <c r="N9" i="31"/>
  <c r="N9" i="24"/>
  <c r="C33" i="24"/>
  <c r="X58" i="24"/>
  <c r="AF46" i="24"/>
  <c r="AF43" i="24"/>
  <c r="Y58" i="24"/>
  <c r="AF11" i="24"/>
  <c r="AF10" i="24"/>
  <c r="AF58" i="23"/>
  <c r="I24" i="22"/>
  <c r="I24" i="34" s="1"/>
  <c r="N53" i="12"/>
  <c r="N28" i="12"/>
  <c r="K59" i="12"/>
  <c r="N20" i="12"/>
  <c r="N36" i="12"/>
  <c r="N58" i="12"/>
  <c r="N12" i="12"/>
  <c r="N42" i="12"/>
  <c r="T35" i="15"/>
  <c r="H34" i="29" s="1"/>
  <c r="AC54" i="2"/>
  <c r="P16" i="2"/>
  <c r="E15" i="22" s="1"/>
  <c r="E15" i="34" s="1"/>
  <c r="P30" i="2"/>
  <c r="P13" i="2"/>
  <c r="P32" i="2"/>
  <c r="D38" i="2"/>
  <c r="C18" i="2"/>
  <c r="C44" i="2"/>
  <c r="C54" i="2"/>
  <c r="C12" i="2"/>
  <c r="C8" i="2"/>
  <c r="C56" i="2"/>
  <c r="I59" i="2"/>
  <c r="D11" i="2"/>
  <c r="C14" i="2"/>
  <c r="J24" i="28"/>
  <c r="D28" i="2"/>
  <c r="P52" i="2"/>
  <c r="E51" i="22" s="1"/>
  <c r="E51" i="34" s="1"/>
  <c r="J31" i="28"/>
  <c r="P46" i="2"/>
  <c r="E45" i="22" s="1"/>
  <c r="E45" i="34" s="1"/>
  <c r="J45" i="34" s="1"/>
  <c r="P36" i="2"/>
  <c r="E35" i="22" s="1"/>
  <c r="P37" i="2"/>
  <c r="P10" i="2"/>
  <c r="E9" i="22" s="1"/>
  <c r="D33" i="2"/>
  <c r="D51" i="2"/>
  <c r="E59" i="2"/>
  <c r="D24" i="2"/>
  <c r="C7" i="2"/>
  <c r="D50" i="2"/>
  <c r="D34" i="2"/>
  <c r="AD59" i="2"/>
  <c r="D41" i="2"/>
  <c r="D57" i="2"/>
  <c r="C31" i="2"/>
  <c r="AA59" i="2"/>
  <c r="P8" i="2"/>
  <c r="D53" i="2"/>
  <c r="D27" i="2"/>
  <c r="C23" i="2"/>
  <c r="D21" i="2"/>
  <c r="J56" i="28"/>
  <c r="Q27" i="15"/>
  <c r="T42" i="15"/>
  <c r="H41" i="29" s="1"/>
  <c r="Q34" i="15"/>
  <c r="Q26" i="15"/>
  <c r="Q11" i="15"/>
  <c r="Q42" i="15"/>
  <c r="R26" i="15"/>
  <c r="T26" i="15" s="1"/>
  <c r="H25" i="29" s="1"/>
  <c r="Q10" i="15"/>
  <c r="T41" i="15"/>
  <c r="H40" i="29" s="1"/>
  <c r="I59" i="14"/>
  <c r="T45" i="15"/>
  <c r="H44" i="29" s="1"/>
  <c r="Q52" i="15"/>
  <c r="Q44" i="15"/>
  <c r="R43" i="15"/>
  <c r="T43" i="15" s="1"/>
  <c r="H42" i="29" s="1"/>
  <c r="R27" i="15"/>
  <c r="T27" i="15" s="1"/>
  <c r="H26" i="29" s="1"/>
  <c r="R11" i="15"/>
  <c r="T11" i="15" s="1"/>
  <c r="H10" i="29" s="1"/>
  <c r="Q35" i="15"/>
  <c r="Q51" i="15"/>
  <c r="Q19" i="15"/>
  <c r="T58" i="15"/>
  <c r="H57" i="29" s="1"/>
  <c r="T51" i="15"/>
  <c r="H50" i="29" s="1"/>
  <c r="T22" i="15"/>
  <c r="H21" i="29" s="1"/>
  <c r="T49" i="15"/>
  <c r="H48" i="29" s="1"/>
  <c r="T33" i="15"/>
  <c r="H32" i="29" s="1"/>
  <c r="T17" i="15"/>
  <c r="H16" i="29" s="1"/>
  <c r="T40" i="15"/>
  <c r="H39" i="29" s="1"/>
  <c r="T54" i="15"/>
  <c r="H53" i="29" s="1"/>
  <c r="Q28" i="15"/>
  <c r="Q20" i="15"/>
  <c r="Q12" i="15"/>
  <c r="S53" i="15"/>
  <c r="T53" i="15" s="1"/>
  <c r="H52" i="29" s="1"/>
  <c r="E59" i="15"/>
  <c r="T8" i="15"/>
  <c r="H7" i="29" s="1"/>
  <c r="T36" i="15"/>
  <c r="H35" i="29" s="1"/>
  <c r="R44" i="15"/>
  <c r="T44" i="15" s="1"/>
  <c r="H43" i="29" s="1"/>
  <c r="R12" i="15"/>
  <c r="T12" i="15" s="1"/>
  <c r="H11" i="29" s="1"/>
  <c r="Q45" i="15"/>
  <c r="Q36" i="15"/>
  <c r="T30" i="15"/>
  <c r="H29" i="29" s="1"/>
  <c r="R52" i="15"/>
  <c r="T52" i="15" s="1"/>
  <c r="H51" i="29" s="1"/>
  <c r="T38" i="15"/>
  <c r="H37" i="29" s="1"/>
  <c r="T34" i="15"/>
  <c r="H33" i="29" s="1"/>
  <c r="R20" i="15"/>
  <c r="T20" i="15" s="1"/>
  <c r="H19" i="29" s="1"/>
  <c r="F59" i="15"/>
  <c r="T46" i="15"/>
  <c r="H45" i="29" s="1"/>
  <c r="R28" i="15"/>
  <c r="T28" i="15" s="1"/>
  <c r="H27" i="29" s="1"/>
  <c r="T10" i="15"/>
  <c r="H9" i="29" s="1"/>
  <c r="H58" i="28"/>
  <c r="Q39" i="15"/>
  <c r="T31" i="15"/>
  <c r="H30" i="29" s="1"/>
  <c r="T23" i="15"/>
  <c r="H22" i="29" s="1"/>
  <c r="T15" i="15"/>
  <c r="H14" i="29" s="1"/>
  <c r="T14" i="15"/>
  <c r="H13" i="29" s="1"/>
  <c r="Q46" i="15"/>
  <c r="Q38" i="15"/>
  <c r="Q30" i="15"/>
  <c r="Q22" i="15"/>
  <c r="Q14" i="15"/>
  <c r="T50" i="15"/>
  <c r="H49" i="29" s="1"/>
  <c r="T18" i="15"/>
  <c r="H17" i="29" s="1"/>
  <c r="T29" i="15"/>
  <c r="H28" i="29" s="1"/>
  <c r="T21" i="15"/>
  <c r="H20" i="29" s="1"/>
  <c r="T13" i="15"/>
  <c r="H12" i="29" s="1"/>
  <c r="T55" i="15"/>
  <c r="H54" i="29" s="1"/>
  <c r="T47" i="15"/>
  <c r="H46" i="29" s="1"/>
  <c r="Q47" i="15"/>
  <c r="Q31" i="15"/>
  <c r="J47" i="28"/>
  <c r="Q23" i="15"/>
  <c r="Q15" i="15"/>
  <c r="O59" i="15"/>
  <c r="Q55" i="15"/>
  <c r="Q29" i="15"/>
  <c r="R39" i="15"/>
  <c r="T39" i="15" s="1"/>
  <c r="H38" i="29" s="1"/>
  <c r="P59" i="15"/>
  <c r="L15" i="14"/>
  <c r="L7" i="14"/>
  <c r="I59" i="32"/>
  <c r="AA53" i="6" l="1"/>
  <c r="AB53" i="6" s="1"/>
  <c r="J52" i="28" s="1"/>
  <c r="AH53" i="6"/>
  <c r="AA24" i="6"/>
  <c r="AB24" i="6" s="1"/>
  <c r="J23" i="28" s="1"/>
  <c r="AA35" i="6"/>
  <c r="AB35" i="6" s="1"/>
  <c r="J34" i="28" s="1"/>
  <c r="AH35" i="6"/>
  <c r="AA21" i="6"/>
  <c r="AB21" i="6" s="1"/>
  <c r="AA28" i="6"/>
  <c r="AB28" i="6" s="1"/>
  <c r="AA50" i="6"/>
  <c r="AB50" i="6" s="1"/>
  <c r="J49" i="28" s="1"/>
  <c r="AH50" i="6"/>
  <c r="AA57" i="6"/>
  <c r="AB57" i="6" s="1"/>
  <c r="AH57" i="6"/>
  <c r="AA43" i="6"/>
  <c r="AB43" i="6" s="1"/>
  <c r="AH43" i="6"/>
  <c r="AA18" i="6"/>
  <c r="AB18" i="6" s="1"/>
  <c r="AH18" i="6"/>
  <c r="AA25" i="6"/>
  <c r="AB25" i="6" s="1"/>
  <c r="AH25" i="6"/>
  <c r="AA48" i="6"/>
  <c r="AB48" i="6" s="1"/>
  <c r="AH48" i="6"/>
  <c r="AA14" i="6"/>
  <c r="AB14" i="6" s="1"/>
  <c r="AH14" i="6"/>
  <c r="AA27" i="6"/>
  <c r="AB27" i="6" s="1"/>
  <c r="AH27" i="6"/>
  <c r="AA51" i="6"/>
  <c r="AB51" i="6" s="1"/>
  <c r="AH51" i="6"/>
  <c r="AA23" i="6"/>
  <c r="AB23" i="6" s="1"/>
  <c r="AH23" i="6"/>
  <c r="AA41" i="6"/>
  <c r="AB41" i="6" s="1"/>
  <c r="AH41" i="6"/>
  <c r="AA44" i="6"/>
  <c r="AB44" i="6" s="1"/>
  <c r="AH44" i="6"/>
  <c r="AA13" i="6"/>
  <c r="AB13" i="6" s="1"/>
  <c r="AH13" i="6"/>
  <c r="AA9" i="6"/>
  <c r="AB9" i="6" s="1"/>
  <c r="J8" i="28" s="1"/>
  <c r="AH9" i="6"/>
  <c r="AH59" i="6" s="1"/>
  <c r="AA26" i="6"/>
  <c r="AB26" i="6" s="1"/>
  <c r="AA12" i="6"/>
  <c r="AB12" i="6" s="1"/>
  <c r="AA42" i="6"/>
  <c r="AB42" i="6" s="1"/>
  <c r="AH42" i="6"/>
  <c r="AA34" i="6"/>
  <c r="AB34" i="6" s="1"/>
  <c r="J33" i="28" s="1"/>
  <c r="AH34" i="6"/>
  <c r="AA52" i="6"/>
  <c r="AB52" i="6" s="1"/>
  <c r="AH52" i="6"/>
  <c r="AA31" i="6"/>
  <c r="AB31" i="6" s="1"/>
  <c r="AH31" i="6"/>
  <c r="H6" i="29"/>
  <c r="AF59" i="15"/>
  <c r="K59" i="15"/>
  <c r="M23" i="15"/>
  <c r="M59" i="15" s="1"/>
  <c r="J36" i="9"/>
  <c r="G36" i="34"/>
  <c r="G58" i="34"/>
  <c r="F21" i="29"/>
  <c r="N22" i="12"/>
  <c r="F37" i="29"/>
  <c r="N38" i="12"/>
  <c r="F53" i="29"/>
  <c r="N54" i="12"/>
  <c r="F10" i="29"/>
  <c r="N11" i="12"/>
  <c r="F26" i="29"/>
  <c r="N27" i="12"/>
  <c r="F42" i="29"/>
  <c r="N43" i="12"/>
  <c r="F6" i="29"/>
  <c r="N7" i="12"/>
  <c r="N59" i="12" s="1"/>
  <c r="F51" i="29"/>
  <c r="N52" i="12"/>
  <c r="F25" i="29"/>
  <c r="N26" i="12"/>
  <c r="F14" i="29"/>
  <c r="N15" i="12"/>
  <c r="F30" i="29"/>
  <c r="N31" i="12"/>
  <c r="F46" i="29"/>
  <c r="N47" i="12"/>
  <c r="F7" i="29"/>
  <c r="N8" i="12"/>
  <c r="F23" i="29"/>
  <c r="N24" i="12"/>
  <c r="F39" i="29"/>
  <c r="N40" i="12"/>
  <c r="F55" i="29"/>
  <c r="N56" i="12"/>
  <c r="F13" i="29"/>
  <c r="N14" i="12"/>
  <c r="F29" i="29"/>
  <c r="N30" i="12"/>
  <c r="F45" i="29"/>
  <c r="N46" i="12"/>
  <c r="F18" i="29"/>
  <c r="N19" i="12"/>
  <c r="F34" i="29"/>
  <c r="N35" i="12"/>
  <c r="F50" i="29"/>
  <c r="N51" i="12"/>
  <c r="F43" i="29"/>
  <c r="N44" i="12"/>
  <c r="J51" i="34"/>
  <c r="F17" i="29"/>
  <c r="N18" i="12"/>
  <c r="F33" i="29"/>
  <c r="N34" i="12"/>
  <c r="F49" i="29"/>
  <c r="N50" i="12"/>
  <c r="F22" i="29"/>
  <c r="N23" i="12"/>
  <c r="F38" i="29"/>
  <c r="N39" i="12"/>
  <c r="F54" i="29"/>
  <c r="N55" i="12"/>
  <c r="F15" i="29"/>
  <c r="N16" i="12"/>
  <c r="F31" i="29"/>
  <c r="N32" i="12"/>
  <c r="F47" i="29"/>
  <c r="N48" i="12"/>
  <c r="E36" i="29"/>
  <c r="E29" i="29"/>
  <c r="J31" i="7"/>
  <c r="C31" i="7" s="1"/>
  <c r="E31" i="29"/>
  <c r="E12" i="29"/>
  <c r="J15" i="34"/>
  <c r="J35" i="22"/>
  <c r="E35" i="34"/>
  <c r="J35" i="34" s="1"/>
  <c r="J9" i="22"/>
  <c r="E9" i="34"/>
  <c r="J9" i="34" s="1"/>
  <c r="AF30" i="31"/>
  <c r="AF49" i="31"/>
  <c r="AF48" i="31"/>
  <c r="AF29" i="31"/>
  <c r="AF36" i="31"/>
  <c r="AF25" i="31"/>
  <c r="AF26" i="31"/>
  <c r="AF42" i="31"/>
  <c r="AF15" i="31"/>
  <c r="AF44" i="31"/>
  <c r="AF24" i="31"/>
  <c r="AF50" i="31"/>
  <c r="AF45" i="31"/>
  <c r="AF38" i="31"/>
  <c r="AF28" i="31"/>
  <c r="AF13" i="31"/>
  <c r="AF22" i="31"/>
  <c r="AF21" i="31"/>
  <c r="AF20" i="31"/>
  <c r="AF23" i="31"/>
  <c r="AF34" i="31"/>
  <c r="AF33" i="31"/>
  <c r="AF54" i="31"/>
  <c r="AF18" i="31"/>
  <c r="AF27" i="31"/>
  <c r="AF14" i="31"/>
  <c r="AF8" i="31"/>
  <c r="AF31" i="31"/>
  <c r="AF40" i="31"/>
  <c r="AF39" i="31"/>
  <c r="AF43" i="31"/>
  <c r="AF10" i="31"/>
  <c r="AF51" i="31"/>
  <c r="AF47" i="31"/>
  <c r="AF57" i="31"/>
  <c r="AF52" i="31"/>
  <c r="AF19" i="31"/>
  <c r="AF35" i="31"/>
  <c r="AF41" i="31"/>
  <c r="AF56" i="31"/>
  <c r="AF9" i="31"/>
  <c r="AF37" i="31"/>
  <c r="J52" i="9"/>
  <c r="AF55" i="31"/>
  <c r="AF46" i="31"/>
  <c r="AF53" i="31"/>
  <c r="AF7" i="31"/>
  <c r="AF32" i="31"/>
  <c r="AF12" i="31"/>
  <c r="AF17" i="31"/>
  <c r="AF11" i="31"/>
  <c r="AF16" i="31"/>
  <c r="I58" i="34"/>
  <c r="C40" i="2"/>
  <c r="C25" i="2"/>
  <c r="C42" i="2"/>
  <c r="J51" i="9"/>
  <c r="J27" i="9"/>
  <c r="J59" i="12"/>
  <c r="J45" i="22"/>
  <c r="F7" i="22"/>
  <c r="C47" i="2"/>
  <c r="E58" i="7"/>
  <c r="L9" i="32"/>
  <c r="L59" i="32" s="1"/>
  <c r="D58" i="9"/>
  <c r="C9" i="2"/>
  <c r="C35" i="2"/>
  <c r="G58" i="9"/>
  <c r="J18" i="9"/>
  <c r="I58" i="8"/>
  <c r="O58" i="31"/>
  <c r="S58" i="31"/>
  <c r="R58" i="31"/>
  <c r="I58" i="31"/>
  <c r="I60" i="31" s="1"/>
  <c r="J34" i="8"/>
  <c r="J42" i="8"/>
  <c r="J12" i="28"/>
  <c r="J40" i="28"/>
  <c r="J57" i="28"/>
  <c r="J48" i="28"/>
  <c r="J13" i="28"/>
  <c r="J29" i="28"/>
  <c r="L59" i="14"/>
  <c r="G58" i="29"/>
  <c r="H58" i="22"/>
  <c r="J14" i="28"/>
  <c r="J50" i="28"/>
  <c r="J42" i="28"/>
  <c r="J44" i="28"/>
  <c r="J53" i="28"/>
  <c r="J10" i="28"/>
  <c r="J55" i="28"/>
  <c r="J43" i="28"/>
  <c r="J30" i="28"/>
  <c r="J18" i="28"/>
  <c r="J32" i="28"/>
  <c r="J21" i="28"/>
  <c r="J20" i="28"/>
  <c r="J9" i="28"/>
  <c r="J35" i="28"/>
  <c r="J25" i="28"/>
  <c r="J37" i="28"/>
  <c r="AA7" i="6"/>
  <c r="J22" i="28"/>
  <c r="AA8" i="6"/>
  <c r="AB8" i="6" s="1"/>
  <c r="T59" i="6"/>
  <c r="J46" i="28"/>
  <c r="J16" i="28"/>
  <c r="J51" i="28"/>
  <c r="J45" i="28"/>
  <c r="J41" i="28"/>
  <c r="J17" i="28"/>
  <c r="J19" i="28"/>
  <c r="J28" i="28"/>
  <c r="J11" i="28"/>
  <c r="J26" i="28"/>
  <c r="J27" i="28"/>
  <c r="D58" i="24"/>
  <c r="X58" i="31"/>
  <c r="S58" i="24"/>
  <c r="G58" i="31"/>
  <c r="G60" i="31" s="1"/>
  <c r="Q58" i="31"/>
  <c r="W58" i="24"/>
  <c r="J58" i="31"/>
  <c r="J60" i="31" s="1"/>
  <c r="T58" i="24"/>
  <c r="L58" i="31"/>
  <c r="T58" i="31"/>
  <c r="W58" i="31"/>
  <c r="Q58" i="24"/>
  <c r="R58" i="24"/>
  <c r="V58" i="31"/>
  <c r="E58" i="24"/>
  <c r="P58" i="24"/>
  <c r="K58" i="24"/>
  <c r="O58" i="24"/>
  <c r="M58" i="31"/>
  <c r="U58" i="31"/>
  <c r="L58" i="24"/>
  <c r="M58" i="24"/>
  <c r="I58" i="24"/>
  <c r="U58" i="24"/>
  <c r="V58" i="24"/>
  <c r="E58" i="31"/>
  <c r="D58" i="31"/>
  <c r="C58" i="31"/>
  <c r="J58" i="24"/>
  <c r="I58" i="7"/>
  <c r="N58" i="24"/>
  <c r="N58" i="31"/>
  <c r="C58" i="24"/>
  <c r="Y58" i="31"/>
  <c r="P58" i="31"/>
  <c r="P60" i="31" s="1"/>
  <c r="K58" i="31"/>
  <c r="K60" i="31" s="1"/>
  <c r="AF58" i="24"/>
  <c r="AF61" i="24"/>
  <c r="I58" i="22"/>
  <c r="E12" i="22"/>
  <c r="E12" i="34" s="1"/>
  <c r="J12" i="34" s="1"/>
  <c r="P17" i="2"/>
  <c r="C24" i="2"/>
  <c r="P24" i="2"/>
  <c r="C51" i="2"/>
  <c r="C33" i="2"/>
  <c r="C28" i="2"/>
  <c r="C38" i="2"/>
  <c r="E31" i="22"/>
  <c r="E31" i="34" s="1"/>
  <c r="J31" i="34" s="1"/>
  <c r="P12" i="2"/>
  <c r="P44" i="2"/>
  <c r="J15" i="22"/>
  <c r="P56" i="2"/>
  <c r="J51" i="22"/>
  <c r="C11" i="2"/>
  <c r="P15" i="2"/>
  <c r="P39" i="2"/>
  <c r="P19" i="2"/>
  <c r="P54" i="2"/>
  <c r="E7" i="22"/>
  <c r="E7" i="34" s="1"/>
  <c r="P40" i="2"/>
  <c r="P55" i="2"/>
  <c r="P28" i="2"/>
  <c r="C27" i="2"/>
  <c r="P45" i="2"/>
  <c r="P22" i="2"/>
  <c r="P42" i="2"/>
  <c r="P51" i="2"/>
  <c r="P58" i="2"/>
  <c r="C21" i="2"/>
  <c r="C53" i="2"/>
  <c r="P9" i="2"/>
  <c r="E29" i="22"/>
  <c r="E29" i="34" s="1"/>
  <c r="J29" i="34" s="1"/>
  <c r="P48" i="2"/>
  <c r="P29" i="2"/>
  <c r="P26" i="2"/>
  <c r="C41" i="2"/>
  <c r="C34" i="2"/>
  <c r="C50" i="2"/>
  <c r="P35" i="2"/>
  <c r="C57" i="2"/>
  <c r="D59" i="2"/>
  <c r="E36" i="22"/>
  <c r="E36" i="34" s="1"/>
  <c r="J36" i="34" s="1"/>
  <c r="P33" i="2"/>
  <c r="P25" i="2"/>
  <c r="P43" i="2"/>
  <c r="P49" i="2"/>
  <c r="P20" i="2"/>
  <c r="S59" i="15"/>
  <c r="T59" i="15"/>
  <c r="Q59" i="15"/>
  <c r="R59" i="15"/>
  <c r="J7" i="34" l="1"/>
  <c r="F58" i="22"/>
  <c r="F7" i="34"/>
  <c r="F58" i="34" s="1"/>
  <c r="J29" i="7"/>
  <c r="C29" i="7" s="1"/>
  <c r="E28" i="29"/>
  <c r="E19" i="29"/>
  <c r="E32" i="29"/>
  <c r="E47" i="29"/>
  <c r="E57" i="29"/>
  <c r="J27" i="7"/>
  <c r="C27" i="7" s="1"/>
  <c r="E27" i="29"/>
  <c r="E9" i="29"/>
  <c r="J9" i="29" s="1"/>
  <c r="E21" i="29"/>
  <c r="J38" i="7"/>
  <c r="C38" i="7" s="1"/>
  <c r="E38" i="29"/>
  <c r="E48" i="29"/>
  <c r="E50" i="29"/>
  <c r="E44" i="29"/>
  <c r="E54" i="29"/>
  <c r="E23" i="29"/>
  <c r="J15" i="7"/>
  <c r="C15" i="7" s="1"/>
  <c r="E15" i="29"/>
  <c r="J15" i="29" s="1"/>
  <c r="E7" i="29"/>
  <c r="J51" i="7"/>
  <c r="C51" i="7" s="1"/>
  <c r="E51" i="29"/>
  <c r="J51" i="29" s="1"/>
  <c r="E24" i="29"/>
  <c r="E53" i="29"/>
  <c r="E34" i="29"/>
  <c r="E42" i="29"/>
  <c r="E25" i="29"/>
  <c r="E41" i="29"/>
  <c r="E39" i="29"/>
  <c r="E18" i="29"/>
  <c r="J55" i="7"/>
  <c r="C55" i="7" s="1"/>
  <c r="E55" i="29"/>
  <c r="E43" i="29"/>
  <c r="J45" i="7"/>
  <c r="C45" i="7" s="1"/>
  <c r="E45" i="29"/>
  <c r="J35" i="7"/>
  <c r="C35" i="7" s="1"/>
  <c r="E35" i="29"/>
  <c r="J35" i="29" s="1"/>
  <c r="AF58" i="31"/>
  <c r="P60" i="24"/>
  <c r="J60" i="24"/>
  <c r="L60" i="24"/>
  <c r="K60" i="24"/>
  <c r="J12" i="7"/>
  <c r="C12" i="7" s="1"/>
  <c r="E16" i="22"/>
  <c r="J50" i="7"/>
  <c r="C50" i="7" s="1"/>
  <c r="E14" i="22"/>
  <c r="E14" i="34" s="1"/>
  <c r="J14" i="34" s="1"/>
  <c r="E43" i="22"/>
  <c r="E43" i="34" s="1"/>
  <c r="J43" i="34" s="1"/>
  <c r="J32" i="7"/>
  <c r="C32" i="7" s="1"/>
  <c r="E11" i="22"/>
  <c r="D58" i="29"/>
  <c r="J45" i="29"/>
  <c r="F58" i="29"/>
  <c r="J58" i="8"/>
  <c r="J42" i="9"/>
  <c r="J34" i="9"/>
  <c r="I58" i="9"/>
  <c r="H58" i="29"/>
  <c r="U59" i="6"/>
  <c r="J7" i="28"/>
  <c r="AA59" i="6"/>
  <c r="AB7" i="6"/>
  <c r="J9" i="7"/>
  <c r="C9" i="7" s="1"/>
  <c r="E38" i="22"/>
  <c r="E38" i="34" s="1"/>
  <c r="J38" i="34" s="1"/>
  <c r="J12" i="22"/>
  <c r="J12" i="29"/>
  <c r="P38" i="2"/>
  <c r="J43" i="7"/>
  <c r="C43" i="7" s="1"/>
  <c r="P18" i="2"/>
  <c r="P14" i="2"/>
  <c r="E55" i="22"/>
  <c r="E55" i="34" s="1"/>
  <c r="J55" i="34" s="1"/>
  <c r="J31" i="22"/>
  <c r="J31" i="29"/>
  <c r="P11" i="2"/>
  <c r="P31" i="2"/>
  <c r="P47" i="2"/>
  <c r="P23" i="2"/>
  <c r="E18" i="22"/>
  <c r="E18" i="34" s="1"/>
  <c r="J18" i="34" s="1"/>
  <c r="E53" i="22"/>
  <c r="E53" i="34" s="1"/>
  <c r="J53" i="34" s="1"/>
  <c r="J36" i="7"/>
  <c r="C36" i="7" s="1"/>
  <c r="E24" i="22"/>
  <c r="E24" i="34" s="1"/>
  <c r="J24" i="34" s="1"/>
  <c r="P57" i="2"/>
  <c r="P41" i="2"/>
  <c r="E57" i="22"/>
  <c r="E57" i="34" s="1"/>
  <c r="J57" i="34" s="1"/>
  <c r="P27" i="2"/>
  <c r="J7" i="22"/>
  <c r="E19" i="22"/>
  <c r="E19" i="34" s="1"/>
  <c r="J19" i="34" s="1"/>
  <c r="P53" i="2"/>
  <c r="E23" i="22"/>
  <c r="E23" i="34" s="1"/>
  <c r="J23" i="34" s="1"/>
  <c r="E47" i="22"/>
  <c r="E47" i="34" s="1"/>
  <c r="J47" i="34" s="1"/>
  <c r="E21" i="22"/>
  <c r="E21" i="34" s="1"/>
  <c r="J21" i="34" s="1"/>
  <c r="E27" i="22"/>
  <c r="E27" i="34" s="1"/>
  <c r="J27" i="34" s="1"/>
  <c r="E25" i="22"/>
  <c r="E25" i="34" s="1"/>
  <c r="J25" i="34" s="1"/>
  <c r="P50" i="2"/>
  <c r="P21" i="2"/>
  <c r="E54" i="22"/>
  <c r="E54" i="34" s="1"/>
  <c r="J54" i="34" s="1"/>
  <c r="E32" i="22"/>
  <c r="E32" i="34" s="1"/>
  <c r="J32" i="34" s="1"/>
  <c r="J36" i="29"/>
  <c r="J36" i="22"/>
  <c r="E50" i="22"/>
  <c r="E50" i="34" s="1"/>
  <c r="J50" i="34" s="1"/>
  <c r="E34" i="22"/>
  <c r="E34" i="34" s="1"/>
  <c r="J34" i="34" s="1"/>
  <c r="E42" i="22"/>
  <c r="E42" i="34" s="1"/>
  <c r="J42" i="34" s="1"/>
  <c r="P34" i="2"/>
  <c r="E28" i="22"/>
  <c r="E28" i="34" s="1"/>
  <c r="J28" i="34" s="1"/>
  <c r="J29" i="29"/>
  <c r="J29" i="22"/>
  <c r="E8" i="22"/>
  <c r="E8" i="34" s="1"/>
  <c r="J8" i="34" s="1"/>
  <c r="E41" i="22"/>
  <c r="E41" i="34" s="1"/>
  <c r="J41" i="34" s="1"/>
  <c r="E44" i="22"/>
  <c r="E44" i="34" s="1"/>
  <c r="J44" i="34" s="1"/>
  <c r="E39" i="22"/>
  <c r="E39" i="34" s="1"/>
  <c r="J39" i="34" s="1"/>
  <c r="E48" i="22"/>
  <c r="E48" i="34" s="1"/>
  <c r="J48" i="34" s="1"/>
  <c r="C59" i="2"/>
  <c r="C61" i="2" s="1"/>
  <c r="G58" i="7"/>
  <c r="E14" i="29" l="1"/>
  <c r="J14" i="7"/>
  <c r="C14" i="7" s="1"/>
  <c r="E49" i="29"/>
  <c r="E56" i="29"/>
  <c r="J23" i="7"/>
  <c r="C23" i="7" s="1"/>
  <c r="J16" i="22"/>
  <c r="E16" i="34"/>
  <c r="J16" i="34" s="1"/>
  <c r="E26" i="29"/>
  <c r="E46" i="29"/>
  <c r="J11" i="7"/>
  <c r="C11" i="7" s="1"/>
  <c r="E11" i="29"/>
  <c r="J11" i="29" s="1"/>
  <c r="J8" i="7"/>
  <c r="C8" i="7" s="1"/>
  <c r="E8" i="29"/>
  <c r="E40" i="29"/>
  <c r="J30" i="7"/>
  <c r="C30" i="7" s="1"/>
  <c r="E30" i="29"/>
  <c r="E33" i="29"/>
  <c r="E20" i="29"/>
  <c r="E52" i="29"/>
  <c r="E22" i="29"/>
  <c r="J37" i="7"/>
  <c r="C37" i="7" s="1"/>
  <c r="E37" i="29"/>
  <c r="J11" i="22"/>
  <c r="E11" i="34"/>
  <c r="J11" i="34" s="1"/>
  <c r="J16" i="7"/>
  <c r="C16" i="7" s="1"/>
  <c r="E16" i="29"/>
  <c r="J16" i="29" s="1"/>
  <c r="J7" i="7"/>
  <c r="C7" i="7" s="1"/>
  <c r="J14" i="29"/>
  <c r="J43" i="22"/>
  <c r="J43" i="29"/>
  <c r="E37" i="22"/>
  <c r="J14" i="22"/>
  <c r="I58" i="29"/>
  <c r="J58" i="9"/>
  <c r="J38" i="29"/>
  <c r="J7" i="29"/>
  <c r="AB59" i="6"/>
  <c r="J38" i="22"/>
  <c r="J55" i="22"/>
  <c r="J55" i="29"/>
  <c r="E13" i="22"/>
  <c r="E13" i="34" s="1"/>
  <c r="J13" i="34" s="1"/>
  <c r="E17" i="22"/>
  <c r="E17" i="34" s="1"/>
  <c r="J17" i="34" s="1"/>
  <c r="E30" i="22"/>
  <c r="E30" i="34" s="1"/>
  <c r="J30" i="34" s="1"/>
  <c r="E10" i="22"/>
  <c r="E10" i="34" s="1"/>
  <c r="J10" i="34" s="1"/>
  <c r="J42" i="7"/>
  <c r="C42" i="7" s="1"/>
  <c r="J47" i="7"/>
  <c r="C47" i="7" s="1"/>
  <c r="J25" i="7"/>
  <c r="C25" i="7" s="1"/>
  <c r="J18" i="7"/>
  <c r="C18" i="7" s="1"/>
  <c r="J48" i="7"/>
  <c r="C48" i="7" s="1"/>
  <c r="J57" i="7"/>
  <c r="C57" i="7" s="1"/>
  <c r="J39" i="7"/>
  <c r="C39" i="7" s="1"/>
  <c r="E22" i="22"/>
  <c r="E22" i="34" s="1"/>
  <c r="J22" i="34" s="1"/>
  <c r="J18" i="29"/>
  <c r="J18" i="22"/>
  <c r="J44" i="7"/>
  <c r="C44" i="7" s="1"/>
  <c r="J28" i="7"/>
  <c r="C28" i="7" s="1"/>
  <c r="J34" i="7"/>
  <c r="C34" i="7" s="1"/>
  <c r="J54" i="7"/>
  <c r="C54" i="7" s="1"/>
  <c r="J24" i="7"/>
  <c r="C24" i="7" s="1"/>
  <c r="J19" i="7"/>
  <c r="C19" i="7" s="1"/>
  <c r="E46" i="22"/>
  <c r="E46" i="34" s="1"/>
  <c r="J46" i="34" s="1"/>
  <c r="J41" i="7"/>
  <c r="C41" i="7" s="1"/>
  <c r="J21" i="7"/>
  <c r="C21" i="7" s="1"/>
  <c r="J53" i="7"/>
  <c r="C53" i="7" s="1"/>
  <c r="J53" i="22"/>
  <c r="J53" i="29"/>
  <c r="J19" i="29"/>
  <c r="J19" i="22"/>
  <c r="J48" i="29"/>
  <c r="J48" i="22"/>
  <c r="J8" i="29"/>
  <c r="J8" i="22"/>
  <c r="J21" i="29"/>
  <c r="J21" i="22"/>
  <c r="J41" i="29"/>
  <c r="J41" i="22"/>
  <c r="J50" i="29"/>
  <c r="J50" i="22"/>
  <c r="E49" i="22"/>
  <c r="E49" i="34" s="1"/>
  <c r="J49" i="34" s="1"/>
  <c r="E52" i="22"/>
  <c r="E52" i="34" s="1"/>
  <c r="J52" i="34" s="1"/>
  <c r="E20" i="22"/>
  <c r="E20" i="34" s="1"/>
  <c r="J20" i="34" s="1"/>
  <c r="E33" i="22"/>
  <c r="E33" i="34" s="1"/>
  <c r="J33" i="34" s="1"/>
  <c r="J32" i="29"/>
  <c r="J32" i="22"/>
  <c r="E26" i="22"/>
  <c r="E26" i="34" s="1"/>
  <c r="J26" i="34" s="1"/>
  <c r="E56" i="22"/>
  <c r="E56" i="34" s="1"/>
  <c r="J56" i="34" s="1"/>
  <c r="E40" i="22"/>
  <c r="E40" i="34" s="1"/>
  <c r="J40" i="34" s="1"/>
  <c r="J39" i="29"/>
  <c r="J39" i="22"/>
  <c r="J44" i="29"/>
  <c r="J44" i="22"/>
  <c r="J54" i="22"/>
  <c r="J54" i="29"/>
  <c r="J25" i="29"/>
  <c r="J25" i="22"/>
  <c r="J47" i="29"/>
  <c r="J47" i="22"/>
  <c r="J27" i="29"/>
  <c r="J27" i="22"/>
  <c r="J42" i="29"/>
  <c r="J42" i="22"/>
  <c r="J23" i="29"/>
  <c r="J23" i="22"/>
  <c r="J28" i="29"/>
  <c r="J28" i="22"/>
  <c r="J34" i="29"/>
  <c r="J34" i="22"/>
  <c r="N59" i="2"/>
  <c r="J57" i="29"/>
  <c r="J57" i="22"/>
  <c r="J24" i="22"/>
  <c r="J24" i="29"/>
  <c r="E13" i="29" l="1"/>
  <c r="E17" i="29"/>
  <c r="J17" i="7"/>
  <c r="C17" i="7" s="1"/>
  <c r="J10" i="7"/>
  <c r="C10" i="7" s="1"/>
  <c r="E10" i="29"/>
  <c r="J37" i="29"/>
  <c r="E37" i="34"/>
  <c r="J37" i="34" s="1"/>
  <c r="J13" i="7"/>
  <c r="C13" i="7" s="1"/>
  <c r="J37" i="22"/>
  <c r="D58" i="7"/>
  <c r="C58" i="28"/>
  <c r="J6" i="28"/>
  <c r="J58" i="28" s="1"/>
  <c r="J17" i="22"/>
  <c r="J17" i="29"/>
  <c r="J13" i="29"/>
  <c r="J13" i="22"/>
  <c r="J10" i="22"/>
  <c r="J10" i="29"/>
  <c r="J30" i="29"/>
  <c r="J30" i="22"/>
  <c r="J56" i="7"/>
  <c r="C56" i="7" s="1"/>
  <c r="J46" i="29"/>
  <c r="J46" i="22"/>
  <c r="J26" i="7"/>
  <c r="C26" i="7" s="1"/>
  <c r="J22" i="7"/>
  <c r="C22" i="7" s="1"/>
  <c r="J20" i="7"/>
  <c r="C20" i="7" s="1"/>
  <c r="J22" i="29"/>
  <c r="J22" i="22"/>
  <c r="J52" i="7"/>
  <c r="C52" i="7" s="1"/>
  <c r="J40" i="7"/>
  <c r="C40" i="7" s="1"/>
  <c r="J33" i="7"/>
  <c r="C33" i="7" s="1"/>
  <c r="J46" i="7"/>
  <c r="C46" i="7" s="1"/>
  <c r="J49" i="7"/>
  <c r="C49" i="7" s="1"/>
  <c r="Q59" i="2"/>
  <c r="J49" i="29"/>
  <c r="J49" i="22"/>
  <c r="J52" i="29"/>
  <c r="J52" i="22"/>
  <c r="J40" i="29"/>
  <c r="J40" i="22"/>
  <c r="J56" i="29"/>
  <c r="J56" i="22"/>
  <c r="J33" i="29"/>
  <c r="J33" i="22"/>
  <c r="J26" i="29"/>
  <c r="J26" i="22"/>
  <c r="J20" i="29"/>
  <c r="J20" i="22"/>
  <c r="C58" i="29" l="1"/>
  <c r="P7" i="2"/>
  <c r="O59" i="2"/>
  <c r="R59" i="2"/>
  <c r="E6" i="22" l="1"/>
  <c r="P59" i="2"/>
  <c r="Z59" i="2" l="1"/>
  <c r="E6" i="29"/>
  <c r="J6" i="29" s="1"/>
  <c r="J58" i="29" s="1"/>
  <c r="J6" i="22"/>
  <c r="J58" i="22" s="1"/>
  <c r="E6" i="34"/>
  <c r="E58" i="22"/>
  <c r="S59" i="2"/>
  <c r="E58" i="34" l="1"/>
  <c r="J6" i="34"/>
  <c r="J58" i="34" s="1"/>
  <c r="E58" i="29"/>
  <c r="J6" i="7"/>
  <c r="F58" i="7"/>
  <c r="J58" i="7" l="1"/>
  <c r="C6" i="7"/>
  <c r="C5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Aucott, Stephen</author>
  </authors>
  <commentList>
    <comment ref="E22" authorId="0" shapeId="0" xr:uid="{5DE12384-12AA-437E-BD62-D4A31EC7A53F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A2300 IO
</t>
        </r>
      </text>
    </comment>
    <comment ref="E24" authorId="0" shapeId="0" xr:uid="{49BAC605-5180-4AB1-9468-BCF05341DAAA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 I/O
</t>
        </r>
      </text>
    </comment>
    <comment ref="E28" authorId="0" shapeId="0" xr:uid="{47B32C46-9FD7-48D0-9618-8A6E219ACB52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 I/O
</t>
        </r>
      </text>
    </comment>
    <comment ref="E33" authorId="0" shapeId="0" xr:uid="{44B314F0-8B26-4392-A03C-3166A1632C6A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 I/O
</t>
        </r>
      </text>
    </comment>
    <comment ref="E37" authorId="0" shapeId="0" xr:uid="{40E2FCD1-4743-4D2B-93C2-9F2599EFA783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
</t>
        </r>
      </text>
    </comment>
    <comment ref="E38" authorId="0" shapeId="0" xr:uid="{500AE3B1-DAF8-47F4-A7CC-9886ACCD1B73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
</t>
        </r>
      </text>
    </comment>
    <comment ref="E41" authorId="0" shapeId="0" xr:uid="{DFB923EF-D8F5-46E9-9BEB-D80A1D9B90FF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 I/O
</t>
        </r>
      </text>
    </comment>
    <comment ref="E42" authorId="0" shapeId="0" xr:uid="{B3B24746-9FA6-4E75-9F04-6B08E76AF987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A22051 I/O
</t>
        </r>
      </text>
    </comment>
    <comment ref="E44" authorId="0" shapeId="0" xr:uid="{9E979835-C17A-41B1-A701-1E30AEB0AC67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 I/O
</t>
        </r>
      </text>
    </comment>
    <comment ref="E52" authorId="0" shapeId="0" xr:uid="{9F951ADF-5236-4DF9-A853-BEB6BFCCEEDF}">
      <text>
        <r>
          <rPr>
            <b/>
            <sz val="9"/>
            <color indexed="81"/>
            <rFont val="Tahoma"/>
            <family val="2"/>
          </rPr>
          <t>Aucott, Stephen:</t>
        </r>
        <r>
          <rPr>
            <sz val="9"/>
            <color indexed="81"/>
            <rFont val="Tahoma"/>
            <family val="2"/>
          </rPr>
          <t xml:space="preserve">
A22051 I/O
</t>
        </r>
      </text>
    </comment>
  </commentList>
</comments>
</file>

<file path=xl/sharedStrings.xml><?xml version="1.0" encoding="utf-8"?>
<sst xmlns="http://schemas.openxmlformats.org/spreadsheetml/2006/main" count="1181" uniqueCount="333">
  <si>
    <t>(1)</t>
  </si>
  <si>
    <t>(2)</t>
  </si>
  <si>
    <t>(3)</t>
  </si>
  <si>
    <t>(4)</t>
  </si>
  <si>
    <t>(5)</t>
  </si>
  <si>
    <t>(6)</t>
  </si>
  <si>
    <t>(7)</t>
  </si>
  <si>
    <t>(8)</t>
  </si>
  <si>
    <t xml:space="preserve"> </t>
  </si>
  <si>
    <t>REGULAR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</si>
  <si>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</si>
  <si>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</si>
  <si>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</si>
  <si>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</si>
  <si>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</si>
  <si>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</si>
  <si>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</si>
  <si>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</si>
  <si>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</si>
  <si>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</si>
  <si>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</si>
  <si>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</si>
  <si>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</si>
  <si>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</si>
  <si>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</si>
  <si>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</si>
  <si>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</si>
  <si>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</si>
  <si>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</si>
  <si>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</si>
  <si>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</si>
  <si>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</si>
  <si>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</si>
  <si>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</si>
  <si>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</si>
  <si>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</si>
  <si>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</si>
  <si>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</si>
  <si>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</si>
  <si>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</si>
  <si>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</si>
  <si>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</si>
  <si>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</si>
  <si>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</si>
  <si>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</si>
  <si>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</si>
  <si>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</si>
  <si>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</si>
  <si>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</si>
  <si>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</si>
  <si>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</si>
  <si>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</si>
  <si>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</si>
  <si>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</si>
  <si>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</si>
  <si>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</si>
  <si>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</si>
  <si>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</si>
  <si>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</si>
  <si>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</si>
  <si>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</si>
  <si>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</si>
  <si>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</si>
  <si>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</si>
  <si>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</si>
  <si>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</si>
  <si>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</si>
  <si>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</si>
  <si>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</si>
  <si>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</si>
  <si>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</si>
  <si>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</si>
  <si>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</si>
  <si>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</si>
  <si>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(DECREASE)</t>
  </si>
  <si>
    <t>Volunteers</t>
  </si>
  <si>
    <t>(13)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</si>
  <si>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</si>
  <si>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</si>
  <si>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</si>
  <si>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</si>
  <si>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</si>
  <si>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</si>
  <si>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</si>
  <si>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</si>
  <si>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</si>
  <si>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</si>
  <si>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</si>
  <si>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</si>
  <si>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</si>
  <si>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</si>
  <si>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</si>
  <si>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</si>
  <si>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</si>
  <si>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</si>
  <si>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</si>
  <si>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</si>
  <si>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</si>
  <si>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</si>
  <si>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</si>
  <si>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</si>
  <si>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</si>
  <si>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</si>
  <si>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</si>
  <si>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</si>
  <si>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</si>
  <si>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</si>
  <si>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</si>
  <si>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</si>
  <si>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</si>
  <si>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</si>
  <si>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</si>
  <si>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</si>
  <si>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</si>
  <si>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</si>
  <si>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</si>
  <si>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</si>
  <si>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</si>
  <si>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</si>
  <si>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</si>
  <si>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</si>
  <si>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</si>
  <si>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</si>
  <si>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</si>
  <si>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</si>
  <si>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</si>
  <si>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</si>
  <si>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</si>
  <si>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</si>
  <si>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</si>
  <si>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</si>
  <si>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</si>
  <si>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ERIE</t>
  </si>
  <si>
    <t>BLOCK GRANT ALLOCATION</t>
  </si>
  <si>
    <t>AMENDMENT #1</t>
  </si>
  <si>
    <t>OTHER FUNDS</t>
  </si>
  <si>
    <t>Ombudsman</t>
  </si>
  <si>
    <t xml:space="preserve">     TOTALS</t>
  </si>
  <si>
    <t>AMENDMENT #2</t>
  </si>
  <si>
    <t>CHANGE NO.2</t>
  </si>
  <si>
    <t>CHANGE NO. 1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</si>
  <si>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</si>
  <si>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</si>
  <si>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</si>
  <si>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</si>
  <si>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</si>
  <si>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</si>
  <si>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</si>
  <si>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</si>
  <si>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</si>
  <si>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</si>
  <si>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</si>
  <si>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</si>
  <si>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</si>
  <si>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</si>
  <si>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</si>
  <si>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</si>
  <si>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</si>
  <si>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</si>
  <si>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</si>
  <si>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</si>
  <si>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</si>
  <si>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</si>
  <si>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</si>
  <si>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</si>
  <si>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</si>
  <si>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</si>
  <si>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</si>
  <si>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</si>
  <si>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</si>
  <si>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</si>
  <si>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</si>
  <si>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</si>
  <si>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</si>
  <si>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</si>
  <si>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</si>
  <si>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</si>
  <si>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</si>
  <si>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</si>
  <si>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</si>
  <si>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</si>
  <si>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</si>
  <si>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</si>
  <si>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</si>
  <si>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</si>
  <si>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</si>
  <si>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</si>
  <si>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</si>
  <si>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</si>
  <si>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</si>
  <si>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</si>
  <si>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</si>
  <si>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</si>
  <si>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</si>
  <si>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</si>
  <si>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</si>
  <si>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</si>
  <si>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</si>
  <si>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</si>
  <si>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</si>
  <si>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</si>
  <si>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</si>
  <si>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</si>
  <si>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</si>
  <si>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</si>
  <si>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</si>
  <si>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</si>
  <si>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</si>
  <si>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</si>
  <si>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</si>
  <si>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</si>
  <si>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</si>
  <si>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</si>
  <si>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</si>
  <si>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</si>
  <si>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</si>
  <si>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</si>
  <si>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Block Grant</t>
  </si>
  <si>
    <t>Supplement</t>
  </si>
  <si>
    <t>IN-HOME</t>
  </si>
  <si>
    <t>PARAMETER</t>
  </si>
  <si>
    <t>FED. CAREGIVER</t>
  </si>
  <si>
    <t xml:space="preserve">SUPPORT </t>
  </si>
  <si>
    <t>Caregiver Support</t>
  </si>
  <si>
    <t>COOPERATIVE AGREEMENT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</si>
  <si>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</si>
  <si>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</si>
  <si>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</si>
  <si>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</si>
  <si>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</si>
  <si>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</si>
  <si>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</si>
  <si>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</si>
  <si>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</si>
  <si>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</si>
  <si>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</si>
  <si>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Reg. Staff</t>
  </si>
  <si>
    <t>(16)</t>
  </si>
  <si>
    <t>(17)</t>
  </si>
  <si>
    <t>(18)</t>
  </si>
  <si>
    <t>(19)</t>
  </si>
  <si>
    <t>(20)</t>
  </si>
  <si>
    <t>PS</t>
  </si>
  <si>
    <t>Personnel</t>
  </si>
  <si>
    <t>FY 2019-20</t>
  </si>
  <si>
    <t xml:space="preserve">ARPA </t>
  </si>
  <si>
    <t>PA MEDI</t>
  </si>
  <si>
    <t>(Decrease</t>
  </si>
  <si>
    <t xml:space="preserve">Decrease </t>
  </si>
  <si>
    <t>Base</t>
  </si>
  <si>
    <t>PHLP</t>
  </si>
  <si>
    <t>Suppt Svs</t>
  </si>
  <si>
    <t>ARPA</t>
  </si>
  <si>
    <t>Prev Health</t>
  </si>
  <si>
    <t>Family Caregiver</t>
  </si>
  <si>
    <t>(10)</t>
  </si>
  <si>
    <t>(11)</t>
  </si>
  <si>
    <t>(12)</t>
  </si>
  <si>
    <t>(9)</t>
  </si>
  <si>
    <t>(21)</t>
  </si>
  <si>
    <t>HD Meals</t>
  </si>
  <si>
    <t>Cong Meals</t>
  </si>
  <si>
    <t>(22)</t>
  </si>
  <si>
    <t>(23)</t>
  </si>
  <si>
    <t>Grant</t>
  </si>
  <si>
    <t xml:space="preserve">Fed Care Act </t>
  </si>
  <si>
    <t>Access</t>
  </si>
  <si>
    <t>FY 2022-23</t>
  </si>
  <si>
    <t xml:space="preserve"> 01 ERIE</t>
  </si>
  <si>
    <t>IFF Changes</t>
  </si>
  <si>
    <t>Fed</t>
  </si>
  <si>
    <t>APD 22-23</t>
  </si>
  <si>
    <t>Volunteer Specialist</t>
  </si>
  <si>
    <t>ARPA Funds</t>
  </si>
  <si>
    <t xml:space="preserve">Total </t>
  </si>
  <si>
    <t>CSP Funding</t>
  </si>
  <si>
    <t>AAA Public Workforce</t>
  </si>
  <si>
    <t>Intake</t>
  </si>
  <si>
    <t>Worker Pilot</t>
  </si>
  <si>
    <t>BASE</t>
  </si>
  <si>
    <t>RATE</t>
  </si>
  <si>
    <t>ALLOCATIONS</t>
  </si>
  <si>
    <t xml:space="preserve">Telecenters </t>
  </si>
  <si>
    <t>Jul-Aug-Sept</t>
  </si>
  <si>
    <t>Payments</t>
  </si>
  <si>
    <t>CHANGE No. 1</t>
  </si>
  <si>
    <t>Split</t>
  </si>
  <si>
    <t>Health Promotion IIID</t>
  </si>
  <si>
    <t>IIID</t>
  </si>
  <si>
    <t>State IIID</t>
  </si>
  <si>
    <t xml:space="preserve">Now in State </t>
  </si>
  <si>
    <t>IIIB &amp; IIIC</t>
  </si>
  <si>
    <t>Federal IIIE</t>
  </si>
  <si>
    <r>
      <t>CHANGE 1</t>
    </r>
    <r>
      <rPr>
        <b/>
        <sz val="11"/>
        <rFont val="Arial"/>
        <family val="2"/>
      </rPr>
      <t xml:space="preserve"> </t>
    </r>
  </si>
  <si>
    <t>(14)</t>
  </si>
  <si>
    <t>(15)</t>
  </si>
  <si>
    <t>Covd Vaccine</t>
  </si>
  <si>
    <t>Federal Caregiver Support IIIE</t>
  </si>
  <si>
    <r>
      <t>CHANGE 2</t>
    </r>
    <r>
      <rPr>
        <b/>
        <sz val="10"/>
        <rFont val="Arial"/>
        <family val="2"/>
      </rPr>
      <t xml:space="preserve"> </t>
    </r>
  </si>
  <si>
    <r>
      <t>ORIGINAL</t>
    </r>
    <r>
      <rPr>
        <b/>
        <sz val="10"/>
        <rFont val="Arial"/>
        <family val="2"/>
      </rPr>
      <t xml:space="preserve"> </t>
    </r>
  </si>
  <si>
    <t>No Wrong Door</t>
  </si>
  <si>
    <t>No Wrong door</t>
  </si>
  <si>
    <t>Fast program</t>
  </si>
  <si>
    <t>Direct Care</t>
  </si>
  <si>
    <t>Other</t>
  </si>
  <si>
    <t>MIPPA-SHIP</t>
  </si>
  <si>
    <t>Priority 3</t>
  </si>
  <si>
    <t>BDT</t>
  </si>
  <si>
    <t>MIPA -AAA</t>
  </si>
  <si>
    <t>Priority 2</t>
  </si>
  <si>
    <t>MIPA - SHIP</t>
  </si>
  <si>
    <t>(24)</t>
  </si>
  <si>
    <t>(25)</t>
  </si>
  <si>
    <t>(26)</t>
  </si>
  <si>
    <t>(27)</t>
  </si>
  <si>
    <t>ARPA C2</t>
  </si>
  <si>
    <t xml:space="preserve">PA </t>
  </si>
  <si>
    <t>MEDI</t>
  </si>
  <si>
    <t>PA</t>
  </si>
  <si>
    <t>Aging</t>
  </si>
  <si>
    <t>MIPPPA-AAA</t>
  </si>
  <si>
    <t>MIPPA-ADRC</t>
  </si>
  <si>
    <t>(28)</t>
  </si>
  <si>
    <t>(29)</t>
  </si>
  <si>
    <t>(30)</t>
  </si>
  <si>
    <t>PA Bench Staff</t>
  </si>
  <si>
    <t>(31)</t>
  </si>
  <si>
    <t xml:space="preserve">BLOCK  </t>
  </si>
  <si>
    <t>GRANT</t>
  </si>
  <si>
    <t>SUPPLEMENT</t>
  </si>
  <si>
    <t>ELIGIBLE</t>
  </si>
  <si>
    <t>IN-HOME SERVICES PARAMETER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</si>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</sst>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_(* #,##0.00_);_(* \(#,##0.00\);_(* &quot;-&quot;_);_(@_)"/>
    <numFmt numFmtId="167" formatCode="_(* #,##0.0_);_(* \(#,##0.0\);_(* &quot;-&quot;_);_(@_)"/>
    <numFmt numFmtId="168" formatCode="_(* #,##0.000_);_(* \(#,##0.000\);_(* &quot;-&quot;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/>
    <xf numFmtId="37" fontId="3" fillId="0" borderId="0" xfId="0" applyNumberFormat="1" applyFont="1"/>
    <xf numFmtId="3" fontId="3" fillId="0" borderId="0" xfId="3" applyNumberFormat="1" applyFont="1"/>
    <xf numFmtId="3" fontId="3" fillId="0" borderId="0" xfId="3" applyNumberFormat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38" fontId="3" fillId="0" borderId="2" xfId="0" applyNumberFormat="1" applyFont="1" applyBorder="1"/>
    <xf numFmtId="3" fontId="9" fillId="0" borderId="0" xfId="3" applyNumberFormat="1" applyFont="1" applyAlignment="1"/>
    <xf numFmtId="3" fontId="3" fillId="0" borderId="0" xfId="3" applyNumberFormat="1" applyFont="1" applyAlignment="1"/>
    <xf numFmtId="3" fontId="10" fillId="0" borderId="0" xfId="3" applyNumberFormat="1" applyFont="1"/>
    <xf numFmtId="3" fontId="11" fillId="0" borderId="0" xfId="3" applyNumberFormat="1" applyFont="1"/>
    <xf numFmtId="3" fontId="8" fillId="0" borderId="0" xfId="3" applyNumberFormat="1" applyFont="1" applyAlignment="1"/>
    <xf numFmtId="3" fontId="12" fillId="0" borderId="0" xfId="3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left"/>
    </xf>
    <xf numFmtId="37" fontId="4" fillId="0" borderId="0" xfId="0" applyNumberFormat="1" applyFont="1"/>
    <xf numFmtId="3" fontId="3" fillId="0" borderId="0" xfId="0" applyNumberFormat="1" applyFont="1"/>
    <xf numFmtId="3" fontId="3" fillId="0" borderId="0" xfId="3" applyNumberFormat="1" applyFont="1" applyAlignment="1" applyProtection="1">
      <alignment horizontal="left"/>
    </xf>
    <xf numFmtId="37" fontId="3" fillId="0" borderId="2" xfId="0" applyNumberFormat="1" applyFont="1" applyBorder="1"/>
    <xf numFmtId="0" fontId="9" fillId="0" borderId="0" xfId="0" applyFont="1"/>
    <xf numFmtId="164" fontId="3" fillId="0" borderId="0" xfId="1" applyNumberFormat="1" applyFont="1" applyBorder="1"/>
    <xf numFmtId="3" fontId="8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38" fontId="3" fillId="0" borderId="0" xfId="0" applyNumberFormat="1" applyFont="1"/>
    <xf numFmtId="3" fontId="3" fillId="0" borderId="0" xfId="3" quotePrefix="1" applyNumberFormat="1" applyFont="1" applyAlignment="1">
      <alignment horizontal="center"/>
    </xf>
    <xf numFmtId="3" fontId="9" fillId="0" borderId="0" xfId="3" applyNumberFormat="1" applyFont="1" applyAlignment="1" applyProtection="1">
      <alignment horizontal="center"/>
    </xf>
    <xf numFmtId="3" fontId="9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0" xfId="3" applyNumberFormat="1" applyFont="1" applyProtection="1"/>
    <xf numFmtId="3" fontId="3" fillId="0" borderId="0" xfId="3" applyNumberFormat="1" applyFont="1" applyAlignment="1" applyProtection="1">
      <alignment horizontal="fill"/>
    </xf>
    <xf numFmtId="41" fontId="3" fillId="0" borderId="0" xfId="0" applyNumberFormat="1" applyFont="1"/>
    <xf numFmtId="3" fontId="10" fillId="0" borderId="0" xfId="3" applyNumberFormat="1" applyFont="1" applyAlignment="1">
      <alignment wrapText="1"/>
    </xf>
    <xf numFmtId="3" fontId="11" fillId="0" borderId="0" xfId="3" applyNumberFormat="1" applyFont="1" applyAlignment="1">
      <alignment wrapText="1"/>
    </xf>
    <xf numFmtId="3" fontId="11" fillId="2" borderId="0" xfId="3" applyNumberFormat="1" applyFont="1" applyFill="1"/>
    <xf numFmtId="3" fontId="11" fillId="0" borderId="0" xfId="3" applyNumberFormat="1" applyFont="1" applyAlignment="1">
      <alignment horizontal="center"/>
    </xf>
    <xf numFmtId="3" fontId="11" fillId="0" borderId="0" xfId="3" applyNumberFormat="1" applyFont="1" applyAlignment="1" applyProtection="1">
      <alignment horizontal="center"/>
    </xf>
    <xf numFmtId="3" fontId="10" fillId="0" borderId="0" xfId="3" applyNumberFormat="1" applyFont="1" applyAlignment="1" applyProtection="1">
      <alignment horizontal="center"/>
    </xf>
    <xf numFmtId="3" fontId="11" fillId="0" borderId="0" xfId="3" quotePrefix="1" applyNumberFormat="1" applyFont="1"/>
    <xf numFmtId="3" fontId="11" fillId="0" borderId="0" xfId="3" applyNumberFormat="1" applyFont="1" applyAlignment="1" applyProtection="1">
      <alignment horizontal="left"/>
    </xf>
    <xf numFmtId="3" fontId="11" fillId="0" borderId="0" xfId="3" applyNumberFormat="1" applyFont="1" applyProtection="1"/>
    <xf numFmtId="3" fontId="11" fillId="0" borderId="0" xfId="3" applyNumberFormat="1" applyFont="1" applyAlignment="1" applyProtection="1">
      <alignment horizontal="fill"/>
    </xf>
    <xf numFmtId="3" fontId="11" fillId="0" borderId="2" xfId="3" applyNumberFormat="1" applyFont="1" applyBorder="1" applyProtection="1"/>
    <xf numFmtId="3" fontId="9" fillId="0" borderId="0" xfId="3" applyNumberFormat="1" applyFont="1"/>
    <xf numFmtId="0" fontId="9" fillId="0" borderId="0" xfId="0" applyFont="1" applyBorder="1" applyAlignment="1">
      <alignment horizontal="center"/>
    </xf>
    <xf numFmtId="164" fontId="4" fillId="0" borderId="0" xfId="0" applyNumberFormat="1" applyFont="1"/>
    <xf numFmtId="3" fontId="9" fillId="0" borderId="0" xfId="3" applyNumberFormat="1" applyFont="1" applyBorder="1" applyAlignment="1" applyProtection="1">
      <alignment horizontal="center"/>
    </xf>
    <xf numFmtId="3" fontId="9" fillId="0" borderId="0" xfId="3" applyNumberFormat="1" applyFont="1" applyFill="1" applyBorder="1" applyAlignment="1" applyProtection="1">
      <alignment horizontal="center"/>
    </xf>
    <xf numFmtId="37" fontId="7" fillId="0" borderId="0" xfId="0" applyNumberFormat="1" applyFont="1"/>
    <xf numFmtId="165" fontId="4" fillId="0" borderId="0" xfId="0" applyNumberFormat="1" applyFont="1"/>
    <xf numFmtId="0" fontId="9" fillId="0" borderId="0" xfId="0" applyFont="1" applyBorder="1"/>
    <xf numFmtId="2" fontId="3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4" fontId="6" fillId="0" borderId="0" xfId="1" applyNumberFormat="1" applyFont="1" applyBorder="1"/>
    <xf numFmtId="0" fontId="6" fillId="0" borderId="0" xfId="0" applyFont="1" applyAlignment="1"/>
    <xf numFmtId="3" fontId="11" fillId="0" borderId="0" xfId="3" applyNumberFormat="1" applyFont="1" applyFill="1"/>
    <xf numFmtId="3" fontId="3" fillId="0" borderId="0" xfId="3" applyNumberFormat="1" applyFont="1" applyFill="1"/>
    <xf numFmtId="37" fontId="6" fillId="0" borderId="0" xfId="2" applyNumberFormat="1" applyFont="1" applyBorder="1"/>
    <xf numFmtId="164" fontId="3" fillId="0" borderId="0" xfId="1" applyNumberFormat="1" applyFont="1" applyFill="1"/>
    <xf numFmtId="0" fontId="3" fillId="0" borderId="0" xfId="0" applyFont="1" applyFill="1"/>
    <xf numFmtId="38" fontId="3" fillId="0" borderId="0" xfId="0" applyNumberFormat="1" applyFont="1" applyFill="1"/>
    <xf numFmtId="3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 vertical="top" wrapText="1"/>
    </xf>
    <xf numFmtId="3" fontId="3" fillId="0" borderId="1" xfId="3" applyNumberFormat="1" applyFont="1" applyBorder="1" applyAlignment="1"/>
    <xf numFmtId="49" fontId="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41" fontId="4" fillId="0" borderId="0" xfId="0" applyNumberFormat="1" applyFont="1"/>
    <xf numFmtId="41" fontId="3" fillId="0" borderId="2" xfId="0" applyNumberFormat="1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3" fontId="3" fillId="0" borderId="0" xfId="3" applyNumberFormat="1" applyFont="1" applyBorder="1" applyAlignment="1" applyProtection="1">
      <alignment horizontal="fill"/>
    </xf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Border="1"/>
    <xf numFmtId="3" fontId="9" fillId="0" borderId="0" xfId="3" applyNumberFormat="1" applyFont="1" applyBorder="1"/>
    <xf numFmtId="0" fontId="3" fillId="0" borderId="0" xfId="0" applyNumberFormat="1" applyFont="1" applyFill="1" applyAlignment="1">
      <alignment horizontal="center"/>
    </xf>
    <xf numFmtId="3" fontId="11" fillId="0" borderId="0" xfId="3" applyNumberFormat="1" applyFont="1" applyBorder="1"/>
    <xf numFmtId="167" fontId="4" fillId="0" borderId="0" xfId="0" applyNumberFormat="1" applyFont="1"/>
    <xf numFmtId="167" fontId="4" fillId="0" borderId="0" xfId="1" applyNumberFormat="1" applyFont="1"/>
    <xf numFmtId="167" fontId="4" fillId="0" borderId="1" xfId="1" applyNumberFormat="1" applyFont="1" applyBorder="1"/>
    <xf numFmtId="167" fontId="3" fillId="0" borderId="2" xfId="0" applyNumberFormat="1" applyFont="1" applyBorder="1"/>
    <xf numFmtId="167" fontId="3" fillId="0" borderId="3" xfId="0" applyNumberFormat="1" applyFont="1" applyBorder="1"/>
    <xf numFmtId="166" fontId="4" fillId="0" borderId="0" xfId="0" applyNumberFormat="1" applyFont="1"/>
    <xf numFmtId="166" fontId="3" fillId="0" borderId="2" xfId="0" applyNumberFormat="1" applyFont="1" applyBorder="1"/>
    <xf numFmtId="166" fontId="3" fillId="0" borderId="3" xfId="0" applyNumberFormat="1" applyFont="1" applyBorder="1"/>
    <xf numFmtId="167" fontId="4" fillId="0" borderId="1" xfId="0" applyNumberFormat="1" applyFont="1" applyBorder="1"/>
    <xf numFmtId="166" fontId="3" fillId="0" borderId="0" xfId="0" applyNumberFormat="1" applyFont="1"/>
    <xf numFmtId="37" fontId="3" fillId="0" borderId="4" xfId="0" applyNumberFormat="1" applyFont="1" applyBorder="1"/>
    <xf numFmtId="166" fontId="13" fillId="0" borderId="0" xfId="3" applyNumberFormat="1" applyFont="1" applyProtection="1"/>
    <xf numFmtId="166" fontId="11" fillId="0" borderId="0" xfId="3" applyNumberFormat="1" applyFont="1"/>
    <xf numFmtId="166" fontId="11" fillId="0" borderId="2" xfId="3" applyNumberFormat="1" applyFont="1" applyFill="1" applyBorder="1" applyProtection="1"/>
    <xf numFmtId="166" fontId="13" fillId="0" borderId="0" xfId="3" applyNumberFormat="1" applyFont="1" applyBorder="1" applyProtection="1"/>
    <xf numFmtId="166" fontId="11" fillId="0" borderId="0" xfId="3" applyNumberFormat="1" applyFont="1" applyAlignment="1" applyProtection="1">
      <alignment horizontal="fill"/>
    </xf>
    <xf numFmtId="168" fontId="3" fillId="0" borderId="0" xfId="0" applyNumberFormat="1" applyFont="1"/>
    <xf numFmtId="166" fontId="4" fillId="0" borderId="0" xfId="0" applyNumberFormat="1" applyFont="1" applyFill="1"/>
    <xf numFmtId="166" fontId="3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Border="1"/>
    <xf numFmtId="167" fontId="4" fillId="0" borderId="0" xfId="0" applyNumberFormat="1" applyFont="1" applyBorder="1"/>
    <xf numFmtId="168" fontId="3" fillId="0" borderId="0" xfId="0" applyNumberFormat="1" applyFont="1" applyFill="1"/>
    <xf numFmtId="168" fontId="3" fillId="0" borderId="0" xfId="1" applyNumberFormat="1" applyFont="1" applyFill="1"/>
    <xf numFmtId="41" fontId="3" fillId="0" borderId="0" xfId="0" applyNumberFormat="1" applyFont="1" applyFill="1"/>
    <xf numFmtId="37" fontId="3" fillId="0" borderId="2" xfId="3" applyNumberFormat="1" applyFont="1" applyBorder="1" applyProtection="1"/>
    <xf numFmtId="41" fontId="13" fillId="0" borderId="0" xfId="3" applyNumberFormat="1" applyFont="1" applyProtection="1"/>
    <xf numFmtId="41" fontId="13" fillId="0" borderId="0" xfId="3" applyNumberFormat="1" applyFont="1"/>
    <xf numFmtId="41" fontId="11" fillId="0" borderId="0" xfId="3" applyNumberFormat="1" applyFont="1"/>
    <xf numFmtId="41" fontId="11" fillId="0" borderId="2" xfId="3" applyNumberFormat="1" applyFont="1" applyFill="1" applyBorder="1" applyProtection="1"/>
    <xf numFmtId="41" fontId="11" fillId="0" borderId="2" xfId="3" applyNumberFormat="1" applyFont="1" applyBorder="1" applyProtection="1"/>
    <xf numFmtId="41" fontId="3" fillId="0" borderId="0" xfId="3" applyNumberFormat="1" applyFont="1"/>
    <xf numFmtId="41" fontId="3" fillId="0" borderId="0" xfId="3" applyNumberFormat="1" applyFont="1" applyAlignment="1" applyProtection="1">
      <alignment horizontal="fill"/>
    </xf>
    <xf numFmtId="3" fontId="3" fillId="0" borderId="2" xfId="2" applyNumberFormat="1" applyFont="1" applyBorder="1"/>
    <xf numFmtId="3" fontId="3" fillId="0" borderId="2" xfId="0" applyNumberFormat="1" applyFont="1" applyBorder="1"/>
    <xf numFmtId="41" fontId="11" fillId="3" borderId="2" xfId="3" applyNumberFormat="1" applyFont="1" applyFill="1" applyBorder="1" applyProtection="1"/>
    <xf numFmtId="3" fontId="11" fillId="3" borderId="0" xfId="3" applyNumberFormat="1" applyFont="1" applyFill="1" applyProtection="1"/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168" fontId="1" fillId="0" borderId="0" xfId="1" applyNumberFormat="1" applyFont="1" applyFill="1" applyBorder="1"/>
    <xf numFmtId="41" fontId="1" fillId="0" borderId="0" xfId="3" applyNumberFormat="1" applyFont="1" applyProtection="1"/>
    <xf numFmtId="168" fontId="1" fillId="0" borderId="0" xfId="1" applyNumberFormat="1" applyFont="1" applyFill="1"/>
    <xf numFmtId="41" fontId="1" fillId="0" borderId="0" xfId="1" applyNumberFormat="1" applyFont="1" applyFill="1"/>
    <xf numFmtId="168" fontId="3" fillId="0" borderId="0" xfId="0" applyNumberFormat="1" applyFont="1" applyFill="1" applyBorder="1"/>
    <xf numFmtId="168" fontId="1" fillId="0" borderId="1" xfId="1" applyNumberFormat="1" applyFont="1" applyFill="1" applyBorder="1"/>
    <xf numFmtId="168" fontId="1" fillId="0" borderId="1" xfId="0" applyNumberFormat="1" applyFont="1" applyBorder="1"/>
    <xf numFmtId="168" fontId="3" fillId="0" borderId="2" xfId="0" applyNumberFormat="1" applyFont="1" applyFill="1" applyBorder="1"/>
    <xf numFmtId="168" fontId="17" fillId="0" borderId="2" xfId="0" applyNumberFormat="1" applyFont="1" applyFill="1" applyBorder="1"/>
    <xf numFmtId="168" fontId="3" fillId="0" borderId="2" xfId="0" applyNumberFormat="1" applyFont="1" applyBorder="1"/>
    <xf numFmtId="41" fontId="3" fillId="0" borderId="2" xfId="0" applyNumberFormat="1" applyFont="1" applyFill="1" applyBorder="1"/>
    <xf numFmtId="0" fontId="9" fillId="0" borderId="0" xfId="0" applyFont="1" applyFill="1"/>
    <xf numFmtId="0" fontId="1" fillId="0" borderId="0" xfId="0" applyFont="1" applyFill="1" applyAlignment="1">
      <alignment vertical="top"/>
    </xf>
    <xf numFmtId="3" fontId="8" fillId="0" borderId="0" xfId="0" applyNumberFormat="1" applyFont="1" applyFill="1" applyAlignment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/>
    <xf numFmtId="166" fontId="3" fillId="0" borderId="2" xfId="0" applyNumberFormat="1" applyFont="1" applyFill="1" applyBorder="1"/>
    <xf numFmtId="41" fontId="14" fillId="0" borderId="0" xfId="0" applyNumberFormat="1" applyFont="1"/>
    <xf numFmtId="41" fontId="14" fillId="0" borderId="1" xfId="0" applyNumberFormat="1" applyFont="1" applyBorder="1"/>
    <xf numFmtId="41" fontId="3" fillId="0" borderId="2" xfId="3" applyNumberFormat="1" applyFont="1" applyBorder="1" applyAlignment="1" applyProtection="1"/>
    <xf numFmtId="0" fontId="1" fillId="0" borderId="0" xfId="0" applyFont="1"/>
    <xf numFmtId="41" fontId="1" fillId="0" borderId="0" xfId="1" applyNumberFormat="1" applyFont="1" applyFill="1" applyBorder="1"/>
    <xf numFmtId="3" fontId="1" fillId="0" borderId="1" xfId="0" applyNumberFormat="1" applyFont="1" applyBorder="1"/>
    <xf numFmtId="41" fontId="1" fillId="0" borderId="0" xfId="1" applyNumberFormat="1" applyFont="1"/>
    <xf numFmtId="41" fontId="4" fillId="0" borderId="0" xfId="0" applyNumberFormat="1" applyFont="1" applyFill="1"/>
    <xf numFmtId="41" fontId="3" fillId="0" borderId="2" xfId="1" applyNumberFormat="1" applyFont="1" applyBorder="1"/>
    <xf numFmtId="41" fontId="1" fillId="0" borderId="0" xfId="0" applyNumberFormat="1" applyFont="1"/>
    <xf numFmtId="0" fontId="6" fillId="0" borderId="0" xfId="0" applyFont="1" applyAlignment="1">
      <alignment horizontal="center"/>
    </xf>
    <xf numFmtId="3" fontId="3" fillId="0" borderId="0" xfId="3" applyNumberFormat="1" applyFont="1" applyAlignment="1">
      <alignment horizontal="center"/>
    </xf>
    <xf numFmtId="41" fontId="3" fillId="0" borderId="0" xfId="3" applyNumberFormat="1" applyFont="1" applyBorder="1" applyAlignment="1" applyProtection="1"/>
    <xf numFmtId="41" fontId="3" fillId="0" borderId="0" xfId="1" applyNumberFormat="1" applyFont="1" applyFill="1" applyBorder="1"/>
    <xf numFmtId="0" fontId="1" fillId="0" borderId="0" xfId="0" applyFont="1" applyBorder="1"/>
    <xf numFmtId="0" fontId="1" fillId="0" borderId="0" xfId="0" applyFont="1" applyFill="1"/>
    <xf numFmtId="4" fontId="1" fillId="0" borderId="0" xfId="0" applyNumberFormat="1" applyFont="1"/>
    <xf numFmtId="41" fontId="1" fillId="0" borderId="0" xfId="3" applyNumberFormat="1" applyFont="1" applyAlignment="1" applyProtection="1"/>
    <xf numFmtId="41" fontId="1" fillId="0" borderId="0" xfId="0" applyNumberFormat="1" applyFont="1" applyFill="1"/>
    <xf numFmtId="9" fontId="1" fillId="0" borderId="0" xfId="4" applyFont="1"/>
    <xf numFmtId="3" fontId="1" fillId="0" borderId="0" xfId="0" applyNumberFormat="1" applyFont="1"/>
    <xf numFmtId="41" fontId="1" fillId="0" borderId="0" xfId="3" applyNumberFormat="1" applyFont="1" applyFill="1" applyAlignment="1" applyProtection="1"/>
    <xf numFmtId="41" fontId="1" fillId="0" borderId="1" xfId="3" applyNumberFormat="1" applyFont="1" applyBorder="1" applyAlignment="1" applyProtection="1"/>
    <xf numFmtId="41" fontId="1" fillId="0" borderId="1" xfId="0" applyNumberFormat="1" applyFont="1" applyBorder="1"/>
    <xf numFmtId="41" fontId="1" fillId="0" borderId="0" xfId="0" applyNumberFormat="1" applyFont="1" applyBorder="1"/>
    <xf numFmtId="37" fontId="1" fillId="0" borderId="0" xfId="0" applyNumberFormat="1" applyFont="1"/>
    <xf numFmtId="43" fontId="1" fillId="0" borderId="0" xfId="0" applyNumberFormat="1" applyFont="1"/>
    <xf numFmtId="9" fontId="1" fillId="0" borderId="0" xfId="4" applyFont="1" applyBorder="1"/>
    <xf numFmtId="4" fontId="1" fillId="0" borderId="0" xfId="0" applyNumberFormat="1" applyFont="1" applyBorder="1"/>
    <xf numFmtId="37" fontId="1" fillId="0" borderId="1" xfId="0" applyNumberFormat="1" applyFont="1" applyBorder="1"/>
    <xf numFmtId="3" fontId="1" fillId="0" borderId="0" xfId="3" applyNumberFormat="1" applyFont="1" applyBorder="1" applyAlignment="1" applyProtection="1"/>
    <xf numFmtId="9" fontId="3" fillId="0" borderId="0" xfId="4" applyFont="1"/>
    <xf numFmtId="3" fontId="3" fillId="0" borderId="0" xfId="3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3" fontId="18" fillId="0" borderId="0" xfId="3" applyNumberFormat="1" applyFont="1" applyAlignment="1"/>
    <xf numFmtId="0" fontId="20" fillId="0" borderId="0" xfId="0" applyFont="1" applyAlignment="1"/>
    <xf numFmtId="0" fontId="20" fillId="0" borderId="0" xfId="0" applyFont="1"/>
    <xf numFmtId="0" fontId="20" fillId="0" borderId="0" xfId="0" applyFont="1" applyFill="1"/>
    <xf numFmtId="3" fontId="20" fillId="0" borderId="0" xfId="0" applyNumberFormat="1" applyFont="1"/>
    <xf numFmtId="3" fontId="19" fillId="0" borderId="0" xfId="3" applyNumberFormat="1" applyFont="1" applyAlignment="1"/>
    <xf numFmtId="3" fontId="21" fillId="0" borderId="0" xfId="3" applyNumberFormat="1" applyFont="1" applyAlignment="1"/>
    <xf numFmtId="3" fontId="19" fillId="0" borderId="0" xfId="3" applyNumberFormat="1" applyFont="1" applyAlignment="1" applyProtection="1">
      <alignment horizontal="center"/>
    </xf>
    <xf numFmtId="3" fontId="19" fillId="0" borderId="0" xfId="3" applyNumberFormat="1" applyFont="1" applyFill="1" applyAlignment="1" applyProtection="1">
      <alignment horizontal="center"/>
    </xf>
    <xf numFmtId="165" fontId="19" fillId="0" borderId="0" xfId="3" applyNumberFormat="1" applyFont="1" applyFill="1" applyAlignment="1" applyProtection="1">
      <alignment horizontal="center"/>
    </xf>
    <xf numFmtId="3" fontId="18" fillId="0" borderId="0" xfId="3" applyNumberFormat="1" applyFont="1" applyAlignment="1" applyProtection="1">
      <alignment horizontal="center"/>
    </xf>
    <xf numFmtId="3" fontId="18" fillId="0" borderId="0" xfId="3" applyNumberFormat="1" applyFont="1" applyFill="1" applyAlignment="1" applyProtection="1">
      <alignment horizontal="center"/>
    </xf>
    <xf numFmtId="3" fontId="19" fillId="0" borderId="0" xfId="3" quotePrefix="1" applyNumberFormat="1" applyFont="1"/>
    <xf numFmtId="3" fontId="19" fillId="0" borderId="0" xfId="3" applyNumberFormat="1" applyFont="1" applyAlignment="1" applyProtection="1">
      <alignment horizontal="left"/>
    </xf>
    <xf numFmtId="41" fontId="20" fillId="0" borderId="0" xfId="2" applyNumberFormat="1" applyFont="1"/>
    <xf numFmtId="41" fontId="20" fillId="0" borderId="0" xfId="2" applyNumberFormat="1" applyFont="1" applyBorder="1"/>
    <xf numFmtId="41" fontId="19" fillId="0" borderId="0" xfId="2" applyNumberFormat="1" applyFont="1"/>
    <xf numFmtId="41" fontId="19" fillId="0" borderId="0" xfId="0" applyNumberFormat="1" applyFont="1"/>
    <xf numFmtId="41" fontId="20" fillId="0" borderId="1" xfId="2" applyNumberFormat="1" applyFont="1" applyBorder="1"/>
    <xf numFmtId="41" fontId="19" fillId="0" borderId="1" xfId="0" applyNumberFormat="1" applyFont="1" applyBorder="1"/>
    <xf numFmtId="3" fontId="19" fillId="0" borderId="0" xfId="3" applyNumberFormat="1" applyFont="1"/>
    <xf numFmtId="41" fontId="19" fillId="0" borderId="2" xfId="2" applyNumberFormat="1" applyFont="1" applyBorder="1"/>
    <xf numFmtId="41" fontId="19" fillId="3" borderId="2" xfId="2" applyNumberFormat="1" applyFont="1" applyFill="1" applyBorder="1"/>
    <xf numFmtId="41" fontId="3" fillId="0" borderId="0" xfId="3" applyNumberFormat="1" applyFont="1" applyAlignment="1" applyProtection="1"/>
    <xf numFmtId="41" fontId="1" fillId="0" borderId="2" xfId="3" applyNumberFormat="1" applyFont="1" applyBorder="1" applyAlignment="1" applyProtection="1"/>
    <xf numFmtId="41" fontId="3" fillId="0" borderId="0" xfId="1" applyNumberFormat="1" applyFont="1" applyBorder="1"/>
    <xf numFmtId="41" fontId="3" fillId="0" borderId="0" xfId="1" applyNumberFormat="1" applyFont="1"/>
    <xf numFmtId="0" fontId="3" fillId="0" borderId="0" xfId="0" applyFont="1" applyBorder="1" applyAlignment="1">
      <alignment horizontal="center" wrapText="1"/>
    </xf>
    <xf numFmtId="3" fontId="9" fillId="0" borderId="0" xfId="3" applyNumberFormat="1" applyFont="1" applyAlignment="1">
      <alignment wrapText="1"/>
    </xf>
    <xf numFmtId="3" fontId="3" fillId="0" borderId="0" xfId="3" applyNumberFormat="1" applyFont="1" applyAlignment="1">
      <alignment wrapText="1"/>
    </xf>
    <xf numFmtId="3" fontId="8" fillId="0" borderId="0" xfId="3" applyNumberFormat="1" applyFont="1"/>
    <xf numFmtId="3" fontId="3" fillId="0" borderId="0" xfId="3" quotePrefix="1" applyNumberFormat="1" applyFont="1"/>
    <xf numFmtId="41" fontId="3" fillId="0" borderId="2" xfId="3" applyNumberFormat="1" applyFont="1" applyFill="1" applyBorder="1" applyProtection="1"/>
    <xf numFmtId="41" fontId="3" fillId="0" borderId="2" xfId="3" applyNumberFormat="1" applyFont="1" applyBorder="1" applyProtection="1"/>
    <xf numFmtId="166" fontId="1" fillId="0" borderId="0" xfId="3" applyNumberFormat="1" applyFont="1" applyProtection="1"/>
    <xf numFmtId="41" fontId="1" fillId="0" borderId="0" xfId="3" applyNumberFormat="1" applyFont="1" applyBorder="1" applyProtection="1"/>
    <xf numFmtId="41" fontId="1" fillId="0" borderId="1" xfId="3" applyNumberFormat="1" applyFont="1" applyBorder="1" applyProtection="1"/>
    <xf numFmtId="0" fontId="6" fillId="0" borderId="0" xfId="0" applyFont="1"/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Alignment="1">
      <alignment horizontal="center"/>
    </xf>
    <xf numFmtId="37" fontId="1" fillId="0" borderId="0" xfId="1" applyNumberFormat="1" applyFont="1"/>
    <xf numFmtId="37" fontId="3" fillId="0" borderId="0" xfId="1" applyNumberFormat="1" applyFont="1"/>
    <xf numFmtId="166" fontId="1" fillId="0" borderId="0" xfId="0" applyNumberFormat="1" applyFont="1"/>
    <xf numFmtId="166" fontId="1" fillId="0" borderId="0" xfId="1" applyNumberFormat="1" applyFont="1"/>
    <xf numFmtId="41" fontId="1" fillId="0" borderId="1" xfId="1" applyNumberFormat="1" applyFont="1" applyBorder="1"/>
    <xf numFmtId="166" fontId="1" fillId="0" borderId="1" xfId="0" applyNumberFormat="1" applyFont="1" applyBorder="1"/>
    <xf numFmtId="41" fontId="3" fillId="0" borderId="1" xfId="0" applyNumberFormat="1" applyFont="1" applyBorder="1"/>
    <xf numFmtId="37" fontId="3" fillId="0" borderId="1" xfId="1" applyNumberFormat="1" applyFont="1" applyBorder="1"/>
    <xf numFmtId="166" fontId="1" fillId="0" borderId="1" xfId="1" applyNumberFormat="1" applyFont="1" applyBorder="1"/>
    <xf numFmtId="41" fontId="3" fillId="0" borderId="5" xfId="0" applyNumberFormat="1" applyFont="1" applyBorder="1"/>
    <xf numFmtId="41" fontId="3" fillId="0" borderId="3" xfId="0" applyNumberFormat="1" applyFont="1" applyBorder="1"/>
    <xf numFmtId="41" fontId="1" fillId="0" borderId="0" xfId="1" applyNumberFormat="1" applyFont="1" applyBorder="1"/>
    <xf numFmtId="41" fontId="3" fillId="0" borderId="0" xfId="0" applyNumberFormat="1" applyFont="1" applyBorder="1"/>
    <xf numFmtId="164" fontId="1" fillId="0" borderId="0" xfId="0" applyNumberFormat="1" applyFont="1"/>
    <xf numFmtId="0" fontId="6" fillId="0" borderId="0" xfId="0" applyFont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/>
    <xf numFmtId="3" fontId="3" fillId="0" borderId="0" xfId="3" quotePrefix="1" applyNumberFormat="1" applyFont="1" applyAlignment="1" applyProtection="1">
      <alignment horizontal="center"/>
    </xf>
    <xf numFmtId="41" fontId="1" fillId="0" borderId="0" xfId="3" applyNumberFormat="1" applyFont="1"/>
    <xf numFmtId="0" fontId="22" fillId="0" borderId="0" xfId="0" applyFont="1" applyAlignment="1">
      <alignment horizontal="center"/>
    </xf>
    <xf numFmtId="3" fontId="3" fillId="0" borderId="0" xfId="3" applyNumberFormat="1" applyFont="1" applyBorder="1" applyAlignment="1" applyProtection="1"/>
    <xf numFmtId="0" fontId="23" fillId="0" borderId="0" xfId="0" applyFont="1" applyBorder="1"/>
    <xf numFmtId="0" fontId="9" fillId="0" borderId="0" xfId="0" applyFont="1" applyFill="1" applyBorder="1"/>
    <xf numFmtId="41" fontId="1" fillId="0" borderId="0" xfId="0" applyNumberFormat="1" applyFont="1" applyAlignment="1">
      <alignment vertical="top"/>
    </xf>
    <xf numFmtId="41" fontId="3" fillId="0" borderId="0" xfId="2" applyNumberFormat="1" applyFont="1" applyBorder="1"/>
    <xf numFmtId="3" fontId="1" fillId="0" borderId="0" xfId="0" applyNumberFormat="1" applyFont="1" applyAlignment="1">
      <alignment vertical="top"/>
    </xf>
    <xf numFmtId="164" fontId="3" fillId="0" borderId="0" xfId="0" applyNumberFormat="1" applyFont="1"/>
    <xf numFmtId="164" fontId="3" fillId="0" borderId="2" xfId="1" applyNumberFormat="1" applyFont="1" applyBorder="1"/>
    <xf numFmtId="37" fontId="3" fillId="0" borderId="0" xfId="0" applyNumberFormat="1" applyFont="1" applyBorder="1"/>
    <xf numFmtId="37" fontId="24" fillId="0" borderId="2" xfId="0" applyNumberFormat="1" applyFont="1" applyBorder="1"/>
    <xf numFmtId="0" fontId="1" fillId="0" borderId="0" xfId="0" applyFont="1" applyAlignment="1">
      <alignment horizontal="center"/>
    </xf>
    <xf numFmtId="3" fontId="3" fillId="0" borderId="0" xfId="3" applyNumberFormat="1" applyFont="1" applyBorder="1" applyAlignment="1" applyProtection="1">
      <alignment horizontal="center"/>
    </xf>
    <xf numFmtId="3" fontId="3" fillId="0" borderId="0" xfId="3" applyNumberFormat="1" applyFont="1" applyBorder="1" applyAlignment="1"/>
    <xf numFmtId="3" fontId="9" fillId="0" borderId="0" xfId="3" applyNumberFormat="1" applyFont="1" applyBorder="1" applyAlignment="1" applyProtection="1">
      <alignment horizontal="center" wrapText="1"/>
    </xf>
    <xf numFmtId="41" fontId="1" fillId="0" borderId="0" xfId="3" applyNumberFormat="1" applyFont="1" applyBorder="1"/>
    <xf numFmtId="41" fontId="1" fillId="0" borderId="1" xfId="3" applyNumberFormat="1" applyFont="1" applyBorder="1"/>
    <xf numFmtId="41" fontId="3" fillId="0" borderId="3" xfId="3" applyNumberFormat="1" applyFont="1" applyBorder="1" applyProtection="1"/>
    <xf numFmtId="41" fontId="3" fillId="0" borderId="0" xfId="3" applyNumberFormat="1" applyFont="1" applyBorder="1" applyProtection="1"/>
    <xf numFmtId="43" fontId="1" fillId="0" borderId="0" xfId="1" applyNumberFormat="1" applyFont="1"/>
    <xf numFmtId="37" fontId="3" fillId="0" borderId="0" xfId="3" applyNumberFormat="1" applyFont="1"/>
    <xf numFmtId="37" fontId="3" fillId="0" borderId="0" xfId="3" applyNumberFormat="1" applyFont="1" applyAlignment="1" applyProtection="1">
      <alignment horizontal="center"/>
    </xf>
    <xf numFmtId="37" fontId="9" fillId="0" borderId="0" xfId="3" applyNumberFormat="1" applyFont="1" applyAlignment="1" applyProtection="1">
      <alignment horizontal="center"/>
    </xf>
    <xf numFmtId="49" fontId="3" fillId="0" borderId="0" xfId="0" quotePrefix="1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quotePrefix="1" applyNumberFormat="1" applyFont="1" applyAlignment="1">
      <alignment horizontal="center"/>
    </xf>
    <xf numFmtId="167" fontId="0" fillId="0" borderId="0" xfId="0" applyNumberFormat="1"/>
    <xf numFmtId="41" fontId="13" fillId="0" borderId="0" xfId="3" applyNumberFormat="1" applyFont="1" applyBorder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1" applyNumberFormat="1" applyFont="1"/>
    <xf numFmtId="41" fontId="1" fillId="0" borderId="0" xfId="3" applyNumberFormat="1" applyFont="1" applyFill="1" applyBorder="1" applyProtection="1"/>
    <xf numFmtId="3" fontId="3" fillId="0" borderId="0" xfId="3" applyNumberFormat="1" applyFont="1" applyAlignment="1" applyProtection="1"/>
    <xf numFmtId="3" fontId="3" fillId="0" borderId="1" xfId="3" applyNumberFormat="1" applyFont="1" applyBorder="1" applyAlignment="1" applyProtection="1"/>
    <xf numFmtId="41" fontId="3" fillId="0" borderId="1" xfId="1" applyNumberFormat="1" applyFont="1" applyBorder="1"/>
    <xf numFmtId="41" fontId="1" fillId="0" borderId="2" xfId="3" applyNumberFormat="1" applyFont="1" applyBorder="1" applyProtection="1"/>
    <xf numFmtId="41" fontId="3" fillId="3" borderId="2" xfId="3" applyNumberFormat="1" applyFont="1" applyFill="1" applyBorder="1" applyProtection="1"/>
    <xf numFmtId="3" fontId="15" fillId="0" borderId="0" xfId="3" applyNumberFormat="1" applyFont="1"/>
    <xf numFmtId="37" fontId="3" fillId="0" borderId="0" xfId="3" applyNumberFormat="1" applyFont="1" applyAlignment="1">
      <alignment horizontal="center"/>
    </xf>
    <xf numFmtId="37" fontId="9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left"/>
    </xf>
    <xf numFmtId="41" fontId="3" fillId="0" borderId="2" xfId="3" applyNumberFormat="1" applyFont="1" applyBorder="1"/>
    <xf numFmtId="41" fontId="3" fillId="0" borderId="0" xfId="3" applyNumberFormat="1" applyFont="1" applyAlignment="1">
      <alignment horizontal="fill"/>
    </xf>
    <xf numFmtId="3" fontId="11" fillId="0" borderId="0" xfId="3" quotePrefix="1" applyNumberFormat="1" applyFont="1" applyBorder="1"/>
    <xf numFmtId="3" fontId="11" fillId="0" borderId="0" xfId="3" applyNumberFormat="1" applyFont="1" applyBorder="1" applyAlignment="1" applyProtection="1">
      <alignment horizontal="left"/>
    </xf>
    <xf numFmtId="41" fontId="11" fillId="0" borderId="0" xfId="3" applyNumberFormat="1" applyFont="1" applyBorder="1"/>
    <xf numFmtId="3" fontId="3" fillId="0" borderId="0" xfId="3" applyNumberFormat="1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41" fontId="9" fillId="0" borderId="0" xfId="1" applyNumberFormat="1" applyFont="1" applyFill="1" applyBorder="1"/>
    <xf numFmtId="0" fontId="9" fillId="0" borderId="0" xfId="0" applyNumberFormat="1" applyFont="1"/>
    <xf numFmtId="164" fontId="1" fillId="0" borderId="0" xfId="1" applyNumberFormat="1" applyFont="1"/>
    <xf numFmtId="2" fontId="9" fillId="3" borderId="0" xfId="0" applyNumberFormat="1" applyFont="1" applyFill="1" applyAlignment="1">
      <alignment horizontal="center"/>
    </xf>
    <xf numFmtId="3" fontId="3" fillId="3" borderId="0" xfId="3" applyNumberFormat="1" applyFont="1" applyFill="1" applyAlignment="1" applyProtection="1">
      <alignment horizontal="center"/>
    </xf>
    <xf numFmtId="3" fontId="9" fillId="3" borderId="0" xfId="3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166" fontId="3" fillId="0" borderId="0" xfId="1" applyNumberFormat="1" applyFont="1" applyFill="1" applyBorder="1"/>
    <xf numFmtId="41" fontId="3" fillId="0" borderId="9" xfId="1" applyNumberFormat="1" applyFont="1" applyFill="1" applyBorder="1"/>
    <xf numFmtId="166" fontId="4" fillId="0" borderId="0" xfId="0" applyNumberFormat="1" applyFont="1" applyBorder="1"/>
    <xf numFmtId="37" fontId="4" fillId="0" borderId="0" xfId="0" applyNumberFormat="1" applyFont="1" applyBorder="1"/>
    <xf numFmtId="41" fontId="1" fillId="0" borderId="2" xfId="0" applyNumberFormat="1" applyFont="1" applyBorder="1"/>
    <xf numFmtId="166" fontId="3" fillId="0" borderId="0" xfId="0" applyNumberFormat="1" applyFont="1" applyBorder="1"/>
    <xf numFmtId="49" fontId="3" fillId="0" borderId="0" xfId="0" quotePrefix="1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41" fontId="1" fillId="0" borderId="1" xfId="0" applyNumberFormat="1" applyFont="1" applyFill="1" applyBorder="1"/>
    <xf numFmtId="37" fontId="3" fillId="0" borderId="0" xfId="1" applyNumberFormat="1" applyFont="1" applyBorder="1"/>
    <xf numFmtId="3" fontId="3" fillId="0" borderId="0" xfId="3" applyNumberFormat="1" applyFont="1" applyFill="1" applyAlignment="1">
      <alignment horizontal="center"/>
    </xf>
    <xf numFmtId="3" fontId="3" fillId="0" borderId="0" xfId="3" quotePrefix="1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41" fontId="3" fillId="0" borderId="0" xfId="3" applyNumberFormat="1" applyFont="1" applyFill="1"/>
    <xf numFmtId="37" fontId="3" fillId="0" borderId="0" xfId="3" applyNumberFormat="1" applyFont="1" applyFill="1"/>
    <xf numFmtId="37" fontId="3" fillId="0" borderId="2" xfId="0" applyNumberFormat="1" applyFont="1" applyFill="1" applyBorder="1"/>
    <xf numFmtId="37" fontId="3" fillId="0" borderId="2" xfId="3" applyNumberFormat="1" applyFont="1" applyFill="1" applyBorder="1" applyProtection="1"/>
    <xf numFmtId="3" fontId="3" fillId="0" borderId="0" xfId="3" applyNumberFormat="1" applyFont="1" applyFill="1" applyAlignment="1" applyProtection="1">
      <alignment horizontal="fill"/>
    </xf>
    <xf numFmtId="3" fontId="1" fillId="0" borderId="0" xfId="3" applyNumberFormat="1" applyFont="1"/>
    <xf numFmtId="0" fontId="6" fillId="0" borderId="0" xfId="0" applyFont="1" applyBorder="1" applyAlignment="1"/>
    <xf numFmtId="3" fontId="9" fillId="0" borderId="0" xfId="3" applyNumberFormat="1" applyFont="1" applyBorder="1" applyAlignment="1"/>
    <xf numFmtId="3" fontId="3" fillId="0" borderId="0" xfId="2" applyNumberFormat="1" applyFont="1" applyBorder="1"/>
    <xf numFmtId="166" fontId="1" fillId="0" borderId="0" xfId="1" applyNumberFormat="1" applyFont="1" applyFill="1" applyBorder="1"/>
    <xf numFmtId="41" fontId="1" fillId="0" borderId="0" xfId="3" applyNumberFormat="1" applyFont="1" applyFill="1" applyProtection="1"/>
    <xf numFmtId="3" fontId="1" fillId="0" borderId="0" xfId="3" applyNumberFormat="1" applyFont="1" applyFill="1" applyAlignme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3" fillId="0" borderId="7" xfId="3" applyNumberFormat="1" applyFont="1" applyBorder="1" applyAlignment="1" applyProtection="1">
      <alignment horizontal="center"/>
    </xf>
    <xf numFmtId="3" fontId="3" fillId="0" borderId="6" xfId="3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_BUD-78-1" xfId="3" xr:uid="{00000000-0005-0000-0000-000003000000}"/>
    <cellStyle name="Percent" xfId="4" builtinId="5"/>
  </cellStyles>
  <dxfs count="4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rAdminSvcs\DivFiscalMgmtSSD\Fiscal%20Management\Fulkroad\Cooperatives\2001-02\Cd0102\FORM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RDCHEC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CHEC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9"/>
  <sheetViews>
    <sheetView tabSelected="1" zoomScale="90" zoomScaleNormal="90" zoomScaleSheetLayoutView="100" workbookViewId="0">
      <pane ySplit="5" topLeftCell="A6" activePane="bottomLeft" state="frozen"/>
      <selection activeCell="U8" sqref="U8"/>
      <selection pane="bottomLeft"/>
    </sheetView>
  </sheetViews>
  <sheetFormatPr defaultColWidth="12.7109375" defaultRowHeight="12.75" x14ac:dyDescent="0.2"/>
  <cols>
    <col min="1" max="1" width="3.42578125" style="15" customWidth="1"/>
    <col min="2" max="2" width="21" style="15" bestFit="1" customWidth="1"/>
    <col min="3" max="3" width="15.7109375" style="15" bestFit="1" customWidth="1"/>
    <col min="4" max="4" width="13.42578125" style="15" bestFit="1" customWidth="1"/>
    <col min="5" max="5" width="16.7109375" style="15" bestFit="1" customWidth="1"/>
    <col min="6" max="8" width="13.42578125" style="15" bestFit="1" customWidth="1"/>
    <col min="9" max="9" width="7.5703125" style="15" bestFit="1" customWidth="1"/>
    <col min="10" max="10" width="15.7109375" style="15" bestFit="1" customWidth="1"/>
    <col min="11" max="11" width="2.140625" style="15" bestFit="1" customWidth="1"/>
    <col min="12" max="16384" width="12.7109375" style="15"/>
  </cols>
  <sheetData>
    <row r="1" spans="1:11" x14ac:dyDescent="0.2">
      <c r="A1" s="19" t="s">
        <v>299</v>
      </c>
      <c r="B1" s="20"/>
      <c r="K1" s="183" t="s">
        <v>8</v>
      </c>
    </row>
    <row r="2" spans="1:11" x14ac:dyDescent="0.2">
      <c r="A2" s="20" t="s">
        <v>133</v>
      </c>
      <c r="B2" s="20"/>
      <c r="C2" s="71"/>
      <c r="D2" s="71"/>
      <c r="E2" s="71"/>
      <c r="F2" s="71"/>
      <c r="G2" s="71"/>
      <c r="H2" s="71"/>
      <c r="I2" s="71"/>
    </row>
    <row r="3" spans="1:11" x14ac:dyDescent="0.2">
      <c r="A3" s="23" t="s">
        <v>267</v>
      </c>
      <c r="B3" s="183"/>
      <c r="C3" s="16" t="s">
        <v>0</v>
      </c>
      <c r="D3" s="245" t="s">
        <v>1</v>
      </c>
      <c r="E3" s="37" t="s">
        <v>2</v>
      </c>
      <c r="F3" s="245" t="s">
        <v>3</v>
      </c>
      <c r="G3" s="245" t="s">
        <v>4</v>
      </c>
      <c r="H3" s="37" t="s">
        <v>5</v>
      </c>
      <c r="I3" s="37" t="s">
        <v>6</v>
      </c>
      <c r="J3" s="37" t="s">
        <v>7</v>
      </c>
    </row>
    <row r="4" spans="1:11" x14ac:dyDescent="0.2">
      <c r="A4" s="20"/>
      <c r="B4" s="183"/>
      <c r="C4" s="16" t="s">
        <v>9</v>
      </c>
      <c r="D4" s="183" t="s">
        <v>16</v>
      </c>
      <c r="E4" s="183" t="s">
        <v>221</v>
      </c>
      <c r="G4" s="183"/>
      <c r="H4" s="183" t="s">
        <v>12</v>
      </c>
      <c r="I4" s="154"/>
      <c r="J4" s="183" t="s">
        <v>14</v>
      </c>
    </row>
    <row r="5" spans="1:11" s="88" customFormat="1" x14ac:dyDescent="0.2">
      <c r="A5" s="260"/>
      <c r="B5" s="294"/>
      <c r="C5" s="58" t="s">
        <v>15</v>
      </c>
      <c r="D5" s="295" t="s">
        <v>222</v>
      </c>
      <c r="E5" s="295" t="s">
        <v>222</v>
      </c>
      <c r="F5" s="295" t="s">
        <v>10</v>
      </c>
      <c r="G5" s="295" t="s">
        <v>246</v>
      </c>
      <c r="H5" s="295" t="s">
        <v>17</v>
      </c>
      <c r="I5" s="56" t="s">
        <v>13</v>
      </c>
      <c r="J5" s="295" t="s">
        <v>18</v>
      </c>
    </row>
    <row r="6" spans="1:11" x14ac:dyDescent="0.2">
      <c r="A6" s="216" t="s">
        <v>20</v>
      </c>
      <c r="B6" s="29" t="s">
        <v>132</v>
      </c>
      <c r="C6" s="134">
        <v>4411598</v>
      </c>
      <c r="D6" s="246">
        <v>156011</v>
      </c>
      <c r="E6" s="246">
        <v>134766</v>
      </c>
      <c r="F6" s="246">
        <v>66325</v>
      </c>
      <c r="G6" s="246">
        <v>20097</v>
      </c>
      <c r="H6" s="246">
        <v>25670</v>
      </c>
      <c r="I6" s="246">
        <v>0</v>
      </c>
      <c r="J6" s="123">
        <f t="shared" ref="J6:J37" si="0">SUM(C6:I6)</f>
        <v>4814467</v>
      </c>
      <c r="K6" s="41"/>
    </row>
    <row r="7" spans="1:11" x14ac:dyDescent="0.2">
      <c r="A7" s="216" t="s">
        <v>21</v>
      </c>
      <c r="B7" s="29" t="s">
        <v>77</v>
      </c>
      <c r="C7" s="134">
        <v>2137845</v>
      </c>
      <c r="D7" s="246">
        <v>94962</v>
      </c>
      <c r="E7" s="246">
        <v>55648</v>
      </c>
      <c r="F7" s="246">
        <v>47328</v>
      </c>
      <c r="G7" s="246">
        <v>10676</v>
      </c>
      <c r="H7" s="246">
        <v>12253</v>
      </c>
      <c r="I7" s="246">
        <v>0</v>
      </c>
      <c r="J7" s="123">
        <f t="shared" si="0"/>
        <v>2358712</v>
      </c>
      <c r="K7" s="41"/>
    </row>
    <row r="8" spans="1:11" x14ac:dyDescent="0.2">
      <c r="A8" s="216" t="s">
        <v>22</v>
      </c>
      <c r="B8" s="29" t="s">
        <v>90</v>
      </c>
      <c r="C8" s="134">
        <v>2104494</v>
      </c>
      <c r="D8" s="246">
        <v>104392</v>
      </c>
      <c r="E8" s="246">
        <v>69557</v>
      </c>
      <c r="F8" s="246">
        <v>35588</v>
      </c>
      <c r="G8" s="246">
        <v>11237</v>
      </c>
      <c r="H8" s="246">
        <v>13477</v>
      </c>
      <c r="I8" s="246">
        <v>0</v>
      </c>
      <c r="J8" s="123">
        <f t="shared" si="0"/>
        <v>2338745</v>
      </c>
      <c r="K8" s="41"/>
    </row>
    <row r="9" spans="1:11" x14ac:dyDescent="0.2">
      <c r="A9" s="216" t="s">
        <v>23</v>
      </c>
      <c r="B9" s="29" t="s">
        <v>80</v>
      </c>
      <c r="C9" s="134">
        <v>3472650</v>
      </c>
      <c r="D9" s="246">
        <v>120693</v>
      </c>
      <c r="E9" s="246">
        <v>115200</v>
      </c>
      <c r="F9" s="246">
        <v>23968</v>
      </c>
      <c r="G9" s="246">
        <v>15815</v>
      </c>
      <c r="H9" s="246">
        <v>22039</v>
      </c>
      <c r="I9" s="246">
        <v>0</v>
      </c>
      <c r="J9" s="123">
        <f t="shared" si="0"/>
        <v>3770365</v>
      </c>
      <c r="K9" s="41"/>
    </row>
    <row r="10" spans="1:11" x14ac:dyDescent="0.2">
      <c r="A10" s="216" t="s">
        <v>24</v>
      </c>
      <c r="B10" s="29" t="s">
        <v>78</v>
      </c>
      <c r="C10" s="134">
        <v>1949787</v>
      </c>
      <c r="D10" s="246">
        <v>72332</v>
      </c>
      <c r="E10" s="246">
        <v>65877</v>
      </c>
      <c r="F10" s="246">
        <v>51905</v>
      </c>
      <c r="G10" s="246">
        <v>10185</v>
      </c>
      <c r="H10" s="246">
        <v>12618</v>
      </c>
      <c r="I10" s="246">
        <v>0</v>
      </c>
      <c r="J10" s="123">
        <f t="shared" si="0"/>
        <v>2162704</v>
      </c>
      <c r="K10" s="41"/>
    </row>
    <row r="11" spans="1:11" x14ac:dyDescent="0.2">
      <c r="A11" s="216" t="s">
        <v>25</v>
      </c>
      <c r="B11" s="29" t="s">
        <v>81</v>
      </c>
      <c r="C11" s="134">
        <v>29841874</v>
      </c>
      <c r="D11" s="246">
        <v>1024598</v>
      </c>
      <c r="E11" s="246">
        <v>1027359</v>
      </c>
      <c r="F11" s="246">
        <v>419219</v>
      </c>
      <c r="G11" s="246">
        <v>107007</v>
      </c>
      <c r="H11" s="246">
        <v>158619</v>
      </c>
      <c r="I11" s="246">
        <v>0</v>
      </c>
      <c r="J11" s="123">
        <f t="shared" si="0"/>
        <v>32578676</v>
      </c>
      <c r="K11" s="41"/>
    </row>
    <row r="12" spans="1:11" x14ac:dyDescent="0.2">
      <c r="A12" s="216" t="s">
        <v>26</v>
      </c>
      <c r="B12" s="29" t="s">
        <v>79</v>
      </c>
      <c r="C12" s="134">
        <v>7750368</v>
      </c>
      <c r="D12" s="246">
        <v>279704</v>
      </c>
      <c r="E12" s="246">
        <v>249205</v>
      </c>
      <c r="F12" s="246">
        <v>123773</v>
      </c>
      <c r="G12" s="246">
        <v>33328</v>
      </c>
      <c r="H12" s="246">
        <v>47027</v>
      </c>
      <c r="I12" s="246">
        <v>0</v>
      </c>
      <c r="J12" s="123">
        <f t="shared" si="0"/>
        <v>8483405</v>
      </c>
      <c r="K12" s="41"/>
    </row>
    <row r="13" spans="1:11" x14ac:dyDescent="0.2">
      <c r="A13" s="216" t="s">
        <v>27</v>
      </c>
      <c r="B13" s="29" t="s">
        <v>89</v>
      </c>
      <c r="C13" s="134">
        <v>10511355</v>
      </c>
      <c r="D13" s="246">
        <v>393598</v>
      </c>
      <c r="E13" s="246">
        <v>534972</v>
      </c>
      <c r="F13" s="246">
        <v>354500</v>
      </c>
      <c r="G13" s="246">
        <v>39938</v>
      </c>
      <c r="H13" s="246">
        <v>68098</v>
      </c>
      <c r="I13" s="246">
        <v>0</v>
      </c>
      <c r="J13" s="123">
        <f t="shared" si="0"/>
        <v>11902461</v>
      </c>
      <c r="K13" s="41"/>
    </row>
    <row r="14" spans="1:11" x14ac:dyDescent="0.2">
      <c r="A14" s="216" t="s">
        <v>28</v>
      </c>
      <c r="B14" s="29" t="s">
        <v>82</v>
      </c>
      <c r="C14" s="134">
        <v>2326690</v>
      </c>
      <c r="D14" s="246">
        <v>81631</v>
      </c>
      <c r="E14" s="246">
        <v>93246</v>
      </c>
      <c r="F14" s="246">
        <v>72579</v>
      </c>
      <c r="G14" s="246">
        <v>11799</v>
      </c>
      <c r="H14" s="246">
        <v>14877</v>
      </c>
      <c r="I14" s="246">
        <v>0</v>
      </c>
      <c r="J14" s="123">
        <f t="shared" si="0"/>
        <v>2600822</v>
      </c>
      <c r="K14" s="41"/>
    </row>
    <row r="15" spans="1:11" x14ac:dyDescent="0.2">
      <c r="A15" s="216" t="s">
        <v>29</v>
      </c>
      <c r="B15" s="29" t="s">
        <v>83</v>
      </c>
      <c r="C15" s="134">
        <v>4034624</v>
      </c>
      <c r="D15" s="246">
        <v>140343</v>
      </c>
      <c r="E15" s="246">
        <v>133780</v>
      </c>
      <c r="F15" s="246">
        <v>178185</v>
      </c>
      <c r="G15" s="246">
        <v>17087</v>
      </c>
      <c r="H15" s="246">
        <v>25081</v>
      </c>
      <c r="I15" s="246">
        <v>0</v>
      </c>
      <c r="J15" s="123">
        <f t="shared" si="0"/>
        <v>4529100</v>
      </c>
      <c r="K15" s="41"/>
    </row>
    <row r="16" spans="1:11" x14ac:dyDescent="0.2">
      <c r="A16" s="216" t="s">
        <v>30</v>
      </c>
      <c r="B16" s="29" t="s">
        <v>84</v>
      </c>
      <c r="C16" s="134">
        <v>2763377</v>
      </c>
      <c r="D16" s="246">
        <v>114081</v>
      </c>
      <c r="E16" s="246">
        <v>109683</v>
      </c>
      <c r="F16" s="246">
        <v>118873</v>
      </c>
      <c r="G16" s="246">
        <v>11735</v>
      </c>
      <c r="H16" s="246">
        <v>17034</v>
      </c>
      <c r="I16" s="246">
        <v>0</v>
      </c>
      <c r="J16" s="123">
        <f t="shared" si="0"/>
        <v>3134783</v>
      </c>
      <c r="K16" s="41"/>
    </row>
    <row r="17" spans="1:11" x14ac:dyDescent="0.2">
      <c r="A17" s="216" t="s">
        <v>31</v>
      </c>
      <c r="B17" s="29" t="s">
        <v>129</v>
      </c>
      <c r="C17" s="134">
        <v>3121983</v>
      </c>
      <c r="D17" s="246">
        <v>120022</v>
      </c>
      <c r="E17" s="246">
        <v>106084</v>
      </c>
      <c r="F17" s="246">
        <v>66409</v>
      </c>
      <c r="G17" s="246">
        <v>14807</v>
      </c>
      <c r="H17" s="246">
        <v>19221</v>
      </c>
      <c r="I17" s="246">
        <v>0</v>
      </c>
      <c r="J17" s="123">
        <f t="shared" si="0"/>
        <v>3448526</v>
      </c>
      <c r="K17" s="41"/>
    </row>
    <row r="18" spans="1:11" x14ac:dyDescent="0.2">
      <c r="A18" s="216" t="s">
        <v>32</v>
      </c>
      <c r="B18" s="29" t="s">
        <v>85</v>
      </c>
      <c r="C18" s="134">
        <v>1381274</v>
      </c>
      <c r="D18" s="246">
        <v>45132</v>
      </c>
      <c r="E18" s="246">
        <v>36131</v>
      </c>
      <c r="F18" s="246">
        <v>42135</v>
      </c>
      <c r="G18" s="246">
        <v>10000</v>
      </c>
      <c r="H18" s="246">
        <v>8909</v>
      </c>
      <c r="I18" s="246">
        <v>0</v>
      </c>
      <c r="J18" s="123">
        <f t="shared" si="0"/>
        <v>1523581</v>
      </c>
      <c r="K18" s="41"/>
    </row>
    <row r="19" spans="1:11" x14ac:dyDescent="0.2">
      <c r="A19" s="216" t="s">
        <v>33</v>
      </c>
      <c r="B19" s="29" t="s">
        <v>86</v>
      </c>
      <c r="C19" s="134">
        <v>3159609</v>
      </c>
      <c r="D19" s="246">
        <v>117392</v>
      </c>
      <c r="E19" s="246">
        <v>98452</v>
      </c>
      <c r="F19" s="246">
        <v>80903</v>
      </c>
      <c r="G19" s="246">
        <v>16355</v>
      </c>
      <c r="H19" s="246">
        <v>18458</v>
      </c>
      <c r="I19" s="246">
        <v>0</v>
      </c>
      <c r="J19" s="123">
        <f t="shared" si="0"/>
        <v>3491169</v>
      </c>
      <c r="K19" s="41"/>
    </row>
    <row r="20" spans="1:11" x14ac:dyDescent="0.2">
      <c r="A20" s="216" t="s">
        <v>34</v>
      </c>
      <c r="B20" s="29" t="s">
        <v>87</v>
      </c>
      <c r="C20" s="134">
        <v>1789613</v>
      </c>
      <c r="D20" s="246">
        <v>66474</v>
      </c>
      <c r="E20" s="246">
        <v>53326</v>
      </c>
      <c r="F20" s="246">
        <v>26259</v>
      </c>
      <c r="G20" s="246">
        <v>10000</v>
      </c>
      <c r="H20" s="246">
        <v>10126</v>
      </c>
      <c r="I20" s="246">
        <v>0</v>
      </c>
      <c r="J20" s="123">
        <f t="shared" si="0"/>
        <v>1955798</v>
      </c>
      <c r="K20" s="41"/>
    </row>
    <row r="21" spans="1:11" x14ac:dyDescent="0.2">
      <c r="A21" s="216" t="s">
        <v>35</v>
      </c>
      <c r="B21" s="29" t="s">
        <v>130</v>
      </c>
      <c r="C21" s="134">
        <v>2955045</v>
      </c>
      <c r="D21" s="246">
        <v>122953</v>
      </c>
      <c r="E21" s="246">
        <v>109123</v>
      </c>
      <c r="F21" s="246">
        <v>38517</v>
      </c>
      <c r="G21" s="246">
        <v>11327</v>
      </c>
      <c r="H21" s="246">
        <v>17718</v>
      </c>
      <c r="I21" s="246">
        <v>0</v>
      </c>
      <c r="J21" s="123">
        <f t="shared" si="0"/>
        <v>3254683</v>
      </c>
      <c r="K21" s="41"/>
    </row>
    <row r="22" spans="1:11" x14ac:dyDescent="0.2">
      <c r="A22" s="216" t="s">
        <v>36</v>
      </c>
      <c r="B22" s="29" t="s">
        <v>88</v>
      </c>
      <c r="C22" s="134">
        <v>1295880</v>
      </c>
      <c r="D22" s="246">
        <v>41818</v>
      </c>
      <c r="E22" s="246">
        <v>38788</v>
      </c>
      <c r="F22" s="246">
        <v>16745</v>
      </c>
      <c r="G22" s="246">
        <v>10000</v>
      </c>
      <c r="H22" s="246">
        <v>8635</v>
      </c>
      <c r="I22" s="246">
        <v>0</v>
      </c>
      <c r="J22" s="123">
        <f t="shared" si="0"/>
        <v>1411866</v>
      </c>
      <c r="K22" s="41"/>
    </row>
    <row r="23" spans="1:11" x14ac:dyDescent="0.2">
      <c r="A23" s="216" t="s">
        <v>37</v>
      </c>
      <c r="B23" s="29" t="s">
        <v>91</v>
      </c>
      <c r="C23" s="134">
        <v>1827966</v>
      </c>
      <c r="D23" s="246">
        <v>64859</v>
      </c>
      <c r="E23" s="246">
        <v>74111</v>
      </c>
      <c r="F23" s="246">
        <v>44916</v>
      </c>
      <c r="G23" s="246">
        <v>10222</v>
      </c>
      <c r="H23" s="246">
        <v>11964</v>
      </c>
      <c r="I23" s="246">
        <v>0</v>
      </c>
      <c r="J23" s="123">
        <f t="shared" si="0"/>
        <v>2034038</v>
      </c>
      <c r="K23" s="41"/>
    </row>
    <row r="24" spans="1:11" x14ac:dyDescent="0.2">
      <c r="A24" s="216" t="s">
        <v>38</v>
      </c>
      <c r="B24" s="29" t="s">
        <v>92</v>
      </c>
      <c r="C24" s="134">
        <v>2436382</v>
      </c>
      <c r="D24" s="246">
        <v>83393</v>
      </c>
      <c r="E24" s="246">
        <v>78131</v>
      </c>
      <c r="F24" s="246">
        <v>66539</v>
      </c>
      <c r="G24" s="246">
        <v>15528</v>
      </c>
      <c r="H24" s="246">
        <v>14543</v>
      </c>
      <c r="I24" s="246">
        <v>0</v>
      </c>
      <c r="J24" s="123">
        <f t="shared" si="0"/>
        <v>2694516</v>
      </c>
      <c r="K24" s="41"/>
    </row>
    <row r="25" spans="1:11" x14ac:dyDescent="0.2">
      <c r="A25" s="216" t="s">
        <v>39</v>
      </c>
      <c r="B25" s="29" t="s">
        <v>93</v>
      </c>
      <c r="C25" s="134">
        <v>1263446</v>
      </c>
      <c r="D25" s="246">
        <v>39383</v>
      </c>
      <c r="E25" s="246">
        <v>32448</v>
      </c>
      <c r="F25" s="246">
        <v>29737</v>
      </c>
      <c r="G25" s="246">
        <v>10175</v>
      </c>
      <c r="H25" s="246">
        <v>7955</v>
      </c>
      <c r="I25" s="246">
        <v>0</v>
      </c>
      <c r="J25" s="123">
        <f t="shared" si="0"/>
        <v>1383144</v>
      </c>
      <c r="K25" s="41"/>
    </row>
    <row r="26" spans="1:11" x14ac:dyDescent="0.2">
      <c r="A26" s="216" t="s">
        <v>40</v>
      </c>
      <c r="B26" s="29" t="s">
        <v>94</v>
      </c>
      <c r="C26" s="134">
        <v>2273659</v>
      </c>
      <c r="D26" s="246">
        <v>80733</v>
      </c>
      <c r="E26" s="246">
        <v>57284</v>
      </c>
      <c r="F26" s="246">
        <v>21248</v>
      </c>
      <c r="G26" s="246">
        <v>17010</v>
      </c>
      <c r="H26" s="246">
        <v>9223</v>
      </c>
      <c r="I26" s="246">
        <v>0</v>
      </c>
      <c r="J26" s="123">
        <f t="shared" si="0"/>
        <v>2459157</v>
      </c>
      <c r="K26" s="41"/>
    </row>
    <row r="27" spans="1:11" x14ac:dyDescent="0.2">
      <c r="A27" s="216" t="s">
        <v>41</v>
      </c>
      <c r="B27" s="29" t="s">
        <v>95</v>
      </c>
      <c r="C27" s="134">
        <v>767004</v>
      </c>
      <c r="D27" s="246">
        <v>25396</v>
      </c>
      <c r="E27" s="246">
        <v>23988</v>
      </c>
      <c r="F27" s="246">
        <v>28967</v>
      </c>
      <c r="G27" s="246">
        <v>10000</v>
      </c>
      <c r="H27" s="246">
        <v>7923</v>
      </c>
      <c r="I27" s="246">
        <v>0</v>
      </c>
      <c r="J27" s="123">
        <f t="shared" si="0"/>
        <v>863278</v>
      </c>
      <c r="K27" s="41"/>
    </row>
    <row r="28" spans="1:11" x14ac:dyDescent="0.2">
      <c r="A28" s="216" t="s">
        <v>42</v>
      </c>
      <c r="B28" s="29" t="s">
        <v>96</v>
      </c>
      <c r="C28" s="134">
        <v>4488392</v>
      </c>
      <c r="D28" s="246">
        <v>171730</v>
      </c>
      <c r="E28" s="246">
        <v>127675</v>
      </c>
      <c r="F28" s="246">
        <v>76056</v>
      </c>
      <c r="G28" s="246">
        <v>18822</v>
      </c>
      <c r="H28" s="246">
        <v>23922</v>
      </c>
      <c r="I28" s="246">
        <v>0</v>
      </c>
      <c r="J28" s="123">
        <f t="shared" si="0"/>
        <v>4906597</v>
      </c>
      <c r="K28" s="41"/>
    </row>
    <row r="29" spans="1:11" x14ac:dyDescent="0.2">
      <c r="A29" s="216" t="s">
        <v>43</v>
      </c>
      <c r="B29" s="29" t="s">
        <v>97</v>
      </c>
      <c r="C29" s="134">
        <v>1934714</v>
      </c>
      <c r="D29" s="246">
        <v>68543</v>
      </c>
      <c r="E29" s="246">
        <v>56539</v>
      </c>
      <c r="F29" s="246">
        <v>40188</v>
      </c>
      <c r="G29" s="246">
        <v>11419</v>
      </c>
      <c r="H29" s="246">
        <v>9146</v>
      </c>
      <c r="I29" s="246">
        <v>0</v>
      </c>
      <c r="J29" s="123">
        <f t="shared" si="0"/>
        <v>2120549</v>
      </c>
      <c r="K29" s="41"/>
    </row>
    <row r="30" spans="1:11" x14ac:dyDescent="0.2">
      <c r="A30" s="216" t="s">
        <v>44</v>
      </c>
      <c r="B30" s="29" t="s">
        <v>98</v>
      </c>
      <c r="C30" s="134">
        <v>5364017</v>
      </c>
      <c r="D30" s="246">
        <v>199228</v>
      </c>
      <c r="E30" s="246">
        <v>133054</v>
      </c>
      <c r="F30" s="246">
        <v>204767</v>
      </c>
      <c r="G30" s="246">
        <v>27448</v>
      </c>
      <c r="H30" s="246">
        <v>25017</v>
      </c>
      <c r="I30" s="246">
        <v>0</v>
      </c>
      <c r="J30" s="123">
        <f t="shared" si="0"/>
        <v>5953531</v>
      </c>
      <c r="K30" s="41"/>
    </row>
    <row r="31" spans="1:11" x14ac:dyDescent="0.2">
      <c r="A31" s="216" t="s">
        <v>45</v>
      </c>
      <c r="B31" s="29" t="s">
        <v>99</v>
      </c>
      <c r="C31" s="134">
        <v>5609386</v>
      </c>
      <c r="D31" s="246">
        <v>198436</v>
      </c>
      <c r="E31" s="246">
        <v>164965</v>
      </c>
      <c r="F31" s="246">
        <v>60963</v>
      </c>
      <c r="G31" s="246">
        <v>33008</v>
      </c>
      <c r="H31" s="246">
        <v>30859</v>
      </c>
      <c r="I31" s="246">
        <v>0</v>
      </c>
      <c r="J31" s="123">
        <f t="shared" si="0"/>
        <v>6097617</v>
      </c>
      <c r="K31" s="41"/>
    </row>
    <row r="32" spans="1:11" x14ac:dyDescent="0.2">
      <c r="A32" s="216" t="s">
        <v>46</v>
      </c>
      <c r="B32" s="29" t="s">
        <v>100</v>
      </c>
      <c r="C32" s="134">
        <v>3766491</v>
      </c>
      <c r="D32" s="246">
        <v>114753</v>
      </c>
      <c r="E32" s="246">
        <v>74312</v>
      </c>
      <c r="F32" s="246">
        <v>65735</v>
      </c>
      <c r="G32" s="246">
        <v>25091</v>
      </c>
      <c r="H32" s="246">
        <v>14330</v>
      </c>
      <c r="I32" s="246">
        <v>0</v>
      </c>
      <c r="J32" s="123">
        <f t="shared" si="0"/>
        <v>4060712</v>
      </c>
      <c r="K32" s="41"/>
    </row>
    <row r="33" spans="1:11" x14ac:dyDescent="0.2">
      <c r="A33" s="216" t="s">
        <v>47</v>
      </c>
      <c r="B33" s="29" t="s">
        <v>101</v>
      </c>
      <c r="C33" s="134">
        <v>8212898</v>
      </c>
      <c r="D33" s="246">
        <v>236029</v>
      </c>
      <c r="E33" s="246">
        <v>238996</v>
      </c>
      <c r="F33" s="246">
        <v>222009</v>
      </c>
      <c r="G33" s="246">
        <v>47311</v>
      </c>
      <c r="H33" s="246">
        <v>27365</v>
      </c>
      <c r="I33" s="246">
        <v>0</v>
      </c>
      <c r="J33" s="123">
        <f t="shared" si="0"/>
        <v>8984608</v>
      </c>
      <c r="K33" s="41"/>
    </row>
    <row r="34" spans="1:11" x14ac:dyDescent="0.2">
      <c r="A34" s="216" t="s">
        <v>48</v>
      </c>
      <c r="B34" s="29" t="s">
        <v>102</v>
      </c>
      <c r="C34" s="134">
        <v>5247058</v>
      </c>
      <c r="D34" s="246">
        <v>206856</v>
      </c>
      <c r="E34" s="246">
        <v>197793</v>
      </c>
      <c r="F34" s="246">
        <v>80421</v>
      </c>
      <c r="G34" s="246">
        <v>33291</v>
      </c>
      <c r="H34" s="246">
        <v>24480</v>
      </c>
      <c r="I34" s="246">
        <v>0</v>
      </c>
      <c r="J34" s="123">
        <f t="shared" si="0"/>
        <v>5789899</v>
      </c>
      <c r="K34" s="41"/>
    </row>
    <row r="35" spans="1:11" x14ac:dyDescent="0.2">
      <c r="A35" s="216" t="s">
        <v>49</v>
      </c>
      <c r="B35" s="29" t="s">
        <v>103</v>
      </c>
      <c r="C35" s="134">
        <v>8091925</v>
      </c>
      <c r="D35" s="246">
        <v>278240</v>
      </c>
      <c r="E35" s="246">
        <v>230814</v>
      </c>
      <c r="F35" s="246">
        <v>92075</v>
      </c>
      <c r="G35" s="246">
        <v>35954</v>
      </c>
      <c r="H35" s="246">
        <v>44239</v>
      </c>
      <c r="I35" s="246">
        <v>0</v>
      </c>
      <c r="J35" s="123">
        <f t="shared" si="0"/>
        <v>8773247</v>
      </c>
      <c r="K35" s="41"/>
    </row>
    <row r="36" spans="1:11" x14ac:dyDescent="0.2">
      <c r="A36" s="216" t="s">
        <v>50</v>
      </c>
      <c r="B36" s="29" t="s">
        <v>104</v>
      </c>
      <c r="C36" s="134">
        <v>56025883</v>
      </c>
      <c r="D36" s="246">
        <v>1702584</v>
      </c>
      <c r="E36" s="246">
        <v>2431642</v>
      </c>
      <c r="F36" s="246">
        <v>803599</v>
      </c>
      <c r="G36" s="246">
        <v>107007</v>
      </c>
      <c r="H36" s="246">
        <v>307815</v>
      </c>
      <c r="I36" s="246">
        <v>0</v>
      </c>
      <c r="J36" s="123">
        <f t="shared" si="0"/>
        <v>61378530</v>
      </c>
      <c r="K36" s="41"/>
    </row>
    <row r="37" spans="1:11" x14ac:dyDescent="0.2">
      <c r="A37" s="216" t="s">
        <v>51</v>
      </c>
      <c r="B37" s="29" t="s">
        <v>105</v>
      </c>
      <c r="C37" s="134">
        <v>6004484</v>
      </c>
      <c r="D37" s="246">
        <v>235166</v>
      </c>
      <c r="E37" s="246">
        <v>262043</v>
      </c>
      <c r="F37" s="246">
        <v>158821</v>
      </c>
      <c r="G37" s="246">
        <v>29191</v>
      </c>
      <c r="H37" s="246">
        <v>32781</v>
      </c>
      <c r="I37" s="246">
        <v>0</v>
      </c>
      <c r="J37" s="123">
        <f t="shared" si="0"/>
        <v>6722486</v>
      </c>
      <c r="K37" s="41"/>
    </row>
    <row r="38" spans="1:11" x14ac:dyDescent="0.2">
      <c r="A38" s="216" t="s">
        <v>52</v>
      </c>
      <c r="B38" s="29" t="s">
        <v>106</v>
      </c>
      <c r="C38" s="134">
        <v>4654532</v>
      </c>
      <c r="D38" s="246">
        <v>172458</v>
      </c>
      <c r="E38" s="246">
        <v>119971</v>
      </c>
      <c r="F38" s="246">
        <v>42793</v>
      </c>
      <c r="G38" s="246">
        <v>21310</v>
      </c>
      <c r="H38" s="246">
        <v>17348</v>
      </c>
      <c r="I38" s="246">
        <v>0</v>
      </c>
      <c r="J38" s="123">
        <f t="shared" ref="J38:J57" si="1">SUM(C38:I38)</f>
        <v>5028412</v>
      </c>
      <c r="K38" s="41"/>
    </row>
    <row r="39" spans="1:11" x14ac:dyDescent="0.2">
      <c r="A39" s="216" t="s">
        <v>53</v>
      </c>
      <c r="B39" s="29" t="s">
        <v>107</v>
      </c>
      <c r="C39" s="134">
        <v>4087354</v>
      </c>
      <c r="D39" s="246">
        <v>153486</v>
      </c>
      <c r="E39" s="246">
        <v>102099</v>
      </c>
      <c r="F39" s="246">
        <v>73789</v>
      </c>
      <c r="G39" s="246">
        <v>19506</v>
      </c>
      <c r="H39" s="246">
        <v>19316</v>
      </c>
      <c r="I39" s="246">
        <v>0</v>
      </c>
      <c r="J39" s="123">
        <f t="shared" si="1"/>
        <v>4455550</v>
      </c>
      <c r="K39" s="41"/>
    </row>
    <row r="40" spans="1:11" x14ac:dyDescent="0.2">
      <c r="A40" s="216" t="s">
        <v>54</v>
      </c>
      <c r="B40" s="29" t="s">
        <v>108</v>
      </c>
      <c r="C40" s="134">
        <v>714453</v>
      </c>
      <c r="D40" s="246">
        <v>25399</v>
      </c>
      <c r="E40" s="246">
        <v>20229</v>
      </c>
      <c r="F40" s="246">
        <v>20687</v>
      </c>
      <c r="G40" s="246">
        <v>10000</v>
      </c>
      <c r="H40" s="246">
        <v>7908</v>
      </c>
      <c r="I40" s="246">
        <v>0</v>
      </c>
      <c r="J40" s="123">
        <f t="shared" si="1"/>
        <v>798676</v>
      </c>
      <c r="K40" s="41"/>
    </row>
    <row r="41" spans="1:11" x14ac:dyDescent="0.2">
      <c r="A41" s="216" t="s">
        <v>55</v>
      </c>
      <c r="B41" s="29" t="s">
        <v>128</v>
      </c>
      <c r="C41" s="134">
        <v>3993199</v>
      </c>
      <c r="D41" s="246">
        <v>141181</v>
      </c>
      <c r="E41" s="246">
        <v>136248</v>
      </c>
      <c r="F41" s="246">
        <v>98527</v>
      </c>
      <c r="G41" s="246">
        <v>20201</v>
      </c>
      <c r="H41" s="246">
        <v>24698</v>
      </c>
      <c r="I41" s="246">
        <v>0</v>
      </c>
      <c r="J41" s="123">
        <f t="shared" si="1"/>
        <v>4414054</v>
      </c>
      <c r="K41" s="41"/>
    </row>
    <row r="42" spans="1:11" x14ac:dyDescent="0.2">
      <c r="A42" s="216" t="s">
        <v>56</v>
      </c>
      <c r="B42" s="29" t="s">
        <v>109</v>
      </c>
      <c r="C42" s="134">
        <v>9360224</v>
      </c>
      <c r="D42" s="246">
        <v>343992</v>
      </c>
      <c r="E42" s="246">
        <v>282547</v>
      </c>
      <c r="F42" s="246">
        <v>219979</v>
      </c>
      <c r="G42" s="246">
        <v>31720</v>
      </c>
      <c r="H42" s="246">
        <v>54157</v>
      </c>
      <c r="I42" s="246">
        <v>0</v>
      </c>
      <c r="J42" s="123">
        <f t="shared" si="1"/>
        <v>10292619</v>
      </c>
      <c r="K42" s="41"/>
    </row>
    <row r="43" spans="1:11" x14ac:dyDescent="0.2">
      <c r="A43" s="216" t="s">
        <v>57</v>
      </c>
      <c r="B43" s="29" t="s">
        <v>110</v>
      </c>
      <c r="C43" s="134">
        <v>5223495</v>
      </c>
      <c r="D43" s="246">
        <v>202907</v>
      </c>
      <c r="E43" s="246">
        <v>231866</v>
      </c>
      <c r="F43" s="246">
        <v>124839</v>
      </c>
      <c r="G43" s="246">
        <v>18501</v>
      </c>
      <c r="H43" s="246">
        <v>33436</v>
      </c>
      <c r="I43" s="246">
        <v>0</v>
      </c>
      <c r="J43" s="123">
        <f t="shared" si="1"/>
        <v>5835044</v>
      </c>
      <c r="K43" s="41"/>
    </row>
    <row r="44" spans="1:11" x14ac:dyDescent="0.2">
      <c r="A44" s="216" t="s">
        <v>58</v>
      </c>
      <c r="B44" s="29" t="s">
        <v>111</v>
      </c>
      <c r="C44" s="134">
        <v>1185509</v>
      </c>
      <c r="D44" s="246">
        <v>44213</v>
      </c>
      <c r="E44" s="246">
        <v>39403</v>
      </c>
      <c r="F44" s="246">
        <v>30903</v>
      </c>
      <c r="G44" s="246">
        <v>10000</v>
      </c>
      <c r="H44" s="246">
        <v>7982</v>
      </c>
      <c r="I44" s="246">
        <v>0</v>
      </c>
      <c r="J44" s="123">
        <f t="shared" si="1"/>
        <v>1318010</v>
      </c>
      <c r="K44" s="41"/>
    </row>
    <row r="45" spans="1:11" x14ac:dyDescent="0.2">
      <c r="A45" s="216" t="s">
        <v>59</v>
      </c>
      <c r="B45" s="29" t="s">
        <v>112</v>
      </c>
      <c r="C45" s="134">
        <v>4568989</v>
      </c>
      <c r="D45" s="246">
        <v>181495</v>
      </c>
      <c r="E45" s="246">
        <v>156510</v>
      </c>
      <c r="F45" s="246">
        <v>56511</v>
      </c>
      <c r="G45" s="246">
        <v>18478</v>
      </c>
      <c r="H45" s="246">
        <v>29322</v>
      </c>
      <c r="I45" s="246">
        <v>0</v>
      </c>
      <c r="J45" s="123">
        <f t="shared" si="1"/>
        <v>5011305</v>
      </c>
      <c r="K45" s="41"/>
    </row>
    <row r="46" spans="1:11" x14ac:dyDescent="0.2">
      <c r="A46" s="216" t="s">
        <v>60</v>
      </c>
      <c r="B46" s="29" t="s">
        <v>113</v>
      </c>
      <c r="C46" s="134">
        <v>2229583</v>
      </c>
      <c r="D46" s="246">
        <v>79676</v>
      </c>
      <c r="E46" s="246">
        <v>76522</v>
      </c>
      <c r="F46" s="246">
        <v>110249</v>
      </c>
      <c r="G46" s="246">
        <v>11341</v>
      </c>
      <c r="H46" s="246">
        <v>14212</v>
      </c>
      <c r="I46" s="246">
        <v>0</v>
      </c>
      <c r="J46" s="123">
        <f t="shared" si="1"/>
        <v>2521583</v>
      </c>
      <c r="K46" s="41"/>
    </row>
    <row r="47" spans="1:11" x14ac:dyDescent="0.2">
      <c r="A47" s="216" t="s">
        <v>61</v>
      </c>
      <c r="B47" s="29" t="s">
        <v>114</v>
      </c>
      <c r="C47" s="134">
        <v>1281851</v>
      </c>
      <c r="D47" s="246">
        <v>51609</v>
      </c>
      <c r="E47" s="246">
        <v>59466</v>
      </c>
      <c r="F47" s="246">
        <v>28079</v>
      </c>
      <c r="G47" s="246">
        <v>10000</v>
      </c>
      <c r="H47" s="246">
        <v>8874</v>
      </c>
      <c r="I47" s="246">
        <v>0</v>
      </c>
      <c r="J47" s="123">
        <f t="shared" si="1"/>
        <v>1439879</v>
      </c>
      <c r="K47" s="41"/>
    </row>
    <row r="48" spans="1:11" x14ac:dyDescent="0.2">
      <c r="A48" s="216" t="s">
        <v>62</v>
      </c>
      <c r="B48" s="29" t="s">
        <v>115</v>
      </c>
      <c r="C48" s="134">
        <v>1026619</v>
      </c>
      <c r="D48" s="246">
        <v>34269</v>
      </c>
      <c r="E48" s="246">
        <v>30176</v>
      </c>
      <c r="F48" s="246">
        <v>27753</v>
      </c>
      <c r="G48" s="246">
        <v>10000</v>
      </c>
      <c r="H48" s="246">
        <v>7946</v>
      </c>
      <c r="I48" s="246">
        <v>0</v>
      </c>
      <c r="J48" s="123">
        <f t="shared" si="1"/>
        <v>1136763</v>
      </c>
      <c r="K48" s="41"/>
    </row>
    <row r="49" spans="1:11" x14ac:dyDescent="0.2">
      <c r="A49" s="216" t="s">
        <v>63</v>
      </c>
      <c r="B49" s="29" t="s">
        <v>116</v>
      </c>
      <c r="C49" s="134">
        <v>1267563</v>
      </c>
      <c r="D49" s="246">
        <v>48574</v>
      </c>
      <c r="E49" s="246">
        <v>55242</v>
      </c>
      <c r="F49" s="246">
        <v>36107</v>
      </c>
      <c r="G49" s="246">
        <v>10000</v>
      </c>
      <c r="H49" s="246">
        <v>8569</v>
      </c>
      <c r="I49" s="246">
        <v>0</v>
      </c>
      <c r="J49" s="123">
        <f t="shared" si="1"/>
        <v>1426055</v>
      </c>
      <c r="K49" s="41"/>
    </row>
    <row r="50" spans="1:11" x14ac:dyDescent="0.2">
      <c r="A50" s="216" t="s">
        <v>64</v>
      </c>
      <c r="B50" s="29" t="s">
        <v>117</v>
      </c>
      <c r="C50" s="134">
        <v>1994604</v>
      </c>
      <c r="D50" s="246">
        <v>75493</v>
      </c>
      <c r="E50" s="246">
        <v>62026</v>
      </c>
      <c r="F50" s="246">
        <v>71631</v>
      </c>
      <c r="G50" s="246">
        <v>10719</v>
      </c>
      <c r="H50" s="246">
        <v>12115</v>
      </c>
      <c r="I50" s="246">
        <v>0</v>
      </c>
      <c r="J50" s="123">
        <f t="shared" si="1"/>
        <v>2226588</v>
      </c>
      <c r="K50" s="41"/>
    </row>
    <row r="51" spans="1:11" x14ac:dyDescent="0.2">
      <c r="A51" s="216" t="s">
        <v>65</v>
      </c>
      <c r="B51" s="29" t="s">
        <v>118</v>
      </c>
      <c r="C51" s="134">
        <v>2116483</v>
      </c>
      <c r="D51" s="246">
        <v>79407</v>
      </c>
      <c r="E51" s="246">
        <v>65793</v>
      </c>
      <c r="F51" s="246">
        <v>43055</v>
      </c>
      <c r="G51" s="246">
        <v>10341</v>
      </c>
      <c r="H51" s="246">
        <v>12981</v>
      </c>
      <c r="I51" s="246">
        <v>0</v>
      </c>
      <c r="J51" s="123">
        <f t="shared" si="1"/>
        <v>2328060</v>
      </c>
      <c r="K51" s="41"/>
    </row>
    <row r="52" spans="1:11" x14ac:dyDescent="0.2">
      <c r="A52" s="216" t="s">
        <v>66</v>
      </c>
      <c r="B52" s="29" t="s">
        <v>119</v>
      </c>
      <c r="C52" s="134">
        <v>2322893</v>
      </c>
      <c r="D52" s="246">
        <v>80316</v>
      </c>
      <c r="E52" s="246">
        <v>77331</v>
      </c>
      <c r="F52" s="246">
        <v>41143</v>
      </c>
      <c r="G52" s="246">
        <v>13302</v>
      </c>
      <c r="H52" s="246">
        <v>14661</v>
      </c>
      <c r="I52" s="246">
        <v>0</v>
      </c>
      <c r="J52" s="123">
        <f t="shared" si="1"/>
        <v>2549646</v>
      </c>
      <c r="K52" s="41"/>
    </row>
    <row r="53" spans="1:11" x14ac:dyDescent="0.2">
      <c r="A53" s="216" t="s">
        <v>67</v>
      </c>
      <c r="B53" s="29" t="s">
        <v>120</v>
      </c>
      <c r="C53" s="134">
        <v>1655963</v>
      </c>
      <c r="D53" s="246">
        <v>46961</v>
      </c>
      <c r="E53" s="246">
        <v>65227</v>
      </c>
      <c r="F53" s="246">
        <v>37809</v>
      </c>
      <c r="G53" s="246">
        <v>13317</v>
      </c>
      <c r="H53" s="246">
        <v>8435</v>
      </c>
      <c r="I53" s="246">
        <v>0</v>
      </c>
      <c r="J53" s="123">
        <f t="shared" si="1"/>
        <v>1827712</v>
      </c>
      <c r="K53" s="41"/>
    </row>
    <row r="54" spans="1:11" x14ac:dyDescent="0.2">
      <c r="A54" s="216" t="s">
        <v>68</v>
      </c>
      <c r="B54" s="29" t="s">
        <v>121</v>
      </c>
      <c r="C54" s="134">
        <v>954686</v>
      </c>
      <c r="D54" s="246">
        <v>32868</v>
      </c>
      <c r="E54" s="246">
        <v>43252</v>
      </c>
      <c r="F54" s="246">
        <v>29696</v>
      </c>
      <c r="G54" s="246">
        <v>10000</v>
      </c>
      <c r="H54" s="246">
        <v>7961</v>
      </c>
      <c r="I54" s="246">
        <v>0</v>
      </c>
      <c r="J54" s="123">
        <f t="shared" si="1"/>
        <v>1078463</v>
      </c>
      <c r="K54" s="41"/>
    </row>
    <row r="55" spans="1:11" x14ac:dyDescent="0.2">
      <c r="A55" s="216" t="s">
        <v>69</v>
      </c>
      <c r="B55" s="29" t="s">
        <v>122</v>
      </c>
      <c r="C55" s="134">
        <v>2546870</v>
      </c>
      <c r="D55" s="246">
        <v>104331</v>
      </c>
      <c r="E55" s="246">
        <v>112372</v>
      </c>
      <c r="F55" s="246">
        <v>40783</v>
      </c>
      <c r="G55" s="246">
        <v>16742</v>
      </c>
      <c r="H55" s="246">
        <v>14150</v>
      </c>
      <c r="I55" s="246">
        <v>0</v>
      </c>
      <c r="J55" s="123">
        <f t="shared" si="1"/>
        <v>2835248</v>
      </c>
      <c r="K55" s="41"/>
    </row>
    <row r="56" spans="1:11" x14ac:dyDescent="0.2">
      <c r="A56" s="216" t="s">
        <v>70</v>
      </c>
      <c r="B56" s="29" t="s">
        <v>123</v>
      </c>
      <c r="C56" s="134">
        <v>589962</v>
      </c>
      <c r="D56" s="246">
        <v>25400</v>
      </c>
      <c r="E56" s="246">
        <v>20017</v>
      </c>
      <c r="F56" s="246">
        <v>14811</v>
      </c>
      <c r="G56" s="246">
        <v>10000</v>
      </c>
      <c r="H56" s="246">
        <v>7905</v>
      </c>
      <c r="I56" s="246">
        <v>0</v>
      </c>
      <c r="J56" s="123">
        <f t="shared" si="1"/>
        <v>668095</v>
      </c>
      <c r="K56" s="41"/>
    </row>
    <row r="57" spans="1:11" x14ac:dyDescent="0.2">
      <c r="A57" s="216" t="s">
        <v>71</v>
      </c>
      <c r="B57" s="29" t="s">
        <v>124</v>
      </c>
      <c r="C57" s="134">
        <v>1178872</v>
      </c>
      <c r="D57" s="246">
        <v>35500</v>
      </c>
      <c r="E57" s="246">
        <v>38682</v>
      </c>
      <c r="F57" s="246">
        <v>55047</v>
      </c>
      <c r="G57" s="246">
        <v>10000</v>
      </c>
      <c r="H57" s="246">
        <v>8635</v>
      </c>
      <c r="I57" s="246">
        <v>0</v>
      </c>
      <c r="J57" s="123">
        <f t="shared" si="1"/>
        <v>1326736</v>
      </c>
      <c r="K57" s="41"/>
    </row>
    <row r="58" spans="1:11" ht="13.5" thickBot="1" x14ac:dyDescent="0.25">
      <c r="B58" s="29" t="s">
        <v>137</v>
      </c>
      <c r="C58" s="218">
        <f t="shared" ref="C58:J58" si="2">SUM(C6:C57)</f>
        <v>251275475</v>
      </c>
      <c r="D58" s="218">
        <f t="shared" si="2"/>
        <v>8761000</v>
      </c>
      <c r="E58" s="218">
        <f t="shared" si="2"/>
        <v>9009971</v>
      </c>
      <c r="F58" s="283">
        <f t="shared" si="2"/>
        <v>4963443</v>
      </c>
      <c r="G58" s="218">
        <f t="shared" si="2"/>
        <v>1078348</v>
      </c>
      <c r="H58" s="218">
        <f t="shared" si="2"/>
        <v>1412033</v>
      </c>
      <c r="I58" s="218">
        <f t="shared" si="2"/>
        <v>0</v>
      </c>
      <c r="J58" s="284">
        <f t="shared" si="2"/>
        <v>276500270</v>
      </c>
      <c r="K58" s="41"/>
    </row>
    <row r="59" spans="1:11" ht="13.5" thickTop="1" x14ac:dyDescent="0.2">
      <c r="C59" s="124"/>
      <c r="D59" s="124"/>
      <c r="E59" s="124"/>
      <c r="F59" s="124"/>
      <c r="G59" s="124"/>
      <c r="H59" s="124"/>
      <c r="I59" s="124"/>
      <c r="J59" s="123"/>
    </row>
  </sheetData>
  <sheetProtection algorithmName="SHA-512" hashValue="q4EMhehS2BQI2WITIG7E6RkpwUB84dxisYKZATuSqTO1oPPv5+BXyd+WKMn3rnPuUdZOD4l23PAgdjrMEsSkhQ==" saltValue="FQK1I7mNH4ARxfdLtyyBuw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0.5" bottom="0.5" header="0" footer="0"/>
  <pageSetup scale="73" orientation="landscape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AE64"/>
  <sheetViews>
    <sheetView zoomScale="90" zoomScaleNormal="90" workbookViewId="0">
      <pane xSplit="2" ySplit="6" topLeftCell="J7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4" width="13.85546875" style="3" bestFit="1" customWidth="1"/>
    <col min="5" max="5" width="13.85546875" style="3" customWidth="1"/>
    <col min="6" max="6" width="2.7109375" style="9" customWidth="1"/>
    <col min="7" max="7" width="11.42578125" style="5" bestFit="1" customWidth="1"/>
    <col min="8" max="8" width="11.85546875" style="5" bestFit="1" customWidth="1"/>
    <col min="9" max="9" width="9.85546875" style="5" bestFit="1" customWidth="1"/>
    <col min="10" max="12" width="11.140625" style="5" bestFit="1" customWidth="1"/>
    <col min="13" max="13" width="2.7109375" style="244" customWidth="1"/>
    <col min="14" max="14" width="11.42578125" style="5" bestFit="1" customWidth="1"/>
    <col min="15" max="15" width="11.85546875" style="5" bestFit="1" customWidth="1"/>
    <col min="16" max="16" width="11.140625" style="3" bestFit="1" customWidth="1"/>
    <col min="17" max="18" width="11.140625" style="3" customWidth="1"/>
    <col min="19" max="19" width="12.140625" style="3" customWidth="1"/>
    <col min="20" max="20" width="2.5703125" style="9" customWidth="1"/>
    <col min="21" max="21" width="10.5703125" style="3" customWidth="1"/>
    <col min="22" max="22" width="11.5703125" style="3" customWidth="1"/>
    <col min="23" max="23" width="9.5703125" style="3" bestFit="1" customWidth="1"/>
    <col min="24" max="24" width="11.140625" style="3" bestFit="1" customWidth="1"/>
    <col min="25" max="25" width="13" style="3" customWidth="1"/>
    <col min="26" max="26" width="12.140625" style="3" bestFit="1" customWidth="1"/>
    <col min="27" max="27" width="13.140625" style="3" hidden="1" customWidth="1"/>
    <col min="28" max="29" width="9.140625" style="3" hidden="1" customWidth="1"/>
    <col min="30" max="30" width="12.28515625" style="3" hidden="1" customWidth="1"/>
    <col min="31" max="31" width="9.140625" style="3" hidden="1" customWidth="1"/>
    <col min="32" max="33" width="0" style="3" hidden="1" customWidth="1"/>
    <col min="34" max="34" width="0.42578125" style="3" customWidth="1"/>
    <col min="35" max="16384" width="9.140625" style="3"/>
  </cols>
  <sheetData>
    <row r="1" spans="1:30" x14ac:dyDescent="0.2">
      <c r="A1" s="1" t="s">
        <v>73</v>
      </c>
      <c r="C1" s="69" t="s">
        <v>297</v>
      </c>
      <c r="D1" s="69"/>
      <c r="E1" s="69"/>
      <c r="F1" s="326"/>
      <c r="G1" s="69"/>
      <c r="H1" s="161"/>
      <c r="I1" s="161"/>
      <c r="J1" s="161"/>
      <c r="K1" s="161"/>
      <c r="L1" s="161"/>
      <c r="M1" s="240"/>
      <c r="N1" s="161"/>
      <c r="O1" s="161"/>
      <c r="P1" s="154"/>
      <c r="Q1" s="154"/>
      <c r="R1" s="154"/>
      <c r="S1" s="154"/>
      <c r="T1" s="165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x14ac:dyDescent="0.2">
      <c r="A2" s="26" t="str">
        <f>+'Original ABG Allocation'!A3</f>
        <v>FY 2022-23</v>
      </c>
      <c r="C2" s="165"/>
      <c r="D2" s="165"/>
      <c r="E2" s="154"/>
      <c r="F2" s="165"/>
      <c r="G2" s="166"/>
      <c r="H2" s="166"/>
      <c r="I2" s="166"/>
      <c r="J2" s="166"/>
      <c r="K2" s="166"/>
      <c r="L2" s="166"/>
      <c r="M2" s="241"/>
      <c r="N2" s="154"/>
      <c r="O2" s="154"/>
      <c r="P2" s="154"/>
      <c r="Q2" s="154"/>
      <c r="R2" s="154"/>
      <c r="S2" s="154"/>
      <c r="T2" s="165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x14ac:dyDescent="0.2">
      <c r="B3" s="15"/>
      <c r="C3" s="336" t="s">
        <v>148</v>
      </c>
      <c r="D3" s="336"/>
      <c r="E3" s="336"/>
      <c r="F3" s="294"/>
      <c r="G3" s="333" t="s">
        <v>140</v>
      </c>
      <c r="H3" s="334"/>
      <c r="I3" s="334"/>
      <c r="J3" s="334"/>
      <c r="K3" s="334"/>
      <c r="L3" s="335"/>
      <c r="M3" s="12"/>
      <c r="N3" s="333" t="s">
        <v>141</v>
      </c>
      <c r="O3" s="334"/>
      <c r="P3" s="334"/>
      <c r="Q3" s="334"/>
      <c r="R3" s="334"/>
      <c r="S3" s="335"/>
      <c r="T3" s="12"/>
      <c r="U3" s="333" t="s">
        <v>211</v>
      </c>
      <c r="V3" s="334"/>
      <c r="W3" s="334"/>
      <c r="X3" s="334"/>
      <c r="Y3" s="334"/>
      <c r="Z3" s="335"/>
      <c r="AA3" s="1" t="s">
        <v>269</v>
      </c>
      <c r="AB3" s="154"/>
      <c r="AC3" s="154"/>
      <c r="AD3" s="154" t="s">
        <v>275</v>
      </c>
    </row>
    <row r="4" spans="1:30" x14ac:dyDescent="0.2">
      <c r="B4" s="15"/>
      <c r="C4" s="16" t="s">
        <v>210</v>
      </c>
      <c r="D4" s="16" t="s">
        <v>209</v>
      </c>
      <c r="E4" s="16" t="s">
        <v>8</v>
      </c>
      <c r="F4" s="259"/>
      <c r="G4" s="16" t="s">
        <v>292</v>
      </c>
      <c r="H4" s="16" t="s">
        <v>234</v>
      </c>
      <c r="I4" s="16" t="s">
        <v>142</v>
      </c>
      <c r="J4" s="16" t="s">
        <v>210</v>
      </c>
      <c r="K4" s="16" t="s">
        <v>209</v>
      </c>
      <c r="L4" s="154"/>
      <c r="M4" s="165"/>
      <c r="N4" s="16" t="s">
        <v>292</v>
      </c>
      <c r="O4" s="16" t="s">
        <v>234</v>
      </c>
      <c r="P4" s="16" t="s">
        <v>142</v>
      </c>
      <c r="Q4" s="16" t="s">
        <v>210</v>
      </c>
      <c r="R4" s="16" t="s">
        <v>209</v>
      </c>
      <c r="S4" s="154"/>
      <c r="T4" s="165"/>
      <c r="U4" s="16" t="s">
        <v>292</v>
      </c>
      <c r="V4" s="16" t="s">
        <v>234</v>
      </c>
      <c r="W4" s="16" t="s">
        <v>142</v>
      </c>
      <c r="X4" s="16" t="s">
        <v>210</v>
      </c>
      <c r="Y4" s="16" t="s">
        <v>209</v>
      </c>
      <c r="Z4" s="154"/>
      <c r="AA4" s="1" t="s">
        <v>271</v>
      </c>
      <c r="AB4" s="154"/>
      <c r="AC4" s="154"/>
      <c r="AD4" s="154" t="s">
        <v>290</v>
      </c>
    </row>
    <row r="5" spans="1:30" x14ac:dyDescent="0.2">
      <c r="B5" s="15"/>
      <c r="C5" s="16" t="s">
        <v>230</v>
      </c>
      <c r="D5" s="16" t="s">
        <v>230</v>
      </c>
      <c r="E5" s="16" t="s">
        <v>8</v>
      </c>
      <c r="F5" s="259"/>
      <c r="G5" s="16" t="s">
        <v>228</v>
      </c>
      <c r="H5" s="16" t="s">
        <v>228</v>
      </c>
      <c r="I5" s="16" t="s">
        <v>228</v>
      </c>
      <c r="J5" s="16" t="s">
        <v>230</v>
      </c>
      <c r="K5" s="16" t="s">
        <v>230</v>
      </c>
      <c r="L5" s="2"/>
      <c r="M5" s="12"/>
      <c r="N5" s="16" t="s">
        <v>228</v>
      </c>
      <c r="O5" s="16" t="s">
        <v>228</v>
      </c>
      <c r="P5" s="16" t="s">
        <v>228</v>
      </c>
      <c r="Q5" s="16" t="s">
        <v>230</v>
      </c>
      <c r="R5" s="16" t="s">
        <v>230</v>
      </c>
      <c r="S5" s="2"/>
      <c r="T5" s="12"/>
      <c r="U5" s="16" t="s">
        <v>228</v>
      </c>
      <c r="V5" s="16" t="s">
        <v>228</v>
      </c>
      <c r="W5" s="16" t="s">
        <v>228</v>
      </c>
      <c r="X5" s="16" t="s">
        <v>230</v>
      </c>
      <c r="Y5" s="16" t="s">
        <v>230</v>
      </c>
      <c r="Z5" s="2"/>
      <c r="AA5" s="154"/>
      <c r="AB5" s="154"/>
      <c r="AC5" s="154"/>
      <c r="AD5" s="154" t="s">
        <v>232</v>
      </c>
    </row>
    <row r="6" spans="1:30" x14ac:dyDescent="0.2">
      <c r="B6" s="15"/>
      <c r="C6" s="58" t="s">
        <v>231</v>
      </c>
      <c r="D6" s="58" t="s">
        <v>232</v>
      </c>
      <c r="E6" s="58" t="s">
        <v>19</v>
      </c>
      <c r="F6" s="58"/>
      <c r="G6" s="58" t="s">
        <v>248</v>
      </c>
      <c r="H6" s="58" t="s">
        <v>233</v>
      </c>
      <c r="I6" s="58" t="s">
        <v>233</v>
      </c>
      <c r="J6" s="58" t="s">
        <v>231</v>
      </c>
      <c r="K6" s="58" t="s">
        <v>232</v>
      </c>
      <c r="L6" s="59" t="s">
        <v>19</v>
      </c>
      <c r="M6" s="59"/>
      <c r="N6" s="58" t="s">
        <v>248</v>
      </c>
      <c r="O6" s="58" t="s">
        <v>233</v>
      </c>
      <c r="P6" s="58" t="s">
        <v>233</v>
      </c>
      <c r="Q6" s="58" t="s">
        <v>231</v>
      </c>
      <c r="R6" s="58" t="s">
        <v>232</v>
      </c>
      <c r="S6" s="59" t="s">
        <v>19</v>
      </c>
      <c r="T6" s="59"/>
      <c r="U6" s="58" t="s">
        <v>248</v>
      </c>
      <c r="V6" s="58" t="s">
        <v>233</v>
      </c>
      <c r="W6" s="58" t="s">
        <v>233</v>
      </c>
      <c r="X6" s="58" t="s">
        <v>231</v>
      </c>
      <c r="Y6" s="58" t="s">
        <v>232</v>
      </c>
      <c r="Z6" s="59" t="s">
        <v>19</v>
      </c>
      <c r="AA6" s="167"/>
      <c r="AB6" s="154"/>
      <c r="AC6" s="154"/>
      <c r="AD6" s="154"/>
    </row>
    <row r="7" spans="1:30" x14ac:dyDescent="0.2">
      <c r="A7" s="28" t="str">
        <f>+'Original ABG Allocation'!A6</f>
        <v>01</v>
      </c>
      <c r="B7" s="28" t="str">
        <f>+'Original ABG Allocation'!B6</f>
        <v>ERIE</v>
      </c>
      <c r="C7" s="168">
        <f>E7-D7</f>
        <v>101075</v>
      </c>
      <c r="D7" s="168">
        <f>ROUND((E7*0.25),0)-1</f>
        <v>33691</v>
      </c>
      <c r="E7" s="43">
        <f>+'Original ABG Allocation'!E6</f>
        <v>134766</v>
      </c>
      <c r="F7" s="175"/>
      <c r="G7" s="169">
        <v>0</v>
      </c>
      <c r="H7" s="169">
        <v>0</v>
      </c>
      <c r="I7" s="169">
        <f>+G7+H7</f>
        <v>0</v>
      </c>
      <c r="J7" s="169">
        <f>C7+G7</f>
        <v>101075</v>
      </c>
      <c r="K7" s="169">
        <f>D7+H7</f>
        <v>33691</v>
      </c>
      <c r="L7" s="169">
        <f>J7+K7</f>
        <v>134766</v>
      </c>
      <c r="M7" s="242"/>
      <c r="N7" s="160">
        <f>AA7</f>
        <v>10259</v>
      </c>
      <c r="O7" s="160">
        <f>AD7+AB7</f>
        <v>106752</v>
      </c>
      <c r="P7" s="157">
        <f>+N7+O7</f>
        <v>117011</v>
      </c>
      <c r="Q7" s="157">
        <f>J7+N7</f>
        <v>111334</v>
      </c>
      <c r="R7" s="157">
        <f>K7+O7</f>
        <v>140443</v>
      </c>
      <c r="S7" s="208">
        <f>Q7+R7</f>
        <v>251777</v>
      </c>
      <c r="T7" s="163"/>
      <c r="U7" s="168">
        <v>0</v>
      </c>
      <c r="V7" s="160">
        <v>0</v>
      </c>
      <c r="W7" s="160">
        <f>U7+V7</f>
        <v>0</v>
      </c>
      <c r="X7" s="275">
        <f>Q7+U7</f>
        <v>111334</v>
      </c>
      <c r="Y7" s="275">
        <f>R7+V7</f>
        <v>140443</v>
      </c>
      <c r="Z7" s="208">
        <f>X7+Y7</f>
        <v>251777</v>
      </c>
      <c r="AA7" s="171">
        <v>10259</v>
      </c>
      <c r="AB7" s="171">
        <f>-1*AA7</f>
        <v>-10259</v>
      </c>
      <c r="AC7" s="171">
        <f>+AA7+AB7</f>
        <v>0</v>
      </c>
      <c r="AD7" s="43">
        <f>--117011</f>
        <v>117011</v>
      </c>
    </row>
    <row r="8" spans="1:30" x14ac:dyDescent="0.2">
      <c r="A8" s="28" t="str">
        <f>+'Original ABG Allocation'!A7</f>
        <v>02</v>
      </c>
      <c r="B8" s="28" t="str">
        <f>+'Original ABG Allocation'!B7</f>
        <v>CRAWFORD</v>
      </c>
      <c r="C8" s="168">
        <f>E8-D8</f>
        <v>41736</v>
      </c>
      <c r="D8" s="168">
        <f t="shared" ref="D8:D58" si="0">ROUND((E8*0.25),0)</f>
        <v>13912</v>
      </c>
      <c r="E8" s="43">
        <f>+'Original ABG Allocation'!E7</f>
        <v>55648</v>
      </c>
      <c r="F8" s="175"/>
      <c r="G8" s="169">
        <v>0</v>
      </c>
      <c r="H8" s="169">
        <v>0</v>
      </c>
      <c r="I8" s="169">
        <f t="shared" ref="I8:I58" si="1">+G8+H8</f>
        <v>0</v>
      </c>
      <c r="J8" s="169">
        <f t="shared" ref="J8:J58" si="2">C8+G8</f>
        <v>41736</v>
      </c>
      <c r="K8" s="169">
        <f t="shared" ref="K8:K58" si="3">D8+H8</f>
        <v>13912</v>
      </c>
      <c r="L8" s="169">
        <f t="shared" ref="L8:L58" si="4">J8+K8</f>
        <v>55648</v>
      </c>
      <c r="M8" s="242"/>
      <c r="N8" s="160">
        <f t="shared" ref="N8:N58" si="5">AA8</f>
        <v>6569</v>
      </c>
      <c r="O8" s="160">
        <f t="shared" ref="O8:O58" si="6">AD8+AB8</f>
        <v>64654</v>
      </c>
      <c r="P8" s="157">
        <f t="shared" ref="P8:P58" si="7">+N8+O8</f>
        <v>71223</v>
      </c>
      <c r="Q8" s="157">
        <f t="shared" ref="Q8:Q58" si="8">J8+N8</f>
        <v>48305</v>
      </c>
      <c r="R8" s="157">
        <f t="shared" ref="R8:R58" si="9">K8+O8</f>
        <v>78566</v>
      </c>
      <c r="S8" s="208">
        <f t="shared" ref="S8:S58" si="10">Q8+R8</f>
        <v>126871</v>
      </c>
      <c r="T8" s="163"/>
      <c r="U8" s="275">
        <v>37000</v>
      </c>
      <c r="V8" s="160">
        <v>0</v>
      </c>
      <c r="W8" s="160">
        <f t="shared" ref="W8:W58" si="11">U8+V8</f>
        <v>37000</v>
      </c>
      <c r="X8" s="275">
        <f t="shared" ref="X8:X58" si="12">Q8+U8</f>
        <v>85305</v>
      </c>
      <c r="Y8" s="275">
        <f t="shared" ref="Y8:Y58" si="13">R8+V8</f>
        <v>78566</v>
      </c>
      <c r="Z8" s="208">
        <f t="shared" ref="Z8:Z58" si="14">X8+Y8</f>
        <v>163871</v>
      </c>
      <c r="AA8" s="171">
        <v>6569</v>
      </c>
      <c r="AB8" s="171">
        <f t="shared" ref="AB8:AB58" si="15">-1*AA8</f>
        <v>-6569</v>
      </c>
      <c r="AC8" s="171">
        <f t="shared" ref="AC8:AC58" si="16">+AA8+AB8</f>
        <v>0</v>
      </c>
      <c r="AD8" s="43">
        <f>--71223</f>
        <v>71223</v>
      </c>
    </row>
    <row r="9" spans="1:30" x14ac:dyDescent="0.2">
      <c r="A9" s="28" t="str">
        <f>+'Original ABG Allocation'!A8</f>
        <v>03</v>
      </c>
      <c r="B9" s="28" t="str">
        <f>+'Original ABG Allocation'!B8</f>
        <v>CAM/ELK/MCKEAN</v>
      </c>
      <c r="C9" s="168">
        <f t="shared" ref="C9:C58" si="17">E9-D9</f>
        <v>52168</v>
      </c>
      <c r="D9" s="168">
        <f t="shared" si="0"/>
        <v>17389</v>
      </c>
      <c r="E9" s="43">
        <f>+'Original ABG Allocation'!E8</f>
        <v>69557</v>
      </c>
      <c r="F9" s="175"/>
      <c r="G9" s="169">
        <v>0</v>
      </c>
      <c r="H9" s="169">
        <v>0</v>
      </c>
      <c r="I9" s="169">
        <f t="shared" si="1"/>
        <v>0</v>
      </c>
      <c r="J9" s="169">
        <f t="shared" si="2"/>
        <v>52168</v>
      </c>
      <c r="K9" s="169">
        <f t="shared" si="3"/>
        <v>17389</v>
      </c>
      <c r="L9" s="169">
        <f t="shared" si="4"/>
        <v>69557</v>
      </c>
      <c r="M9" s="242"/>
      <c r="N9" s="160">
        <f t="shared" si="5"/>
        <v>1527</v>
      </c>
      <c r="O9" s="160">
        <f t="shared" si="6"/>
        <v>76768</v>
      </c>
      <c r="P9" s="157">
        <f t="shared" si="7"/>
        <v>78295</v>
      </c>
      <c r="Q9" s="157">
        <f t="shared" si="8"/>
        <v>53695</v>
      </c>
      <c r="R9" s="157">
        <f t="shared" si="9"/>
        <v>94157</v>
      </c>
      <c r="S9" s="208">
        <f t="shared" si="10"/>
        <v>147852</v>
      </c>
      <c r="T9" s="163"/>
      <c r="U9" s="275">
        <v>10000</v>
      </c>
      <c r="V9" s="160">
        <v>0</v>
      </c>
      <c r="W9" s="160">
        <f t="shared" si="11"/>
        <v>10000</v>
      </c>
      <c r="X9" s="275">
        <f t="shared" si="12"/>
        <v>63695</v>
      </c>
      <c r="Y9" s="275">
        <f t="shared" si="13"/>
        <v>94157</v>
      </c>
      <c r="Z9" s="208">
        <f t="shared" si="14"/>
        <v>157852</v>
      </c>
      <c r="AA9" s="171">
        <v>1527</v>
      </c>
      <c r="AB9" s="171">
        <f t="shared" si="15"/>
        <v>-1527</v>
      </c>
      <c r="AC9" s="171">
        <f t="shared" si="16"/>
        <v>0</v>
      </c>
      <c r="AD9" s="43">
        <f>--78295</f>
        <v>78295</v>
      </c>
    </row>
    <row r="10" spans="1:30" x14ac:dyDescent="0.2">
      <c r="A10" s="28" t="str">
        <f>+'Original ABG Allocation'!A9</f>
        <v>04</v>
      </c>
      <c r="B10" s="28" t="str">
        <f>+'Original ABG Allocation'!B9</f>
        <v>BEAVER</v>
      </c>
      <c r="C10" s="168">
        <f t="shared" si="17"/>
        <v>86400</v>
      </c>
      <c r="D10" s="168">
        <f t="shared" si="0"/>
        <v>28800</v>
      </c>
      <c r="E10" s="43">
        <f>+'Original ABG Allocation'!E9</f>
        <v>115200</v>
      </c>
      <c r="F10" s="175"/>
      <c r="G10" s="169">
        <v>0</v>
      </c>
      <c r="H10" s="169">
        <v>0</v>
      </c>
      <c r="I10" s="169">
        <f>+G10+H10</f>
        <v>0</v>
      </c>
      <c r="J10" s="169">
        <f t="shared" si="2"/>
        <v>86400</v>
      </c>
      <c r="K10" s="169">
        <f t="shared" si="3"/>
        <v>28800</v>
      </c>
      <c r="L10" s="169">
        <f t="shared" si="4"/>
        <v>115200</v>
      </c>
      <c r="M10" s="242"/>
      <c r="N10" s="160">
        <f t="shared" si="5"/>
        <v>1946</v>
      </c>
      <c r="O10" s="160">
        <f t="shared" si="6"/>
        <v>88576</v>
      </c>
      <c r="P10" s="157">
        <f t="shared" si="7"/>
        <v>90522</v>
      </c>
      <c r="Q10" s="157">
        <f t="shared" si="8"/>
        <v>88346</v>
      </c>
      <c r="R10" s="157">
        <f t="shared" si="9"/>
        <v>117376</v>
      </c>
      <c r="S10" s="208">
        <f t="shared" si="10"/>
        <v>205722</v>
      </c>
      <c r="T10" s="163"/>
      <c r="U10" s="275">
        <v>0</v>
      </c>
      <c r="V10" s="160">
        <v>0</v>
      </c>
      <c r="W10" s="160">
        <f t="shared" si="11"/>
        <v>0</v>
      </c>
      <c r="X10" s="275">
        <f t="shared" si="12"/>
        <v>88346</v>
      </c>
      <c r="Y10" s="275">
        <f t="shared" si="13"/>
        <v>117376</v>
      </c>
      <c r="Z10" s="208">
        <f t="shared" si="14"/>
        <v>205722</v>
      </c>
      <c r="AA10" s="171">
        <v>1946</v>
      </c>
      <c r="AB10" s="171">
        <f t="shared" si="15"/>
        <v>-1946</v>
      </c>
      <c r="AC10" s="171">
        <f t="shared" si="16"/>
        <v>0</v>
      </c>
      <c r="AD10" s="43">
        <f>--90522</f>
        <v>90522</v>
      </c>
    </row>
    <row r="11" spans="1:30" x14ac:dyDescent="0.2">
      <c r="A11" s="28" t="str">
        <f>+'Original ABG Allocation'!A10</f>
        <v>05</v>
      </c>
      <c r="B11" s="28" t="str">
        <f>+'Original ABG Allocation'!B10</f>
        <v>INDIANA</v>
      </c>
      <c r="C11" s="168">
        <f t="shared" si="17"/>
        <v>49408</v>
      </c>
      <c r="D11" s="168">
        <f t="shared" si="0"/>
        <v>16469</v>
      </c>
      <c r="E11" s="43">
        <f>+'Original ABG Allocation'!E10</f>
        <v>65877</v>
      </c>
      <c r="F11" s="175"/>
      <c r="G11" s="169">
        <v>0</v>
      </c>
      <c r="H11" s="169">
        <v>0</v>
      </c>
      <c r="I11" s="169">
        <f>+G11+H11</f>
        <v>0</v>
      </c>
      <c r="J11" s="169">
        <f t="shared" si="2"/>
        <v>49408</v>
      </c>
      <c r="K11" s="169">
        <f t="shared" si="3"/>
        <v>16469</v>
      </c>
      <c r="L11" s="169">
        <f t="shared" si="4"/>
        <v>65877</v>
      </c>
      <c r="M11" s="242"/>
      <c r="N11" s="160">
        <f t="shared" si="5"/>
        <v>2006</v>
      </c>
      <c r="O11" s="160">
        <f t="shared" si="6"/>
        <v>52245</v>
      </c>
      <c r="P11" s="157">
        <f t="shared" si="7"/>
        <v>54251</v>
      </c>
      <c r="Q11" s="157">
        <f t="shared" si="8"/>
        <v>51414</v>
      </c>
      <c r="R11" s="157">
        <f t="shared" si="9"/>
        <v>68714</v>
      </c>
      <c r="S11" s="208">
        <f t="shared" si="10"/>
        <v>120128</v>
      </c>
      <c r="T11" s="163"/>
      <c r="U11" s="275">
        <v>0</v>
      </c>
      <c r="V11" s="160">
        <v>0</v>
      </c>
      <c r="W11" s="160">
        <f t="shared" si="11"/>
        <v>0</v>
      </c>
      <c r="X11" s="275">
        <f t="shared" si="12"/>
        <v>51414</v>
      </c>
      <c r="Y11" s="275">
        <f t="shared" si="13"/>
        <v>68714</v>
      </c>
      <c r="Z11" s="208">
        <f t="shared" si="14"/>
        <v>120128</v>
      </c>
      <c r="AA11" s="171">
        <v>2006</v>
      </c>
      <c r="AB11" s="171">
        <f t="shared" si="15"/>
        <v>-2006</v>
      </c>
      <c r="AC11" s="171">
        <f t="shared" si="16"/>
        <v>0</v>
      </c>
      <c r="AD11" s="43">
        <f>--54251</f>
        <v>54251</v>
      </c>
    </row>
    <row r="12" spans="1:30" x14ac:dyDescent="0.2">
      <c r="A12" s="28" t="str">
        <f>+'Original ABG Allocation'!A11</f>
        <v>06</v>
      </c>
      <c r="B12" s="28" t="str">
        <f>+'Original ABG Allocation'!B11</f>
        <v>ALLEGHENY</v>
      </c>
      <c r="C12" s="168">
        <f t="shared" si="17"/>
        <v>770519</v>
      </c>
      <c r="D12" s="168">
        <f t="shared" si="0"/>
        <v>256840</v>
      </c>
      <c r="E12" s="43">
        <f>+'Original ABG Allocation'!E11</f>
        <v>1027359</v>
      </c>
      <c r="F12" s="175"/>
      <c r="G12" s="169">
        <v>0</v>
      </c>
      <c r="H12" s="169">
        <v>0</v>
      </c>
      <c r="I12" s="169">
        <f t="shared" si="1"/>
        <v>0</v>
      </c>
      <c r="J12" s="169">
        <f t="shared" si="2"/>
        <v>770519</v>
      </c>
      <c r="K12" s="169">
        <f t="shared" si="3"/>
        <v>256840</v>
      </c>
      <c r="L12" s="169">
        <f t="shared" si="4"/>
        <v>1027359</v>
      </c>
      <c r="M12" s="242"/>
      <c r="N12" s="160">
        <f t="shared" si="5"/>
        <v>-74693</v>
      </c>
      <c r="O12" s="160">
        <f t="shared" si="6"/>
        <v>843142</v>
      </c>
      <c r="P12" s="157">
        <f t="shared" si="7"/>
        <v>768449</v>
      </c>
      <c r="Q12" s="157">
        <f t="shared" si="8"/>
        <v>695826</v>
      </c>
      <c r="R12" s="157">
        <f t="shared" si="9"/>
        <v>1099982</v>
      </c>
      <c r="S12" s="208">
        <f t="shared" si="10"/>
        <v>1795808</v>
      </c>
      <c r="T12" s="163"/>
      <c r="U12" s="275">
        <v>45000</v>
      </c>
      <c r="V12" s="160">
        <v>0</v>
      </c>
      <c r="W12" s="160">
        <f t="shared" si="11"/>
        <v>45000</v>
      </c>
      <c r="X12" s="275">
        <f t="shared" si="12"/>
        <v>740826</v>
      </c>
      <c r="Y12" s="275">
        <f t="shared" si="13"/>
        <v>1099982</v>
      </c>
      <c r="Z12" s="208">
        <f t="shared" si="14"/>
        <v>1840808</v>
      </c>
      <c r="AA12" s="171">
        <v>-74693</v>
      </c>
      <c r="AB12" s="171">
        <f t="shared" si="15"/>
        <v>74693</v>
      </c>
      <c r="AC12" s="171">
        <f t="shared" si="16"/>
        <v>0</v>
      </c>
      <c r="AD12" s="43">
        <f>--768449</f>
        <v>768449</v>
      </c>
    </row>
    <row r="13" spans="1:30" x14ac:dyDescent="0.2">
      <c r="A13" s="28" t="str">
        <f>+'Original ABG Allocation'!A12</f>
        <v>07</v>
      </c>
      <c r="B13" s="28" t="str">
        <f>+'Original ABG Allocation'!B12</f>
        <v>WESTMORELAND</v>
      </c>
      <c r="C13" s="168">
        <f t="shared" si="17"/>
        <v>186904</v>
      </c>
      <c r="D13" s="168">
        <f t="shared" si="0"/>
        <v>62301</v>
      </c>
      <c r="E13" s="43">
        <f>+'Original ABG Allocation'!E12</f>
        <v>249205</v>
      </c>
      <c r="F13" s="175"/>
      <c r="G13" s="169">
        <v>0</v>
      </c>
      <c r="H13" s="169">
        <v>0</v>
      </c>
      <c r="I13" s="169">
        <f t="shared" si="1"/>
        <v>0</v>
      </c>
      <c r="J13" s="169">
        <f t="shared" si="2"/>
        <v>186904</v>
      </c>
      <c r="K13" s="169">
        <f t="shared" si="3"/>
        <v>62301</v>
      </c>
      <c r="L13" s="169">
        <f t="shared" si="4"/>
        <v>249205</v>
      </c>
      <c r="M13" s="242"/>
      <c r="N13" s="160">
        <f t="shared" si="5"/>
        <v>-1785</v>
      </c>
      <c r="O13" s="160">
        <f t="shared" si="6"/>
        <v>211565</v>
      </c>
      <c r="P13" s="157">
        <f t="shared" si="7"/>
        <v>209780</v>
      </c>
      <c r="Q13" s="157">
        <f t="shared" si="8"/>
        <v>185119</v>
      </c>
      <c r="R13" s="157">
        <f t="shared" si="9"/>
        <v>273866</v>
      </c>
      <c r="S13" s="208">
        <f t="shared" si="10"/>
        <v>458985</v>
      </c>
      <c r="T13" s="163"/>
      <c r="U13" s="275">
        <v>0</v>
      </c>
      <c r="V13" s="160">
        <v>0</v>
      </c>
      <c r="W13" s="160">
        <f t="shared" si="11"/>
        <v>0</v>
      </c>
      <c r="X13" s="275">
        <f t="shared" si="12"/>
        <v>185119</v>
      </c>
      <c r="Y13" s="275">
        <f t="shared" si="13"/>
        <v>273866</v>
      </c>
      <c r="Z13" s="208">
        <f t="shared" si="14"/>
        <v>458985</v>
      </c>
      <c r="AA13" s="171">
        <v>-1785</v>
      </c>
      <c r="AB13" s="171">
        <f t="shared" si="15"/>
        <v>1785</v>
      </c>
      <c r="AC13" s="171">
        <f t="shared" si="16"/>
        <v>0</v>
      </c>
      <c r="AD13" s="43">
        <f>--209780</f>
        <v>209780</v>
      </c>
    </row>
    <row r="14" spans="1:30" x14ac:dyDescent="0.2">
      <c r="A14" s="28" t="str">
        <f>+'Original ABG Allocation'!A13</f>
        <v>08</v>
      </c>
      <c r="B14" s="28" t="str">
        <f>+'Original ABG Allocation'!B13</f>
        <v>WASH/FAY/GREENE</v>
      </c>
      <c r="C14" s="168">
        <f t="shared" si="17"/>
        <v>401229</v>
      </c>
      <c r="D14" s="168">
        <f t="shared" si="0"/>
        <v>133743</v>
      </c>
      <c r="E14" s="43">
        <f>+'Original ABG Allocation'!E13</f>
        <v>534972</v>
      </c>
      <c r="F14" s="175"/>
      <c r="G14" s="169">
        <v>0</v>
      </c>
      <c r="H14" s="169">
        <v>0</v>
      </c>
      <c r="I14" s="169">
        <f t="shared" si="1"/>
        <v>0</v>
      </c>
      <c r="J14" s="169">
        <f t="shared" si="2"/>
        <v>401229</v>
      </c>
      <c r="K14" s="169">
        <f t="shared" si="3"/>
        <v>133743</v>
      </c>
      <c r="L14" s="169">
        <f t="shared" si="4"/>
        <v>534972</v>
      </c>
      <c r="M14" s="242"/>
      <c r="N14" s="160">
        <f t="shared" si="5"/>
        <v>-40122</v>
      </c>
      <c r="O14" s="160">
        <f t="shared" si="6"/>
        <v>335323</v>
      </c>
      <c r="P14" s="157">
        <f t="shared" si="7"/>
        <v>295201</v>
      </c>
      <c r="Q14" s="157">
        <f t="shared" si="8"/>
        <v>361107</v>
      </c>
      <c r="R14" s="157">
        <f t="shared" si="9"/>
        <v>469066</v>
      </c>
      <c r="S14" s="208">
        <f t="shared" si="10"/>
        <v>830173</v>
      </c>
      <c r="T14" s="163"/>
      <c r="U14" s="275">
        <v>0</v>
      </c>
      <c r="V14" s="160">
        <v>0</v>
      </c>
      <c r="W14" s="160">
        <f t="shared" si="11"/>
        <v>0</v>
      </c>
      <c r="X14" s="275">
        <f t="shared" si="12"/>
        <v>361107</v>
      </c>
      <c r="Y14" s="275">
        <f t="shared" si="13"/>
        <v>469066</v>
      </c>
      <c r="Z14" s="208">
        <f t="shared" si="14"/>
        <v>830173</v>
      </c>
      <c r="AA14" s="171">
        <v>-40122</v>
      </c>
      <c r="AB14" s="171">
        <f t="shared" si="15"/>
        <v>40122</v>
      </c>
      <c r="AC14" s="171">
        <f t="shared" si="16"/>
        <v>0</v>
      </c>
      <c r="AD14" s="43">
        <f>--295201</f>
        <v>295201</v>
      </c>
    </row>
    <row r="15" spans="1:30" x14ac:dyDescent="0.2">
      <c r="A15" s="28" t="str">
        <f>+'Original ABG Allocation'!A14</f>
        <v>09</v>
      </c>
      <c r="B15" s="28" t="str">
        <f>+'Original ABG Allocation'!B14</f>
        <v>SOMERSET</v>
      </c>
      <c r="C15" s="168">
        <f t="shared" si="17"/>
        <v>69935</v>
      </c>
      <c r="D15" s="168">
        <f>ROUND((E15*0.25),0)-1</f>
        <v>23311</v>
      </c>
      <c r="E15" s="43">
        <f>+'Original ABG Allocation'!E14</f>
        <v>93246</v>
      </c>
      <c r="F15" s="175"/>
      <c r="G15" s="169">
        <v>0</v>
      </c>
      <c r="H15" s="169">
        <v>0</v>
      </c>
      <c r="I15" s="169">
        <f t="shared" si="1"/>
        <v>0</v>
      </c>
      <c r="J15" s="169">
        <f t="shared" si="2"/>
        <v>69935</v>
      </c>
      <c r="K15" s="169">
        <f t="shared" si="3"/>
        <v>23311</v>
      </c>
      <c r="L15" s="169">
        <f t="shared" si="4"/>
        <v>93246</v>
      </c>
      <c r="M15" s="242"/>
      <c r="N15" s="160">
        <f t="shared" si="5"/>
        <v>-6992</v>
      </c>
      <c r="O15" s="160">
        <f t="shared" si="6"/>
        <v>68217</v>
      </c>
      <c r="P15" s="157">
        <f t="shared" si="7"/>
        <v>61225</v>
      </c>
      <c r="Q15" s="157">
        <f t="shared" si="8"/>
        <v>62943</v>
      </c>
      <c r="R15" s="157">
        <f t="shared" si="9"/>
        <v>91528</v>
      </c>
      <c r="S15" s="208">
        <f t="shared" si="10"/>
        <v>154471</v>
      </c>
      <c r="T15" s="163"/>
      <c r="U15" s="275">
        <f>50000+18000</f>
        <v>68000</v>
      </c>
      <c r="V15" s="160">
        <v>0</v>
      </c>
      <c r="W15" s="160">
        <f t="shared" si="11"/>
        <v>68000</v>
      </c>
      <c r="X15" s="275">
        <f t="shared" si="12"/>
        <v>130943</v>
      </c>
      <c r="Y15" s="275">
        <f t="shared" si="13"/>
        <v>91528</v>
      </c>
      <c r="Z15" s="208">
        <f t="shared" si="14"/>
        <v>222471</v>
      </c>
      <c r="AA15" s="171">
        <v>-6992</v>
      </c>
      <c r="AB15" s="171">
        <f t="shared" si="15"/>
        <v>6992</v>
      </c>
      <c r="AC15" s="171">
        <f t="shared" si="16"/>
        <v>0</v>
      </c>
      <c r="AD15" s="43">
        <f>--61225</f>
        <v>61225</v>
      </c>
    </row>
    <row r="16" spans="1:30" x14ac:dyDescent="0.2">
      <c r="A16" s="28" t="str">
        <f>+'Original ABG Allocation'!A15</f>
        <v>10</v>
      </c>
      <c r="B16" s="28" t="str">
        <f>+'Original ABG Allocation'!B15</f>
        <v>CAMBRIA</v>
      </c>
      <c r="C16" s="168">
        <f t="shared" si="17"/>
        <v>100335</v>
      </c>
      <c r="D16" s="168">
        <f t="shared" si="0"/>
        <v>33445</v>
      </c>
      <c r="E16" s="43">
        <f>+'Original ABG Allocation'!E15</f>
        <v>133780</v>
      </c>
      <c r="F16" s="175"/>
      <c r="G16" s="169">
        <v>0</v>
      </c>
      <c r="H16" s="169">
        <v>0</v>
      </c>
      <c r="I16" s="169">
        <f t="shared" si="1"/>
        <v>0</v>
      </c>
      <c r="J16" s="169">
        <f t="shared" si="2"/>
        <v>100335</v>
      </c>
      <c r="K16" s="169">
        <f t="shared" si="3"/>
        <v>33445</v>
      </c>
      <c r="L16" s="169">
        <f t="shared" si="4"/>
        <v>133780</v>
      </c>
      <c r="M16" s="242"/>
      <c r="N16" s="160">
        <f t="shared" si="5"/>
        <v>-9116</v>
      </c>
      <c r="O16" s="160">
        <f t="shared" si="6"/>
        <v>114374</v>
      </c>
      <c r="P16" s="157">
        <f t="shared" si="7"/>
        <v>105258</v>
      </c>
      <c r="Q16" s="157">
        <f t="shared" si="8"/>
        <v>91219</v>
      </c>
      <c r="R16" s="157">
        <f t="shared" si="9"/>
        <v>147819</v>
      </c>
      <c r="S16" s="208">
        <f t="shared" si="10"/>
        <v>239038</v>
      </c>
      <c r="T16" s="163"/>
      <c r="U16" s="275">
        <v>0</v>
      </c>
      <c r="V16" s="160">
        <v>0</v>
      </c>
      <c r="W16" s="160">
        <f t="shared" si="11"/>
        <v>0</v>
      </c>
      <c r="X16" s="275">
        <f t="shared" si="12"/>
        <v>91219</v>
      </c>
      <c r="Y16" s="275">
        <f t="shared" si="13"/>
        <v>147819</v>
      </c>
      <c r="Z16" s="208">
        <f t="shared" si="14"/>
        <v>239038</v>
      </c>
      <c r="AA16" s="171">
        <v>-9116</v>
      </c>
      <c r="AB16" s="171">
        <f t="shared" si="15"/>
        <v>9116</v>
      </c>
      <c r="AC16" s="171">
        <f t="shared" si="16"/>
        <v>0</v>
      </c>
      <c r="AD16" s="43">
        <f>--105258</f>
        <v>105258</v>
      </c>
    </row>
    <row r="17" spans="1:30" x14ac:dyDescent="0.2">
      <c r="A17" s="28" t="str">
        <f>+'Original ABG Allocation'!A16</f>
        <v>11</v>
      </c>
      <c r="B17" s="28" t="str">
        <f>+'Original ABG Allocation'!B16</f>
        <v>BLAIR</v>
      </c>
      <c r="C17" s="168">
        <f t="shared" si="17"/>
        <v>82263</v>
      </c>
      <c r="D17" s="168">
        <f>ROUND((E17*0.25),0)-1</f>
        <v>27420</v>
      </c>
      <c r="E17" s="43">
        <f>+'Original ABG Allocation'!E16</f>
        <v>109683</v>
      </c>
      <c r="F17" s="175"/>
      <c r="G17" s="169">
        <v>0</v>
      </c>
      <c r="H17" s="169">
        <v>0</v>
      </c>
      <c r="I17" s="169">
        <f t="shared" si="1"/>
        <v>0</v>
      </c>
      <c r="J17" s="169">
        <f t="shared" si="2"/>
        <v>82263</v>
      </c>
      <c r="K17" s="169">
        <f t="shared" si="3"/>
        <v>27420</v>
      </c>
      <c r="L17" s="169">
        <f t="shared" si="4"/>
        <v>109683</v>
      </c>
      <c r="M17" s="242"/>
      <c r="N17" s="160">
        <f t="shared" si="5"/>
        <v>-8226</v>
      </c>
      <c r="O17" s="160">
        <f t="shared" si="6"/>
        <v>93789</v>
      </c>
      <c r="P17" s="157">
        <f t="shared" si="7"/>
        <v>85563</v>
      </c>
      <c r="Q17" s="157">
        <f t="shared" si="8"/>
        <v>74037</v>
      </c>
      <c r="R17" s="157">
        <f t="shared" si="9"/>
        <v>121209</v>
      </c>
      <c r="S17" s="208">
        <f t="shared" si="10"/>
        <v>195246</v>
      </c>
      <c r="T17" s="163"/>
      <c r="U17" s="275">
        <v>0</v>
      </c>
      <c r="V17" s="160">
        <v>0</v>
      </c>
      <c r="W17" s="160">
        <f t="shared" si="11"/>
        <v>0</v>
      </c>
      <c r="X17" s="275">
        <f t="shared" si="12"/>
        <v>74037</v>
      </c>
      <c r="Y17" s="275">
        <f t="shared" si="13"/>
        <v>121209</v>
      </c>
      <c r="Z17" s="208">
        <f t="shared" si="14"/>
        <v>195246</v>
      </c>
      <c r="AA17" s="171">
        <v>-8226</v>
      </c>
      <c r="AB17" s="171">
        <f t="shared" si="15"/>
        <v>8226</v>
      </c>
      <c r="AC17" s="171">
        <f t="shared" si="16"/>
        <v>0</v>
      </c>
      <c r="AD17" s="43">
        <f>--85563</f>
        <v>85563</v>
      </c>
    </row>
    <row r="18" spans="1:30" x14ac:dyDescent="0.2">
      <c r="A18" s="28" t="str">
        <f>+'Original ABG Allocation'!A17</f>
        <v>12</v>
      </c>
      <c r="B18" s="28" t="str">
        <f>+'Original ABG Allocation'!B17</f>
        <v>BED/FULT/HUNT</v>
      </c>
      <c r="C18" s="168">
        <f t="shared" si="17"/>
        <v>79563</v>
      </c>
      <c r="D18" s="168">
        <f t="shared" si="0"/>
        <v>26521</v>
      </c>
      <c r="E18" s="43">
        <f>+'Original ABG Allocation'!E17</f>
        <v>106084</v>
      </c>
      <c r="F18" s="175"/>
      <c r="G18" s="169">
        <v>0</v>
      </c>
      <c r="H18" s="169">
        <v>0</v>
      </c>
      <c r="I18" s="169">
        <f t="shared" si="1"/>
        <v>0</v>
      </c>
      <c r="J18" s="169">
        <f t="shared" si="2"/>
        <v>79563</v>
      </c>
      <c r="K18" s="169">
        <f t="shared" si="3"/>
        <v>26521</v>
      </c>
      <c r="L18" s="169">
        <f t="shared" si="4"/>
        <v>106084</v>
      </c>
      <c r="M18" s="242"/>
      <c r="N18" s="160">
        <f t="shared" si="5"/>
        <v>4530</v>
      </c>
      <c r="O18" s="160">
        <f t="shared" si="6"/>
        <v>85489</v>
      </c>
      <c r="P18" s="157">
        <f t="shared" si="7"/>
        <v>90019</v>
      </c>
      <c r="Q18" s="157">
        <f t="shared" si="8"/>
        <v>84093</v>
      </c>
      <c r="R18" s="157">
        <f t="shared" si="9"/>
        <v>112010</v>
      </c>
      <c r="S18" s="208">
        <f t="shared" si="10"/>
        <v>196103</v>
      </c>
      <c r="T18" s="163"/>
      <c r="U18" s="275">
        <f>15000+50000</f>
        <v>65000</v>
      </c>
      <c r="V18" s="160">
        <v>0</v>
      </c>
      <c r="W18" s="160">
        <f t="shared" si="11"/>
        <v>65000</v>
      </c>
      <c r="X18" s="275">
        <f t="shared" si="12"/>
        <v>149093</v>
      </c>
      <c r="Y18" s="275">
        <f t="shared" si="13"/>
        <v>112010</v>
      </c>
      <c r="Z18" s="208">
        <f t="shared" si="14"/>
        <v>261103</v>
      </c>
      <c r="AA18" s="171">
        <v>4530</v>
      </c>
      <c r="AB18" s="171">
        <f t="shared" si="15"/>
        <v>-4530</v>
      </c>
      <c r="AC18" s="171">
        <f t="shared" si="16"/>
        <v>0</v>
      </c>
      <c r="AD18" s="43">
        <f>--90019</f>
        <v>90019</v>
      </c>
    </row>
    <row r="19" spans="1:30" x14ac:dyDescent="0.2">
      <c r="A19" s="28" t="str">
        <f>+'Original ABG Allocation'!A18</f>
        <v>13</v>
      </c>
      <c r="B19" s="28" t="str">
        <f>+'Original ABG Allocation'!B18</f>
        <v>CENTRE</v>
      </c>
      <c r="C19" s="168">
        <f t="shared" si="17"/>
        <v>27099</v>
      </c>
      <c r="D19" s="168">
        <f>ROUND((E19*0.25),0)-1</f>
        <v>9032</v>
      </c>
      <c r="E19" s="43">
        <f>+'Original ABG Allocation'!E18</f>
        <v>36131</v>
      </c>
      <c r="F19" s="175"/>
      <c r="G19" s="169">
        <v>0</v>
      </c>
      <c r="H19" s="169">
        <v>0</v>
      </c>
      <c r="I19" s="169">
        <f t="shared" si="1"/>
        <v>0</v>
      </c>
      <c r="J19" s="169">
        <f t="shared" si="2"/>
        <v>27099</v>
      </c>
      <c r="K19" s="169">
        <f t="shared" si="3"/>
        <v>9032</v>
      </c>
      <c r="L19" s="169">
        <f t="shared" si="4"/>
        <v>36131</v>
      </c>
      <c r="M19" s="242"/>
      <c r="N19" s="160">
        <f t="shared" si="5"/>
        <v>10439</v>
      </c>
      <c r="O19" s="160">
        <f t="shared" si="6"/>
        <v>23410</v>
      </c>
      <c r="P19" s="157">
        <f t="shared" si="7"/>
        <v>33849</v>
      </c>
      <c r="Q19" s="157">
        <f t="shared" si="8"/>
        <v>37538</v>
      </c>
      <c r="R19" s="157">
        <f t="shared" si="9"/>
        <v>32442</v>
      </c>
      <c r="S19" s="208">
        <f t="shared" si="10"/>
        <v>69980</v>
      </c>
      <c r="T19" s="163"/>
      <c r="U19" s="275">
        <v>0</v>
      </c>
      <c r="V19" s="160">
        <v>0</v>
      </c>
      <c r="W19" s="160">
        <f t="shared" si="11"/>
        <v>0</v>
      </c>
      <c r="X19" s="275">
        <f t="shared" si="12"/>
        <v>37538</v>
      </c>
      <c r="Y19" s="275">
        <f t="shared" si="13"/>
        <v>32442</v>
      </c>
      <c r="Z19" s="208">
        <f t="shared" si="14"/>
        <v>69980</v>
      </c>
      <c r="AA19" s="171">
        <v>10439</v>
      </c>
      <c r="AB19" s="171">
        <f t="shared" si="15"/>
        <v>-10439</v>
      </c>
      <c r="AC19" s="171">
        <f t="shared" si="16"/>
        <v>0</v>
      </c>
      <c r="AD19" s="43">
        <f>--33849</f>
        <v>33849</v>
      </c>
    </row>
    <row r="20" spans="1:30" x14ac:dyDescent="0.2">
      <c r="A20" s="28" t="str">
        <f>+'Original ABG Allocation'!A19</f>
        <v>14</v>
      </c>
      <c r="B20" s="28" t="str">
        <f>+'Original ABG Allocation'!B19</f>
        <v>LYCOM/CLINTON</v>
      </c>
      <c r="C20" s="168">
        <f t="shared" si="17"/>
        <v>73839</v>
      </c>
      <c r="D20" s="168">
        <f t="shared" si="0"/>
        <v>24613</v>
      </c>
      <c r="E20" s="43">
        <f>+'Original ABG Allocation'!E19</f>
        <v>98452</v>
      </c>
      <c r="F20" s="175"/>
      <c r="G20" s="169">
        <v>0</v>
      </c>
      <c r="H20" s="169">
        <v>0</v>
      </c>
      <c r="I20" s="169">
        <f t="shared" si="1"/>
        <v>0</v>
      </c>
      <c r="J20" s="169">
        <f t="shared" si="2"/>
        <v>73839</v>
      </c>
      <c r="K20" s="169">
        <f t="shared" si="3"/>
        <v>24613</v>
      </c>
      <c r="L20" s="169">
        <f t="shared" si="4"/>
        <v>98452</v>
      </c>
      <c r="M20" s="242"/>
      <c r="N20" s="160">
        <f t="shared" si="5"/>
        <v>6246</v>
      </c>
      <c r="O20" s="160">
        <f t="shared" si="6"/>
        <v>81800</v>
      </c>
      <c r="P20" s="157">
        <f t="shared" si="7"/>
        <v>88046</v>
      </c>
      <c r="Q20" s="157">
        <f t="shared" si="8"/>
        <v>80085</v>
      </c>
      <c r="R20" s="157">
        <f t="shared" si="9"/>
        <v>106413</v>
      </c>
      <c r="S20" s="208">
        <f t="shared" si="10"/>
        <v>186498</v>
      </c>
      <c r="T20" s="163"/>
      <c r="U20" s="275">
        <v>0</v>
      </c>
      <c r="V20" s="160">
        <v>0</v>
      </c>
      <c r="W20" s="160">
        <f t="shared" si="11"/>
        <v>0</v>
      </c>
      <c r="X20" s="275">
        <f t="shared" si="12"/>
        <v>80085</v>
      </c>
      <c r="Y20" s="275">
        <f t="shared" si="13"/>
        <v>106413</v>
      </c>
      <c r="Z20" s="208">
        <f t="shared" si="14"/>
        <v>186498</v>
      </c>
      <c r="AA20" s="171">
        <v>6246</v>
      </c>
      <c r="AB20" s="171">
        <f t="shared" si="15"/>
        <v>-6246</v>
      </c>
      <c r="AC20" s="171">
        <f t="shared" si="16"/>
        <v>0</v>
      </c>
      <c r="AD20" s="43">
        <f>--88046</f>
        <v>88046</v>
      </c>
    </row>
    <row r="21" spans="1:30" x14ac:dyDescent="0.2">
      <c r="A21" s="28" t="str">
        <f>+'Original ABG Allocation'!A20</f>
        <v>15</v>
      </c>
      <c r="B21" s="28" t="str">
        <f>+'Original ABG Allocation'!B20</f>
        <v>COLUM/MONT</v>
      </c>
      <c r="C21" s="168">
        <f t="shared" si="17"/>
        <v>39995</v>
      </c>
      <c r="D21" s="168">
        <f>ROUND((E21*0.25),0)-1</f>
        <v>13331</v>
      </c>
      <c r="E21" s="43">
        <f>+'Original ABG Allocation'!E20</f>
        <v>53326</v>
      </c>
      <c r="F21" s="175"/>
      <c r="G21" s="169">
        <v>0</v>
      </c>
      <c r="H21" s="169">
        <v>0</v>
      </c>
      <c r="I21" s="169">
        <f t="shared" si="1"/>
        <v>0</v>
      </c>
      <c r="J21" s="169">
        <f t="shared" si="2"/>
        <v>39995</v>
      </c>
      <c r="K21" s="169">
        <f t="shared" si="3"/>
        <v>13331</v>
      </c>
      <c r="L21" s="169">
        <f t="shared" si="4"/>
        <v>53326</v>
      </c>
      <c r="M21" s="242"/>
      <c r="N21" s="160">
        <f t="shared" si="5"/>
        <v>4192</v>
      </c>
      <c r="O21" s="160">
        <f t="shared" si="6"/>
        <v>45665</v>
      </c>
      <c r="P21" s="157">
        <f t="shared" si="7"/>
        <v>49857</v>
      </c>
      <c r="Q21" s="157">
        <f t="shared" si="8"/>
        <v>44187</v>
      </c>
      <c r="R21" s="157">
        <f t="shared" si="9"/>
        <v>58996</v>
      </c>
      <c r="S21" s="208">
        <f t="shared" si="10"/>
        <v>103183</v>
      </c>
      <c r="T21" s="163"/>
      <c r="U21" s="275">
        <v>9500</v>
      </c>
      <c r="V21" s="160">
        <v>0</v>
      </c>
      <c r="W21" s="160">
        <f t="shared" si="11"/>
        <v>9500</v>
      </c>
      <c r="X21" s="275">
        <f t="shared" si="12"/>
        <v>53687</v>
      </c>
      <c r="Y21" s="275">
        <f t="shared" si="13"/>
        <v>58996</v>
      </c>
      <c r="Z21" s="208">
        <f t="shared" si="14"/>
        <v>112683</v>
      </c>
      <c r="AA21" s="171">
        <v>4192</v>
      </c>
      <c r="AB21" s="171">
        <f t="shared" si="15"/>
        <v>-4192</v>
      </c>
      <c r="AC21" s="171">
        <f t="shared" si="16"/>
        <v>0</v>
      </c>
      <c r="AD21" s="43">
        <f>--49857</f>
        <v>49857</v>
      </c>
    </row>
    <row r="22" spans="1:30" x14ac:dyDescent="0.2">
      <c r="A22" s="28" t="str">
        <f>+'Original ABG Allocation'!A21</f>
        <v>16</v>
      </c>
      <c r="B22" s="28" t="str">
        <f>+'Original ABG Allocation'!B21</f>
        <v>NORTHUMBERLND</v>
      </c>
      <c r="C22" s="168">
        <f t="shared" si="17"/>
        <v>81843</v>
      </c>
      <c r="D22" s="168">
        <f>ROUND((E22*0.25),0)-1</f>
        <v>27280</v>
      </c>
      <c r="E22" s="43">
        <f>+'Original ABG Allocation'!E21</f>
        <v>109123</v>
      </c>
      <c r="F22" s="175"/>
      <c r="G22" s="169">
        <v>0</v>
      </c>
      <c r="H22" s="169">
        <v>0</v>
      </c>
      <c r="I22" s="169">
        <f t="shared" si="1"/>
        <v>0</v>
      </c>
      <c r="J22" s="169">
        <f t="shared" si="2"/>
        <v>81843</v>
      </c>
      <c r="K22" s="169">
        <f t="shared" si="3"/>
        <v>27280</v>
      </c>
      <c r="L22" s="169">
        <f t="shared" si="4"/>
        <v>109123</v>
      </c>
      <c r="M22" s="242"/>
      <c r="N22" s="160">
        <f t="shared" si="5"/>
        <v>-8184</v>
      </c>
      <c r="O22" s="160">
        <f t="shared" si="6"/>
        <v>100399</v>
      </c>
      <c r="P22" s="157">
        <f t="shared" si="7"/>
        <v>92215</v>
      </c>
      <c r="Q22" s="157">
        <f t="shared" si="8"/>
        <v>73659</v>
      </c>
      <c r="R22" s="157">
        <f t="shared" si="9"/>
        <v>127679</v>
      </c>
      <c r="S22" s="208">
        <f t="shared" si="10"/>
        <v>201338</v>
      </c>
      <c r="T22" s="163"/>
      <c r="U22" s="275">
        <v>9000</v>
      </c>
      <c r="V22" s="160">
        <v>0</v>
      </c>
      <c r="W22" s="160">
        <f t="shared" si="11"/>
        <v>9000</v>
      </c>
      <c r="X22" s="275">
        <f t="shared" si="12"/>
        <v>82659</v>
      </c>
      <c r="Y22" s="275">
        <f t="shared" si="13"/>
        <v>127679</v>
      </c>
      <c r="Z22" s="208">
        <f t="shared" si="14"/>
        <v>210338</v>
      </c>
      <c r="AA22" s="171">
        <v>-8184</v>
      </c>
      <c r="AB22" s="171">
        <f t="shared" si="15"/>
        <v>8184</v>
      </c>
      <c r="AC22" s="171">
        <f t="shared" si="16"/>
        <v>0</v>
      </c>
      <c r="AD22" s="43">
        <f>--92215</f>
        <v>92215</v>
      </c>
    </row>
    <row r="23" spans="1:30" x14ac:dyDescent="0.2">
      <c r="A23" s="28" t="str">
        <f>+'Original ABG Allocation'!A22</f>
        <v>17</v>
      </c>
      <c r="B23" s="28" t="str">
        <f>+'Original ABG Allocation'!B22</f>
        <v>UNION/SNYDER</v>
      </c>
      <c r="C23" s="168">
        <f t="shared" si="17"/>
        <v>29091</v>
      </c>
      <c r="D23" s="168">
        <f t="shared" si="0"/>
        <v>9697</v>
      </c>
      <c r="E23" s="43">
        <f>+'Original ABG Allocation'!E22</f>
        <v>38788</v>
      </c>
      <c r="F23" s="175"/>
      <c r="G23" s="169">
        <v>0</v>
      </c>
      <c r="H23" s="169">
        <v>0</v>
      </c>
      <c r="I23" s="169">
        <f t="shared" si="1"/>
        <v>0</v>
      </c>
      <c r="J23" s="169">
        <f t="shared" si="2"/>
        <v>29091</v>
      </c>
      <c r="K23" s="169">
        <f t="shared" si="3"/>
        <v>9697</v>
      </c>
      <c r="L23" s="169">
        <f t="shared" si="4"/>
        <v>38788</v>
      </c>
      <c r="M23" s="242"/>
      <c r="N23" s="160">
        <f t="shared" si="5"/>
        <v>7610</v>
      </c>
      <c r="O23" s="160">
        <f t="shared" si="6"/>
        <v>23756</v>
      </c>
      <c r="P23" s="157">
        <f t="shared" si="7"/>
        <v>31366</v>
      </c>
      <c r="Q23" s="157">
        <f t="shared" si="8"/>
        <v>36701</v>
      </c>
      <c r="R23" s="157">
        <f t="shared" si="9"/>
        <v>33453</v>
      </c>
      <c r="S23" s="208">
        <f t="shared" si="10"/>
        <v>70154</v>
      </c>
      <c r="T23" s="163"/>
      <c r="U23" s="279">
        <v>-10000</v>
      </c>
      <c r="V23" s="160">
        <v>0</v>
      </c>
      <c r="W23" s="160">
        <f t="shared" si="11"/>
        <v>-10000</v>
      </c>
      <c r="X23" s="275">
        <f t="shared" si="12"/>
        <v>26701</v>
      </c>
      <c r="Y23" s="275">
        <f t="shared" si="13"/>
        <v>33453</v>
      </c>
      <c r="Z23" s="208">
        <f t="shared" si="14"/>
        <v>60154</v>
      </c>
      <c r="AA23" s="171">
        <v>7610</v>
      </c>
      <c r="AB23" s="171">
        <f t="shared" si="15"/>
        <v>-7610</v>
      </c>
      <c r="AC23" s="171">
        <f t="shared" si="16"/>
        <v>0</v>
      </c>
      <c r="AD23" s="43">
        <f>--31366</f>
        <v>31366</v>
      </c>
    </row>
    <row r="24" spans="1:30" x14ac:dyDescent="0.2">
      <c r="A24" s="28" t="str">
        <f>+'Original ABG Allocation'!A23</f>
        <v>18</v>
      </c>
      <c r="B24" s="28" t="str">
        <f>+'Original ABG Allocation'!B23</f>
        <v>MIFF/JUNIATA</v>
      </c>
      <c r="C24" s="168">
        <f t="shared" si="17"/>
        <v>55583</v>
      </c>
      <c r="D24" s="168">
        <f t="shared" si="0"/>
        <v>18528</v>
      </c>
      <c r="E24" s="43">
        <f>+'Original ABG Allocation'!E23</f>
        <v>74111</v>
      </c>
      <c r="F24" s="175"/>
      <c r="G24" s="169">
        <v>0</v>
      </c>
      <c r="H24" s="169">
        <v>0</v>
      </c>
      <c r="I24" s="169">
        <f t="shared" si="1"/>
        <v>0</v>
      </c>
      <c r="J24" s="169">
        <f t="shared" si="2"/>
        <v>55583</v>
      </c>
      <c r="K24" s="169">
        <f t="shared" si="3"/>
        <v>18528</v>
      </c>
      <c r="L24" s="169">
        <f t="shared" si="4"/>
        <v>74111</v>
      </c>
      <c r="M24" s="242"/>
      <c r="N24" s="160">
        <f t="shared" si="5"/>
        <v>278</v>
      </c>
      <c r="O24" s="160">
        <f t="shared" si="6"/>
        <v>48369</v>
      </c>
      <c r="P24" s="157">
        <f t="shared" si="7"/>
        <v>48647</v>
      </c>
      <c r="Q24" s="157">
        <f t="shared" si="8"/>
        <v>55861</v>
      </c>
      <c r="R24" s="157">
        <f t="shared" si="9"/>
        <v>66897</v>
      </c>
      <c r="S24" s="208">
        <f t="shared" si="10"/>
        <v>122758</v>
      </c>
      <c r="T24" s="163"/>
      <c r="U24" s="275">
        <v>0</v>
      </c>
      <c r="V24" s="160">
        <v>0</v>
      </c>
      <c r="W24" s="160">
        <f t="shared" si="11"/>
        <v>0</v>
      </c>
      <c r="X24" s="275">
        <f t="shared" si="12"/>
        <v>55861</v>
      </c>
      <c r="Y24" s="275">
        <f t="shared" si="13"/>
        <v>66897</v>
      </c>
      <c r="Z24" s="208">
        <f t="shared" si="14"/>
        <v>122758</v>
      </c>
      <c r="AA24" s="171">
        <v>278</v>
      </c>
      <c r="AB24" s="171">
        <f t="shared" si="15"/>
        <v>-278</v>
      </c>
      <c r="AC24" s="171">
        <f t="shared" si="16"/>
        <v>0</v>
      </c>
      <c r="AD24" s="43">
        <f>--48647</f>
        <v>48647</v>
      </c>
    </row>
    <row r="25" spans="1:30" x14ac:dyDescent="0.2">
      <c r="A25" s="28" t="str">
        <f>+'Original ABG Allocation'!A24</f>
        <v>19</v>
      </c>
      <c r="B25" s="28" t="str">
        <f>+'Original ABG Allocation'!B24</f>
        <v>FRANKLIN</v>
      </c>
      <c r="C25" s="168">
        <f t="shared" si="17"/>
        <v>58599</v>
      </c>
      <c r="D25" s="168">
        <f>ROUND((E25*0.25),0)-1</f>
        <v>19532</v>
      </c>
      <c r="E25" s="43">
        <f>+'Original ABG Allocation'!E24</f>
        <v>78131</v>
      </c>
      <c r="F25" s="175"/>
      <c r="G25" s="169">
        <v>0</v>
      </c>
      <c r="H25" s="169">
        <v>0</v>
      </c>
      <c r="I25" s="169">
        <f t="shared" si="1"/>
        <v>0</v>
      </c>
      <c r="J25" s="169">
        <f t="shared" si="2"/>
        <v>58599</v>
      </c>
      <c r="K25" s="169">
        <f t="shared" si="3"/>
        <v>19532</v>
      </c>
      <c r="L25" s="169">
        <f t="shared" si="4"/>
        <v>78131</v>
      </c>
      <c r="M25" s="242"/>
      <c r="N25" s="160">
        <f t="shared" si="5"/>
        <v>6015</v>
      </c>
      <c r="O25" s="160">
        <f t="shared" si="6"/>
        <v>56531</v>
      </c>
      <c r="P25" s="157">
        <f t="shared" si="7"/>
        <v>62546</v>
      </c>
      <c r="Q25" s="157">
        <f t="shared" si="8"/>
        <v>64614</v>
      </c>
      <c r="R25" s="157">
        <f t="shared" si="9"/>
        <v>76063</v>
      </c>
      <c r="S25" s="208">
        <f t="shared" si="10"/>
        <v>140677</v>
      </c>
      <c r="T25" s="163"/>
      <c r="U25" s="279">
        <v>-10000</v>
      </c>
      <c r="V25" s="160">
        <v>0</v>
      </c>
      <c r="W25" s="160">
        <f t="shared" si="11"/>
        <v>-10000</v>
      </c>
      <c r="X25" s="275">
        <f t="shared" si="12"/>
        <v>54614</v>
      </c>
      <c r="Y25" s="275">
        <f t="shared" si="13"/>
        <v>76063</v>
      </c>
      <c r="Z25" s="208">
        <f t="shared" si="14"/>
        <v>130677</v>
      </c>
      <c r="AA25" s="171">
        <v>6015</v>
      </c>
      <c r="AB25" s="171">
        <f t="shared" si="15"/>
        <v>-6015</v>
      </c>
      <c r="AC25" s="171">
        <f t="shared" si="16"/>
        <v>0</v>
      </c>
      <c r="AD25" s="43">
        <f>--62546</f>
        <v>62546</v>
      </c>
    </row>
    <row r="26" spans="1:30" x14ac:dyDescent="0.2">
      <c r="A26" s="28" t="str">
        <f>+'Original ABG Allocation'!A25</f>
        <v>20</v>
      </c>
      <c r="B26" s="28" t="str">
        <f>+'Original ABG Allocation'!B25</f>
        <v>ADAMS</v>
      </c>
      <c r="C26" s="168">
        <f t="shared" si="17"/>
        <v>24336</v>
      </c>
      <c r="D26" s="168">
        <f t="shared" si="0"/>
        <v>8112</v>
      </c>
      <c r="E26" s="43">
        <f>+'Original ABG Allocation'!E25</f>
        <v>32448</v>
      </c>
      <c r="F26" s="175"/>
      <c r="G26" s="169">
        <v>0</v>
      </c>
      <c r="H26" s="169">
        <v>0</v>
      </c>
      <c r="I26" s="169">
        <f t="shared" si="1"/>
        <v>0</v>
      </c>
      <c r="J26" s="169">
        <f t="shared" si="2"/>
        <v>24336</v>
      </c>
      <c r="K26" s="169">
        <f t="shared" si="3"/>
        <v>8112</v>
      </c>
      <c r="L26" s="169">
        <f t="shared" si="4"/>
        <v>32448</v>
      </c>
      <c r="M26" s="242"/>
      <c r="N26" s="160">
        <f t="shared" si="5"/>
        <v>12849</v>
      </c>
      <c r="O26" s="160">
        <f t="shared" si="6"/>
        <v>16691</v>
      </c>
      <c r="P26" s="157">
        <f t="shared" si="7"/>
        <v>29540</v>
      </c>
      <c r="Q26" s="157">
        <f t="shared" si="8"/>
        <v>37185</v>
      </c>
      <c r="R26" s="157">
        <f t="shared" si="9"/>
        <v>24803</v>
      </c>
      <c r="S26" s="208">
        <f t="shared" si="10"/>
        <v>61988</v>
      </c>
      <c r="T26" s="163"/>
      <c r="U26" s="275">
        <v>0</v>
      </c>
      <c r="V26" s="160">
        <v>0</v>
      </c>
      <c r="W26" s="160">
        <f t="shared" si="11"/>
        <v>0</v>
      </c>
      <c r="X26" s="275">
        <f t="shared" si="12"/>
        <v>37185</v>
      </c>
      <c r="Y26" s="275">
        <f t="shared" si="13"/>
        <v>24803</v>
      </c>
      <c r="Z26" s="208">
        <f t="shared" si="14"/>
        <v>61988</v>
      </c>
      <c r="AA26" s="171">
        <v>12849</v>
      </c>
      <c r="AB26" s="171">
        <f t="shared" si="15"/>
        <v>-12849</v>
      </c>
      <c r="AC26" s="171">
        <f t="shared" si="16"/>
        <v>0</v>
      </c>
      <c r="AD26" s="43">
        <f>--29540</f>
        <v>29540</v>
      </c>
    </row>
    <row r="27" spans="1:30" x14ac:dyDescent="0.2">
      <c r="A27" s="28" t="str">
        <f>+'Original ABG Allocation'!A26</f>
        <v>21</v>
      </c>
      <c r="B27" s="28" t="str">
        <f>+'Original ABG Allocation'!B26</f>
        <v>CUMBERLAND</v>
      </c>
      <c r="C27" s="168">
        <f t="shared" si="17"/>
        <v>42963</v>
      </c>
      <c r="D27" s="168">
        <f t="shared" si="0"/>
        <v>14321</v>
      </c>
      <c r="E27" s="43">
        <f>+'Original ABG Allocation'!E26</f>
        <v>57284</v>
      </c>
      <c r="F27" s="175"/>
      <c r="G27" s="169">
        <v>0</v>
      </c>
      <c r="H27" s="169">
        <v>0</v>
      </c>
      <c r="I27" s="169">
        <f t="shared" si="1"/>
        <v>0</v>
      </c>
      <c r="J27" s="169">
        <f t="shared" si="2"/>
        <v>42963</v>
      </c>
      <c r="K27" s="169">
        <f t="shared" si="3"/>
        <v>14321</v>
      </c>
      <c r="L27" s="169">
        <f t="shared" si="4"/>
        <v>57284</v>
      </c>
      <c r="M27" s="242"/>
      <c r="N27" s="160">
        <f t="shared" si="5"/>
        <v>16239</v>
      </c>
      <c r="O27" s="160">
        <f t="shared" si="6"/>
        <v>44313</v>
      </c>
      <c r="P27" s="157">
        <f t="shared" si="7"/>
        <v>60552</v>
      </c>
      <c r="Q27" s="157">
        <f t="shared" si="8"/>
        <v>59202</v>
      </c>
      <c r="R27" s="157">
        <f t="shared" si="9"/>
        <v>58634</v>
      </c>
      <c r="S27" s="208">
        <f t="shared" si="10"/>
        <v>117836</v>
      </c>
      <c r="T27" s="163"/>
      <c r="U27" s="275">
        <v>20000</v>
      </c>
      <c r="V27" s="160">
        <v>0</v>
      </c>
      <c r="W27" s="160">
        <f t="shared" si="11"/>
        <v>20000</v>
      </c>
      <c r="X27" s="275">
        <f t="shared" si="12"/>
        <v>79202</v>
      </c>
      <c r="Y27" s="275">
        <f t="shared" si="13"/>
        <v>58634</v>
      </c>
      <c r="Z27" s="208">
        <f t="shared" si="14"/>
        <v>137836</v>
      </c>
      <c r="AA27" s="171">
        <v>16239</v>
      </c>
      <c r="AB27" s="171">
        <f t="shared" si="15"/>
        <v>-16239</v>
      </c>
      <c r="AC27" s="171">
        <f t="shared" si="16"/>
        <v>0</v>
      </c>
      <c r="AD27" s="43">
        <f>--60552</f>
        <v>60552</v>
      </c>
    </row>
    <row r="28" spans="1:30" x14ac:dyDescent="0.2">
      <c r="A28" s="28" t="str">
        <f>+'Original ABG Allocation'!A27</f>
        <v>22</v>
      </c>
      <c r="B28" s="28" t="str">
        <f>+'Original ABG Allocation'!B27</f>
        <v>PERRY</v>
      </c>
      <c r="C28" s="168">
        <f t="shared" si="17"/>
        <v>17991</v>
      </c>
      <c r="D28" s="168">
        <f t="shared" si="0"/>
        <v>5997</v>
      </c>
      <c r="E28" s="43">
        <f>+'Original ABG Allocation'!E27</f>
        <v>23988</v>
      </c>
      <c r="F28" s="175"/>
      <c r="G28" s="169">
        <v>0</v>
      </c>
      <c r="H28" s="169">
        <v>0</v>
      </c>
      <c r="I28" s="169">
        <f t="shared" si="1"/>
        <v>0</v>
      </c>
      <c r="J28" s="169">
        <f t="shared" si="2"/>
        <v>17991</v>
      </c>
      <c r="K28" s="169">
        <f t="shared" si="3"/>
        <v>5997</v>
      </c>
      <c r="L28" s="169">
        <f t="shared" si="4"/>
        <v>23988</v>
      </c>
      <c r="M28" s="242"/>
      <c r="N28" s="160">
        <f t="shared" si="5"/>
        <v>4956</v>
      </c>
      <c r="O28" s="160">
        <f t="shared" si="6"/>
        <v>14092</v>
      </c>
      <c r="P28" s="157">
        <f t="shared" si="7"/>
        <v>19048</v>
      </c>
      <c r="Q28" s="157">
        <f t="shared" si="8"/>
        <v>22947</v>
      </c>
      <c r="R28" s="157">
        <f t="shared" si="9"/>
        <v>20089</v>
      </c>
      <c r="S28" s="208">
        <f t="shared" si="10"/>
        <v>43036</v>
      </c>
      <c r="T28" s="163"/>
      <c r="U28" s="275">
        <v>0</v>
      </c>
      <c r="V28" s="160">
        <v>0</v>
      </c>
      <c r="W28" s="160">
        <f t="shared" si="11"/>
        <v>0</v>
      </c>
      <c r="X28" s="275">
        <f t="shared" si="12"/>
        <v>22947</v>
      </c>
      <c r="Y28" s="275">
        <f t="shared" si="13"/>
        <v>20089</v>
      </c>
      <c r="Z28" s="208">
        <f t="shared" si="14"/>
        <v>43036</v>
      </c>
      <c r="AA28" s="171">
        <v>4956</v>
      </c>
      <c r="AB28" s="171">
        <f t="shared" si="15"/>
        <v>-4956</v>
      </c>
      <c r="AC28" s="171">
        <f t="shared" si="16"/>
        <v>0</v>
      </c>
      <c r="AD28" s="43">
        <f>--19048</f>
        <v>19048</v>
      </c>
    </row>
    <row r="29" spans="1:30" x14ac:dyDescent="0.2">
      <c r="A29" s="28" t="str">
        <f>+'Original ABG Allocation'!A28</f>
        <v>23</v>
      </c>
      <c r="B29" s="28" t="str">
        <f>+'Original ABG Allocation'!B28</f>
        <v>DAUPHIN</v>
      </c>
      <c r="C29" s="168">
        <f t="shared" si="17"/>
        <v>95756</v>
      </c>
      <c r="D29" s="168">
        <f t="shared" si="0"/>
        <v>31919</v>
      </c>
      <c r="E29" s="43">
        <f>+'Original ABG Allocation'!E28</f>
        <v>127675</v>
      </c>
      <c r="F29" s="175"/>
      <c r="G29" s="169">
        <v>0</v>
      </c>
      <c r="H29" s="169">
        <v>0</v>
      </c>
      <c r="I29" s="169">
        <f t="shared" si="1"/>
        <v>0</v>
      </c>
      <c r="J29" s="169">
        <f t="shared" si="2"/>
        <v>95756</v>
      </c>
      <c r="K29" s="169">
        <f t="shared" si="3"/>
        <v>31919</v>
      </c>
      <c r="L29" s="169">
        <f t="shared" si="4"/>
        <v>127675</v>
      </c>
      <c r="M29" s="242"/>
      <c r="N29" s="160">
        <f t="shared" si="5"/>
        <v>12002</v>
      </c>
      <c r="O29" s="160">
        <f t="shared" si="6"/>
        <v>116798</v>
      </c>
      <c r="P29" s="157">
        <f t="shared" si="7"/>
        <v>128800</v>
      </c>
      <c r="Q29" s="157">
        <f t="shared" si="8"/>
        <v>107758</v>
      </c>
      <c r="R29" s="157">
        <f t="shared" si="9"/>
        <v>148717</v>
      </c>
      <c r="S29" s="208">
        <f t="shared" si="10"/>
        <v>256475</v>
      </c>
      <c r="T29" s="163"/>
      <c r="U29" s="279">
        <v>-30500</v>
      </c>
      <c r="V29" s="160">
        <v>0</v>
      </c>
      <c r="W29" s="160">
        <f t="shared" si="11"/>
        <v>-30500</v>
      </c>
      <c r="X29" s="275">
        <f t="shared" si="12"/>
        <v>77258</v>
      </c>
      <c r="Y29" s="275">
        <f t="shared" si="13"/>
        <v>148717</v>
      </c>
      <c r="Z29" s="208">
        <f t="shared" si="14"/>
        <v>225975</v>
      </c>
      <c r="AA29" s="171">
        <v>12002</v>
      </c>
      <c r="AB29" s="171">
        <f t="shared" si="15"/>
        <v>-12002</v>
      </c>
      <c r="AC29" s="171">
        <f t="shared" si="16"/>
        <v>0</v>
      </c>
      <c r="AD29" s="43">
        <f>--128800</f>
        <v>128800</v>
      </c>
    </row>
    <row r="30" spans="1:30" x14ac:dyDescent="0.2">
      <c r="A30" s="28" t="str">
        <f>+'Original ABG Allocation'!A29</f>
        <v>24</v>
      </c>
      <c r="B30" s="28" t="str">
        <f>+'Original ABG Allocation'!B29</f>
        <v>LEBANON</v>
      </c>
      <c r="C30" s="168">
        <f t="shared" si="17"/>
        <v>42405</v>
      </c>
      <c r="D30" s="168">
        <f>ROUND((E30*0.25),0)-1</f>
        <v>14134</v>
      </c>
      <c r="E30" s="43">
        <f>+'Original ABG Allocation'!E29</f>
        <v>56539</v>
      </c>
      <c r="F30" s="175"/>
      <c r="G30" s="169">
        <v>0</v>
      </c>
      <c r="H30" s="169">
        <v>0</v>
      </c>
      <c r="I30" s="169">
        <f t="shared" si="1"/>
        <v>0</v>
      </c>
      <c r="J30" s="169">
        <f t="shared" si="2"/>
        <v>42405</v>
      </c>
      <c r="K30" s="169">
        <f t="shared" si="3"/>
        <v>14134</v>
      </c>
      <c r="L30" s="169">
        <f t="shared" si="4"/>
        <v>56539</v>
      </c>
      <c r="M30" s="242"/>
      <c r="N30" s="160">
        <f t="shared" si="5"/>
        <v>6813</v>
      </c>
      <c r="O30" s="160">
        <f t="shared" si="6"/>
        <v>44597</v>
      </c>
      <c r="P30" s="157">
        <f t="shared" si="7"/>
        <v>51410</v>
      </c>
      <c r="Q30" s="157">
        <f t="shared" si="8"/>
        <v>49218</v>
      </c>
      <c r="R30" s="157">
        <f t="shared" si="9"/>
        <v>58731</v>
      </c>
      <c r="S30" s="208">
        <f t="shared" si="10"/>
        <v>107949</v>
      </c>
      <c r="T30" s="163"/>
      <c r="U30" s="275">
        <v>0</v>
      </c>
      <c r="V30" s="160">
        <v>0</v>
      </c>
      <c r="W30" s="160">
        <f t="shared" si="11"/>
        <v>0</v>
      </c>
      <c r="X30" s="275">
        <f t="shared" si="12"/>
        <v>49218</v>
      </c>
      <c r="Y30" s="275">
        <f t="shared" si="13"/>
        <v>58731</v>
      </c>
      <c r="Z30" s="208">
        <f t="shared" si="14"/>
        <v>107949</v>
      </c>
      <c r="AA30" s="171">
        <v>6813</v>
      </c>
      <c r="AB30" s="171">
        <f t="shared" si="15"/>
        <v>-6813</v>
      </c>
      <c r="AC30" s="171">
        <f t="shared" si="16"/>
        <v>0</v>
      </c>
      <c r="AD30" s="43">
        <f>--51410</f>
        <v>51410</v>
      </c>
    </row>
    <row r="31" spans="1:30" x14ac:dyDescent="0.2">
      <c r="A31" s="28" t="str">
        <f>+'Original ABG Allocation'!A30</f>
        <v>25</v>
      </c>
      <c r="B31" s="28" t="str">
        <f>+'Original ABG Allocation'!B30</f>
        <v>YORK</v>
      </c>
      <c r="C31" s="168">
        <f t="shared" si="17"/>
        <v>99791</v>
      </c>
      <c r="D31" s="168">
        <f>ROUND((E31*0.25),0)-1</f>
        <v>33263</v>
      </c>
      <c r="E31" s="43">
        <f>+'Original ABG Allocation'!E30</f>
        <v>133054</v>
      </c>
      <c r="F31" s="175"/>
      <c r="G31" s="169">
        <v>0</v>
      </c>
      <c r="H31" s="169">
        <v>0</v>
      </c>
      <c r="I31" s="169">
        <f t="shared" si="1"/>
        <v>0</v>
      </c>
      <c r="J31" s="169">
        <f t="shared" si="2"/>
        <v>99791</v>
      </c>
      <c r="K31" s="169">
        <f t="shared" si="3"/>
        <v>33263</v>
      </c>
      <c r="L31" s="169">
        <f t="shared" si="4"/>
        <v>133054</v>
      </c>
      <c r="M31" s="242"/>
      <c r="N31" s="160">
        <f t="shared" si="5"/>
        <v>29042</v>
      </c>
      <c r="O31" s="160">
        <f t="shared" si="6"/>
        <v>120380</v>
      </c>
      <c r="P31" s="157">
        <f t="shared" si="7"/>
        <v>149422</v>
      </c>
      <c r="Q31" s="157">
        <f t="shared" si="8"/>
        <v>128833</v>
      </c>
      <c r="R31" s="157">
        <f t="shared" si="9"/>
        <v>153643</v>
      </c>
      <c r="S31" s="208">
        <f t="shared" si="10"/>
        <v>282476</v>
      </c>
      <c r="T31" s="163"/>
      <c r="U31" s="275">
        <v>0</v>
      </c>
      <c r="V31" s="160">
        <v>0</v>
      </c>
      <c r="W31" s="160">
        <f t="shared" si="11"/>
        <v>0</v>
      </c>
      <c r="X31" s="275">
        <f t="shared" si="12"/>
        <v>128833</v>
      </c>
      <c r="Y31" s="275">
        <f t="shared" si="13"/>
        <v>153643</v>
      </c>
      <c r="Z31" s="208">
        <f t="shared" si="14"/>
        <v>282476</v>
      </c>
      <c r="AA31" s="171">
        <v>29042</v>
      </c>
      <c r="AB31" s="171">
        <f t="shared" si="15"/>
        <v>-29042</v>
      </c>
      <c r="AC31" s="171">
        <f t="shared" si="16"/>
        <v>0</v>
      </c>
      <c r="AD31" s="43">
        <f>--149422</f>
        <v>149422</v>
      </c>
    </row>
    <row r="32" spans="1:30" x14ac:dyDescent="0.2">
      <c r="A32" s="28" t="str">
        <f>+'Original ABG Allocation'!A31</f>
        <v>26</v>
      </c>
      <c r="B32" s="28" t="str">
        <f>+'Original ABG Allocation'!B31</f>
        <v>LANCASTER</v>
      </c>
      <c r="C32" s="168">
        <f t="shared" si="17"/>
        <v>123724</v>
      </c>
      <c r="D32" s="168">
        <f t="shared" si="0"/>
        <v>41241</v>
      </c>
      <c r="E32" s="43">
        <f>+'Original ABG Allocation'!E31</f>
        <v>164965</v>
      </c>
      <c r="F32" s="175"/>
      <c r="G32" s="169">
        <v>0</v>
      </c>
      <c r="H32" s="169">
        <v>0</v>
      </c>
      <c r="I32" s="169">
        <f t="shared" si="1"/>
        <v>0</v>
      </c>
      <c r="J32" s="169">
        <f t="shared" si="2"/>
        <v>123724</v>
      </c>
      <c r="K32" s="169">
        <f t="shared" si="3"/>
        <v>41241</v>
      </c>
      <c r="L32" s="169">
        <f t="shared" si="4"/>
        <v>164965</v>
      </c>
      <c r="M32" s="242"/>
      <c r="N32" s="160">
        <f t="shared" si="5"/>
        <v>28186</v>
      </c>
      <c r="O32" s="160">
        <f t="shared" si="6"/>
        <v>120642</v>
      </c>
      <c r="P32" s="157">
        <f t="shared" si="7"/>
        <v>148828</v>
      </c>
      <c r="Q32" s="157">
        <f t="shared" si="8"/>
        <v>151910</v>
      </c>
      <c r="R32" s="157">
        <f t="shared" si="9"/>
        <v>161883</v>
      </c>
      <c r="S32" s="208">
        <f t="shared" si="10"/>
        <v>313793</v>
      </c>
      <c r="T32" s="163"/>
      <c r="U32" s="275">
        <v>0</v>
      </c>
      <c r="V32" s="160">
        <v>0</v>
      </c>
      <c r="W32" s="160">
        <f t="shared" si="11"/>
        <v>0</v>
      </c>
      <c r="X32" s="275">
        <f t="shared" si="12"/>
        <v>151910</v>
      </c>
      <c r="Y32" s="275">
        <f t="shared" si="13"/>
        <v>161883</v>
      </c>
      <c r="Z32" s="208">
        <f t="shared" si="14"/>
        <v>313793</v>
      </c>
      <c r="AA32" s="171">
        <v>28186</v>
      </c>
      <c r="AB32" s="171">
        <f t="shared" si="15"/>
        <v>-28186</v>
      </c>
      <c r="AC32" s="171">
        <f t="shared" si="16"/>
        <v>0</v>
      </c>
      <c r="AD32" s="43">
        <f>--148828</f>
        <v>148828</v>
      </c>
    </row>
    <row r="33" spans="1:30" x14ac:dyDescent="0.2">
      <c r="A33" s="28" t="str">
        <f>+'Original ABG Allocation'!A32</f>
        <v>27</v>
      </c>
      <c r="B33" s="28" t="str">
        <f>+'Original ABG Allocation'!B32</f>
        <v>CHESTER</v>
      </c>
      <c r="C33" s="168">
        <f t="shared" si="17"/>
        <v>55734</v>
      </c>
      <c r="D33" s="168">
        <f t="shared" si="0"/>
        <v>18578</v>
      </c>
      <c r="E33" s="43">
        <f>+'Original ABG Allocation'!E32</f>
        <v>74312</v>
      </c>
      <c r="F33" s="175"/>
      <c r="G33" s="169">
        <v>0</v>
      </c>
      <c r="H33" s="169">
        <v>0</v>
      </c>
      <c r="I33" s="169">
        <f t="shared" si="1"/>
        <v>0</v>
      </c>
      <c r="J33" s="169">
        <f t="shared" si="2"/>
        <v>55734</v>
      </c>
      <c r="K33" s="169">
        <f t="shared" si="3"/>
        <v>18578</v>
      </c>
      <c r="L33" s="169">
        <f t="shared" si="4"/>
        <v>74312</v>
      </c>
      <c r="M33" s="242"/>
      <c r="N33" s="160">
        <f t="shared" si="5"/>
        <v>34619</v>
      </c>
      <c r="O33" s="160">
        <f t="shared" si="6"/>
        <v>51448</v>
      </c>
      <c r="P33" s="157">
        <f t="shared" si="7"/>
        <v>86067</v>
      </c>
      <c r="Q33" s="157">
        <f t="shared" si="8"/>
        <v>90353</v>
      </c>
      <c r="R33" s="157">
        <f t="shared" si="9"/>
        <v>70026</v>
      </c>
      <c r="S33" s="208">
        <f t="shared" si="10"/>
        <v>160379</v>
      </c>
      <c r="T33" s="163"/>
      <c r="U33" s="275">
        <v>0</v>
      </c>
      <c r="V33" s="160">
        <v>0</v>
      </c>
      <c r="W33" s="160">
        <f t="shared" si="11"/>
        <v>0</v>
      </c>
      <c r="X33" s="275">
        <f t="shared" si="12"/>
        <v>90353</v>
      </c>
      <c r="Y33" s="275">
        <f t="shared" si="13"/>
        <v>70026</v>
      </c>
      <c r="Z33" s="208">
        <f t="shared" si="14"/>
        <v>160379</v>
      </c>
      <c r="AA33" s="171">
        <v>34619</v>
      </c>
      <c r="AB33" s="171">
        <f t="shared" si="15"/>
        <v>-34619</v>
      </c>
      <c r="AC33" s="171">
        <f t="shared" si="16"/>
        <v>0</v>
      </c>
      <c r="AD33" s="43">
        <f>--86067</f>
        <v>86067</v>
      </c>
    </row>
    <row r="34" spans="1:30" x14ac:dyDescent="0.2">
      <c r="A34" s="85" t="str">
        <f>+'Original ABG Allocation'!A33</f>
        <v>28</v>
      </c>
      <c r="B34" s="85" t="str">
        <f>+'Original ABG Allocation'!B33</f>
        <v>MONTGOMERY</v>
      </c>
      <c r="C34" s="172">
        <f t="shared" si="17"/>
        <v>179247</v>
      </c>
      <c r="D34" s="172">
        <f t="shared" si="0"/>
        <v>59749</v>
      </c>
      <c r="E34" s="116">
        <f>+'Original ABG Allocation'!E33</f>
        <v>238996</v>
      </c>
      <c r="F34" s="242"/>
      <c r="G34" s="169">
        <v>0</v>
      </c>
      <c r="H34" s="169">
        <v>0</v>
      </c>
      <c r="I34" s="169">
        <f t="shared" si="1"/>
        <v>0</v>
      </c>
      <c r="J34" s="169">
        <f t="shared" si="2"/>
        <v>179247</v>
      </c>
      <c r="K34" s="169">
        <f t="shared" si="3"/>
        <v>59749</v>
      </c>
      <c r="L34" s="169">
        <f t="shared" si="4"/>
        <v>238996</v>
      </c>
      <c r="M34" s="242"/>
      <c r="N34" s="160">
        <f t="shared" si="5"/>
        <v>35658</v>
      </c>
      <c r="O34" s="160">
        <f t="shared" si="6"/>
        <v>141364</v>
      </c>
      <c r="P34" s="157">
        <f t="shared" si="7"/>
        <v>177022</v>
      </c>
      <c r="Q34" s="157">
        <f t="shared" si="8"/>
        <v>214905</v>
      </c>
      <c r="R34" s="157">
        <f t="shared" si="9"/>
        <v>201113</v>
      </c>
      <c r="S34" s="208">
        <f t="shared" si="10"/>
        <v>416018</v>
      </c>
      <c r="T34" s="163"/>
      <c r="U34" s="279">
        <v>-60000</v>
      </c>
      <c r="V34" s="160">
        <v>0</v>
      </c>
      <c r="W34" s="160">
        <f t="shared" si="11"/>
        <v>-60000</v>
      </c>
      <c r="X34" s="275">
        <f t="shared" si="12"/>
        <v>154905</v>
      </c>
      <c r="Y34" s="275">
        <f t="shared" si="13"/>
        <v>201113</v>
      </c>
      <c r="Z34" s="208">
        <f t="shared" si="14"/>
        <v>356018</v>
      </c>
      <c r="AA34" s="171">
        <v>35658</v>
      </c>
      <c r="AB34" s="171">
        <f t="shared" si="15"/>
        <v>-35658</v>
      </c>
      <c r="AC34" s="171">
        <f t="shared" si="16"/>
        <v>0</v>
      </c>
      <c r="AD34" s="43">
        <f>--177022</f>
        <v>177022</v>
      </c>
    </row>
    <row r="35" spans="1:30" x14ac:dyDescent="0.2">
      <c r="A35" s="28" t="str">
        <f>+'Original ABG Allocation'!A34</f>
        <v>29</v>
      </c>
      <c r="B35" s="28" t="str">
        <f>+'Original ABG Allocation'!B34</f>
        <v>BUCKS</v>
      </c>
      <c r="C35" s="168">
        <f t="shared" si="17"/>
        <v>148345</v>
      </c>
      <c r="D35" s="168">
        <f t="shared" si="0"/>
        <v>49448</v>
      </c>
      <c r="E35" s="43">
        <f>+'Original ABG Allocation'!E34</f>
        <v>197793</v>
      </c>
      <c r="F35" s="175"/>
      <c r="G35" s="169">
        <v>0</v>
      </c>
      <c r="H35" s="169">
        <v>0</v>
      </c>
      <c r="I35" s="169">
        <f t="shared" si="1"/>
        <v>0</v>
      </c>
      <c r="J35" s="169">
        <f t="shared" si="2"/>
        <v>148345</v>
      </c>
      <c r="K35" s="169">
        <f t="shared" si="3"/>
        <v>49448</v>
      </c>
      <c r="L35" s="169">
        <f t="shared" si="4"/>
        <v>197793</v>
      </c>
      <c r="M35" s="242"/>
      <c r="N35" s="160">
        <f t="shared" si="5"/>
        <v>22436</v>
      </c>
      <c r="O35" s="160">
        <f t="shared" si="6"/>
        <v>132706</v>
      </c>
      <c r="P35" s="157">
        <f t="shared" si="7"/>
        <v>155142</v>
      </c>
      <c r="Q35" s="157">
        <f t="shared" si="8"/>
        <v>170781</v>
      </c>
      <c r="R35" s="157">
        <f t="shared" si="9"/>
        <v>182154</v>
      </c>
      <c r="S35" s="208">
        <f t="shared" si="10"/>
        <v>352935</v>
      </c>
      <c r="T35" s="163"/>
      <c r="U35" s="275">
        <v>0</v>
      </c>
      <c r="V35" s="160">
        <v>0</v>
      </c>
      <c r="W35" s="160">
        <f t="shared" si="11"/>
        <v>0</v>
      </c>
      <c r="X35" s="275">
        <f t="shared" si="12"/>
        <v>170781</v>
      </c>
      <c r="Y35" s="275">
        <f t="shared" si="13"/>
        <v>182154</v>
      </c>
      <c r="Z35" s="208">
        <f t="shared" si="14"/>
        <v>352935</v>
      </c>
      <c r="AA35" s="171">
        <v>22436</v>
      </c>
      <c r="AB35" s="171">
        <f t="shared" si="15"/>
        <v>-22436</v>
      </c>
      <c r="AC35" s="171">
        <f t="shared" si="16"/>
        <v>0</v>
      </c>
      <c r="AD35" s="43">
        <f>--155142</f>
        <v>155142</v>
      </c>
    </row>
    <row r="36" spans="1:30" x14ac:dyDescent="0.2">
      <c r="A36" s="28" t="str">
        <f>+'Original ABG Allocation'!A35</f>
        <v>30</v>
      </c>
      <c r="B36" s="28" t="str">
        <f>+'Original ABG Allocation'!B35</f>
        <v>DELAWARE</v>
      </c>
      <c r="C36" s="168">
        <f t="shared" si="17"/>
        <v>173110</v>
      </c>
      <c r="D36" s="168">
        <f t="shared" si="0"/>
        <v>57704</v>
      </c>
      <c r="E36" s="43">
        <f>+'Original ABG Allocation'!E35</f>
        <v>230814</v>
      </c>
      <c r="F36" s="175"/>
      <c r="G36" s="169">
        <v>0</v>
      </c>
      <c r="H36" s="169">
        <v>0</v>
      </c>
      <c r="I36" s="169">
        <f t="shared" si="1"/>
        <v>0</v>
      </c>
      <c r="J36" s="169">
        <f t="shared" si="2"/>
        <v>173110</v>
      </c>
      <c r="K36" s="169">
        <f t="shared" si="3"/>
        <v>57704</v>
      </c>
      <c r="L36" s="169">
        <f t="shared" si="4"/>
        <v>230814</v>
      </c>
      <c r="M36" s="242"/>
      <c r="N36" s="160">
        <f t="shared" si="5"/>
        <v>16804</v>
      </c>
      <c r="O36" s="160">
        <f t="shared" si="6"/>
        <v>191878</v>
      </c>
      <c r="P36" s="157">
        <f t="shared" si="7"/>
        <v>208682</v>
      </c>
      <c r="Q36" s="157">
        <f t="shared" si="8"/>
        <v>189914</v>
      </c>
      <c r="R36" s="157">
        <f t="shared" si="9"/>
        <v>249582</v>
      </c>
      <c r="S36" s="208">
        <f t="shared" si="10"/>
        <v>439496</v>
      </c>
      <c r="T36" s="163"/>
      <c r="U36" s="275">
        <v>0</v>
      </c>
      <c r="V36" s="160">
        <v>0</v>
      </c>
      <c r="W36" s="160">
        <f t="shared" si="11"/>
        <v>0</v>
      </c>
      <c r="X36" s="275">
        <f t="shared" si="12"/>
        <v>189914</v>
      </c>
      <c r="Y36" s="275">
        <f t="shared" si="13"/>
        <v>249582</v>
      </c>
      <c r="Z36" s="208">
        <f t="shared" si="14"/>
        <v>439496</v>
      </c>
      <c r="AA36" s="171">
        <v>16804</v>
      </c>
      <c r="AB36" s="171">
        <f t="shared" si="15"/>
        <v>-16804</v>
      </c>
      <c r="AC36" s="171">
        <f t="shared" si="16"/>
        <v>0</v>
      </c>
      <c r="AD36" s="43">
        <f>--208682</f>
        <v>208682</v>
      </c>
    </row>
    <row r="37" spans="1:30" x14ac:dyDescent="0.2">
      <c r="A37" s="28" t="str">
        <f>+'Original ABG Allocation'!A36</f>
        <v>31</v>
      </c>
      <c r="B37" s="28" t="str">
        <f>+'Original ABG Allocation'!B36</f>
        <v>PHILADELPHIA</v>
      </c>
      <c r="C37" s="168">
        <f t="shared" si="17"/>
        <v>1823731</v>
      </c>
      <c r="D37" s="168">
        <f t="shared" si="0"/>
        <v>607911</v>
      </c>
      <c r="E37" s="43">
        <f>+'Original ABG Allocation'!E36</f>
        <v>2431642</v>
      </c>
      <c r="F37" s="175"/>
      <c r="G37" s="169">
        <v>0</v>
      </c>
      <c r="H37" s="169">
        <v>0</v>
      </c>
      <c r="I37" s="169">
        <f t="shared" si="1"/>
        <v>0</v>
      </c>
      <c r="J37" s="169">
        <f t="shared" si="2"/>
        <v>1823731</v>
      </c>
      <c r="K37" s="169">
        <f t="shared" si="3"/>
        <v>607911</v>
      </c>
      <c r="L37" s="169">
        <f t="shared" si="4"/>
        <v>2431642</v>
      </c>
      <c r="M37" s="242"/>
      <c r="N37" s="160">
        <f t="shared" si="5"/>
        <v>-182372</v>
      </c>
      <c r="O37" s="160">
        <f t="shared" si="6"/>
        <v>1459310</v>
      </c>
      <c r="P37" s="157">
        <f t="shared" si="7"/>
        <v>1276938</v>
      </c>
      <c r="Q37" s="157">
        <f t="shared" si="8"/>
        <v>1641359</v>
      </c>
      <c r="R37" s="157">
        <f t="shared" si="9"/>
        <v>2067221</v>
      </c>
      <c r="S37" s="208">
        <f t="shared" si="10"/>
        <v>3708580</v>
      </c>
      <c r="T37" s="163"/>
      <c r="U37" s="275">
        <v>0</v>
      </c>
      <c r="V37" s="160">
        <v>0</v>
      </c>
      <c r="W37" s="160">
        <f t="shared" si="11"/>
        <v>0</v>
      </c>
      <c r="X37" s="275">
        <f t="shared" si="12"/>
        <v>1641359</v>
      </c>
      <c r="Y37" s="275">
        <f t="shared" si="13"/>
        <v>2067221</v>
      </c>
      <c r="Z37" s="208">
        <f t="shared" si="14"/>
        <v>3708580</v>
      </c>
      <c r="AA37" s="171">
        <v>-182372</v>
      </c>
      <c r="AB37" s="171">
        <f t="shared" si="15"/>
        <v>182372</v>
      </c>
      <c r="AC37" s="171">
        <f t="shared" si="16"/>
        <v>0</v>
      </c>
      <c r="AD37" s="43">
        <f>--1276938</f>
        <v>1276938</v>
      </c>
    </row>
    <row r="38" spans="1:30" x14ac:dyDescent="0.2">
      <c r="A38" s="28" t="str">
        <f>+'Original ABG Allocation'!A37</f>
        <v>32</v>
      </c>
      <c r="B38" s="28" t="str">
        <f>+'Original ABG Allocation'!B37</f>
        <v>BERKS</v>
      </c>
      <c r="C38" s="168">
        <f t="shared" si="17"/>
        <v>196533</v>
      </c>
      <c r="D38" s="168">
        <f>ROUND((E38*0.25),0)-1</f>
        <v>65510</v>
      </c>
      <c r="E38" s="43">
        <f>+'Original ABG Allocation'!E37</f>
        <v>262043</v>
      </c>
      <c r="F38" s="175"/>
      <c r="G38" s="169">
        <v>0</v>
      </c>
      <c r="H38" s="169">
        <v>0</v>
      </c>
      <c r="I38" s="169">
        <f t="shared" si="1"/>
        <v>0</v>
      </c>
      <c r="J38" s="169">
        <f t="shared" si="2"/>
        <v>196533</v>
      </c>
      <c r="K38" s="169">
        <f t="shared" si="3"/>
        <v>65510</v>
      </c>
      <c r="L38" s="169">
        <f t="shared" si="4"/>
        <v>262043</v>
      </c>
      <c r="M38" s="242"/>
      <c r="N38" s="160">
        <f t="shared" si="5"/>
        <v>3977</v>
      </c>
      <c r="O38" s="160">
        <f t="shared" si="6"/>
        <v>172398</v>
      </c>
      <c r="P38" s="157">
        <f t="shared" si="7"/>
        <v>176375</v>
      </c>
      <c r="Q38" s="157">
        <f t="shared" si="8"/>
        <v>200510</v>
      </c>
      <c r="R38" s="157">
        <f t="shared" si="9"/>
        <v>237908</v>
      </c>
      <c r="S38" s="208">
        <f t="shared" si="10"/>
        <v>438418</v>
      </c>
      <c r="T38" s="163"/>
      <c r="U38" s="275">
        <v>-60000</v>
      </c>
      <c r="V38" s="160">
        <v>0</v>
      </c>
      <c r="W38" s="160">
        <f t="shared" si="11"/>
        <v>-60000</v>
      </c>
      <c r="X38" s="275">
        <f t="shared" si="12"/>
        <v>140510</v>
      </c>
      <c r="Y38" s="275">
        <f t="shared" si="13"/>
        <v>237908</v>
      </c>
      <c r="Z38" s="208">
        <f t="shared" si="14"/>
        <v>378418</v>
      </c>
      <c r="AA38" s="171">
        <v>3977</v>
      </c>
      <c r="AB38" s="171">
        <f t="shared" si="15"/>
        <v>-3977</v>
      </c>
      <c r="AC38" s="171">
        <f t="shared" si="16"/>
        <v>0</v>
      </c>
      <c r="AD38" s="43">
        <f>--176375</f>
        <v>176375</v>
      </c>
    </row>
    <row r="39" spans="1:30" x14ac:dyDescent="0.2">
      <c r="A39" s="28" t="str">
        <f>+'Original ABG Allocation'!A38</f>
        <v>33</v>
      </c>
      <c r="B39" s="28" t="str">
        <f>+'Original ABG Allocation'!B38</f>
        <v>LEHIGH</v>
      </c>
      <c r="C39" s="168">
        <f t="shared" si="17"/>
        <v>89979</v>
      </c>
      <c r="D39" s="168">
        <f>ROUND((E39*0.25),0)-1</f>
        <v>29992</v>
      </c>
      <c r="E39" s="43">
        <f>+'Original ABG Allocation'!E38</f>
        <v>119971</v>
      </c>
      <c r="F39" s="175"/>
      <c r="G39" s="169">
        <v>0</v>
      </c>
      <c r="H39" s="169">
        <v>0</v>
      </c>
      <c r="I39" s="169">
        <f t="shared" si="1"/>
        <v>0</v>
      </c>
      <c r="J39" s="169">
        <f t="shared" si="2"/>
        <v>89979</v>
      </c>
      <c r="K39" s="169">
        <f t="shared" si="3"/>
        <v>29992</v>
      </c>
      <c r="L39" s="169">
        <f t="shared" si="4"/>
        <v>119971</v>
      </c>
      <c r="M39" s="242"/>
      <c r="N39" s="160">
        <f t="shared" si="5"/>
        <v>20180</v>
      </c>
      <c r="O39" s="160">
        <f t="shared" si="6"/>
        <v>109165</v>
      </c>
      <c r="P39" s="157">
        <f t="shared" si="7"/>
        <v>129345</v>
      </c>
      <c r="Q39" s="157">
        <f t="shared" si="8"/>
        <v>110159</v>
      </c>
      <c r="R39" s="157">
        <f t="shared" si="9"/>
        <v>139157</v>
      </c>
      <c r="S39" s="208">
        <f t="shared" si="10"/>
        <v>249316</v>
      </c>
      <c r="T39" s="163"/>
      <c r="U39" s="275">
        <v>-32000</v>
      </c>
      <c r="V39" s="160">
        <v>0</v>
      </c>
      <c r="W39" s="160">
        <f t="shared" si="11"/>
        <v>-32000</v>
      </c>
      <c r="X39" s="275">
        <f t="shared" si="12"/>
        <v>78159</v>
      </c>
      <c r="Y39" s="275">
        <f t="shared" si="13"/>
        <v>139157</v>
      </c>
      <c r="Z39" s="208">
        <f t="shared" si="14"/>
        <v>217316</v>
      </c>
      <c r="AA39" s="171">
        <v>20180</v>
      </c>
      <c r="AB39" s="171">
        <f t="shared" si="15"/>
        <v>-20180</v>
      </c>
      <c r="AC39" s="171">
        <f t="shared" si="16"/>
        <v>0</v>
      </c>
      <c r="AD39" s="43">
        <f>--129345</f>
        <v>129345</v>
      </c>
    </row>
    <row r="40" spans="1:30" x14ac:dyDescent="0.2">
      <c r="A40" s="28" t="str">
        <f>+'Original ABG Allocation'!A39</f>
        <v>34</v>
      </c>
      <c r="B40" s="28" t="str">
        <f>+'Original ABG Allocation'!B39</f>
        <v>NORTHAMPTON</v>
      </c>
      <c r="C40" s="168">
        <f t="shared" si="17"/>
        <v>76575</v>
      </c>
      <c r="D40" s="168">
        <f>ROUND((E40*0.25),0)-1</f>
        <v>25524</v>
      </c>
      <c r="E40" s="43">
        <f>+'Original ABG Allocation'!E39</f>
        <v>102099</v>
      </c>
      <c r="F40" s="175"/>
      <c r="G40" s="169">
        <v>0</v>
      </c>
      <c r="H40" s="169">
        <v>0</v>
      </c>
      <c r="I40" s="169">
        <f t="shared" si="1"/>
        <v>0</v>
      </c>
      <c r="J40" s="169">
        <f t="shared" si="2"/>
        <v>76575</v>
      </c>
      <c r="K40" s="169">
        <f t="shared" si="3"/>
        <v>25524</v>
      </c>
      <c r="L40" s="169">
        <f t="shared" si="4"/>
        <v>102099</v>
      </c>
      <c r="M40" s="242"/>
      <c r="N40" s="160">
        <f t="shared" si="5"/>
        <v>14625</v>
      </c>
      <c r="O40" s="160">
        <f t="shared" si="6"/>
        <v>100491</v>
      </c>
      <c r="P40" s="157">
        <f t="shared" si="7"/>
        <v>115116</v>
      </c>
      <c r="Q40" s="157">
        <f t="shared" si="8"/>
        <v>91200</v>
      </c>
      <c r="R40" s="157">
        <f t="shared" si="9"/>
        <v>126015</v>
      </c>
      <c r="S40" s="208">
        <f t="shared" si="10"/>
        <v>217215</v>
      </c>
      <c r="T40" s="163"/>
      <c r="U40" s="275">
        <v>0</v>
      </c>
      <c r="V40" s="160">
        <v>0</v>
      </c>
      <c r="W40" s="160">
        <f t="shared" si="11"/>
        <v>0</v>
      </c>
      <c r="X40" s="275">
        <f t="shared" si="12"/>
        <v>91200</v>
      </c>
      <c r="Y40" s="275">
        <f t="shared" si="13"/>
        <v>126015</v>
      </c>
      <c r="Z40" s="208">
        <f t="shared" si="14"/>
        <v>217215</v>
      </c>
      <c r="AA40" s="171">
        <v>14625</v>
      </c>
      <c r="AB40" s="171">
        <f t="shared" si="15"/>
        <v>-14625</v>
      </c>
      <c r="AC40" s="171">
        <f t="shared" si="16"/>
        <v>0</v>
      </c>
      <c r="AD40" s="43">
        <f>--115116</f>
        <v>115116</v>
      </c>
    </row>
    <row r="41" spans="1:30" x14ac:dyDescent="0.2">
      <c r="A41" s="28" t="str">
        <f>+'Original ABG Allocation'!A40</f>
        <v>35</v>
      </c>
      <c r="B41" s="28" t="str">
        <f>+'Original ABG Allocation'!B40</f>
        <v>PIKE</v>
      </c>
      <c r="C41" s="168">
        <f t="shared" si="17"/>
        <v>15172</v>
      </c>
      <c r="D41" s="168">
        <f t="shared" si="0"/>
        <v>5057</v>
      </c>
      <c r="E41" s="43">
        <f>+'Original ABG Allocation'!E40</f>
        <v>20229</v>
      </c>
      <c r="F41" s="175"/>
      <c r="G41" s="169">
        <v>0</v>
      </c>
      <c r="H41" s="169">
        <v>0</v>
      </c>
      <c r="I41" s="169">
        <f t="shared" si="1"/>
        <v>0</v>
      </c>
      <c r="J41" s="169">
        <f t="shared" si="2"/>
        <v>15172</v>
      </c>
      <c r="K41" s="169">
        <f t="shared" si="3"/>
        <v>5057</v>
      </c>
      <c r="L41" s="169">
        <f t="shared" si="4"/>
        <v>20229</v>
      </c>
      <c r="M41" s="242"/>
      <c r="N41" s="160">
        <f t="shared" si="5"/>
        <v>10851</v>
      </c>
      <c r="O41" s="160">
        <f t="shared" si="6"/>
        <v>8200</v>
      </c>
      <c r="P41" s="157">
        <f t="shared" si="7"/>
        <v>19051</v>
      </c>
      <c r="Q41" s="157">
        <f t="shared" si="8"/>
        <v>26023</v>
      </c>
      <c r="R41" s="157">
        <f t="shared" si="9"/>
        <v>13257</v>
      </c>
      <c r="S41" s="208">
        <f t="shared" si="10"/>
        <v>39280</v>
      </c>
      <c r="T41" s="163"/>
      <c r="U41" s="275">
        <v>0</v>
      </c>
      <c r="V41" s="160">
        <v>0</v>
      </c>
      <c r="W41" s="160">
        <f t="shared" si="11"/>
        <v>0</v>
      </c>
      <c r="X41" s="275">
        <f t="shared" si="12"/>
        <v>26023</v>
      </c>
      <c r="Y41" s="275">
        <f t="shared" si="13"/>
        <v>13257</v>
      </c>
      <c r="Z41" s="208">
        <f t="shared" si="14"/>
        <v>39280</v>
      </c>
      <c r="AA41" s="171">
        <v>10851</v>
      </c>
      <c r="AB41" s="171">
        <f t="shared" si="15"/>
        <v>-10851</v>
      </c>
      <c r="AC41" s="171">
        <f t="shared" si="16"/>
        <v>0</v>
      </c>
      <c r="AD41" s="43">
        <f>--19051</f>
        <v>19051</v>
      </c>
    </row>
    <row r="42" spans="1:30" x14ac:dyDescent="0.2">
      <c r="A42" s="28" t="str">
        <f>+'Original ABG Allocation'!A41</f>
        <v>36</v>
      </c>
      <c r="B42" s="28" t="str">
        <f>+'Original ABG Allocation'!B41</f>
        <v>B/S/S/T</v>
      </c>
      <c r="C42" s="168">
        <f t="shared" si="17"/>
        <v>102186</v>
      </c>
      <c r="D42" s="168">
        <f t="shared" si="0"/>
        <v>34062</v>
      </c>
      <c r="E42" s="43">
        <f>+'Original ABG Allocation'!E41</f>
        <v>136248</v>
      </c>
      <c r="F42" s="175"/>
      <c r="G42" s="169">
        <v>0</v>
      </c>
      <c r="H42" s="169">
        <v>0</v>
      </c>
      <c r="I42" s="169">
        <f t="shared" si="1"/>
        <v>0</v>
      </c>
      <c r="J42" s="169">
        <f t="shared" si="2"/>
        <v>102186</v>
      </c>
      <c r="K42" s="169">
        <f t="shared" si="3"/>
        <v>34062</v>
      </c>
      <c r="L42" s="169">
        <f t="shared" si="4"/>
        <v>136248</v>
      </c>
      <c r="M42" s="242"/>
      <c r="N42" s="160">
        <f t="shared" si="5"/>
        <v>8255</v>
      </c>
      <c r="O42" s="160">
        <f t="shared" si="6"/>
        <v>97631</v>
      </c>
      <c r="P42" s="157">
        <f t="shared" si="7"/>
        <v>105886</v>
      </c>
      <c r="Q42" s="157">
        <f t="shared" si="8"/>
        <v>110441</v>
      </c>
      <c r="R42" s="157">
        <f t="shared" si="9"/>
        <v>131693</v>
      </c>
      <c r="S42" s="208">
        <f t="shared" si="10"/>
        <v>242134</v>
      </c>
      <c r="T42" s="163"/>
      <c r="U42" s="275">
        <v>-35000</v>
      </c>
      <c r="V42" s="160">
        <v>0</v>
      </c>
      <c r="W42" s="160">
        <f t="shared" si="11"/>
        <v>-35000</v>
      </c>
      <c r="X42" s="275">
        <f t="shared" si="12"/>
        <v>75441</v>
      </c>
      <c r="Y42" s="275">
        <f t="shared" si="13"/>
        <v>131693</v>
      </c>
      <c r="Z42" s="208">
        <f t="shared" si="14"/>
        <v>207134</v>
      </c>
      <c r="AA42" s="171">
        <v>8255</v>
      </c>
      <c r="AB42" s="171">
        <f t="shared" si="15"/>
        <v>-8255</v>
      </c>
      <c r="AC42" s="171">
        <f t="shared" si="16"/>
        <v>0</v>
      </c>
      <c r="AD42" s="43">
        <f>--105886</f>
        <v>105886</v>
      </c>
    </row>
    <row r="43" spans="1:30" x14ac:dyDescent="0.2">
      <c r="A43" s="28" t="str">
        <f>+'Original ABG Allocation'!A42</f>
        <v>37</v>
      </c>
      <c r="B43" s="28" t="str">
        <f>+'Original ABG Allocation'!B42</f>
        <v>LUZERNE/WYOMING</v>
      </c>
      <c r="C43" s="168">
        <f t="shared" si="17"/>
        <v>211911</v>
      </c>
      <c r="D43" s="168">
        <f>ROUND((E43*0.25),0)-1</f>
        <v>70636</v>
      </c>
      <c r="E43" s="43">
        <f>+'Original ABG Allocation'!E42</f>
        <v>282547</v>
      </c>
      <c r="F43" s="175"/>
      <c r="G43" s="169">
        <v>0</v>
      </c>
      <c r="H43" s="169">
        <v>0</v>
      </c>
      <c r="I43" s="169">
        <f t="shared" si="1"/>
        <v>0</v>
      </c>
      <c r="J43" s="169">
        <f t="shared" si="2"/>
        <v>211911</v>
      </c>
      <c r="K43" s="169">
        <f t="shared" si="3"/>
        <v>70636</v>
      </c>
      <c r="L43" s="169">
        <f t="shared" si="4"/>
        <v>282547</v>
      </c>
      <c r="M43" s="242"/>
      <c r="N43" s="160">
        <f t="shared" si="5"/>
        <v>-21190</v>
      </c>
      <c r="O43" s="160">
        <f t="shared" si="6"/>
        <v>279184</v>
      </c>
      <c r="P43" s="157">
        <f t="shared" si="7"/>
        <v>257994</v>
      </c>
      <c r="Q43" s="157">
        <f t="shared" si="8"/>
        <v>190721</v>
      </c>
      <c r="R43" s="157">
        <f t="shared" si="9"/>
        <v>349820</v>
      </c>
      <c r="S43" s="208">
        <f t="shared" si="10"/>
        <v>540541</v>
      </c>
      <c r="T43" s="163"/>
      <c r="U43" s="275">
        <v>-10000</v>
      </c>
      <c r="V43" s="160">
        <v>0</v>
      </c>
      <c r="W43" s="160">
        <f t="shared" si="11"/>
        <v>-10000</v>
      </c>
      <c r="X43" s="275">
        <f t="shared" si="12"/>
        <v>180721</v>
      </c>
      <c r="Y43" s="275">
        <f t="shared" si="13"/>
        <v>349820</v>
      </c>
      <c r="Z43" s="208">
        <f t="shared" si="14"/>
        <v>530541</v>
      </c>
      <c r="AA43" s="171">
        <v>-21190</v>
      </c>
      <c r="AB43" s="171">
        <f t="shared" si="15"/>
        <v>21190</v>
      </c>
      <c r="AC43" s="171">
        <f t="shared" si="16"/>
        <v>0</v>
      </c>
      <c r="AD43" s="43">
        <f>--257994</f>
        <v>257994</v>
      </c>
    </row>
    <row r="44" spans="1:30" x14ac:dyDescent="0.2">
      <c r="A44" s="28" t="str">
        <f>+'Original ABG Allocation'!A43</f>
        <v>38</v>
      </c>
      <c r="B44" s="28" t="str">
        <f>+'Original ABG Allocation'!B43</f>
        <v>LACKAWANNA</v>
      </c>
      <c r="C44" s="168">
        <f t="shared" si="17"/>
        <v>173899</v>
      </c>
      <c r="D44" s="168">
        <f t="shared" si="0"/>
        <v>57967</v>
      </c>
      <c r="E44" s="43">
        <f>+'Original ABG Allocation'!E43</f>
        <v>231866</v>
      </c>
      <c r="F44" s="175"/>
      <c r="G44" s="169">
        <v>0</v>
      </c>
      <c r="H44" s="169">
        <v>0</v>
      </c>
      <c r="I44" s="169">
        <f t="shared" si="1"/>
        <v>0</v>
      </c>
      <c r="J44" s="169">
        <f t="shared" si="2"/>
        <v>173899</v>
      </c>
      <c r="K44" s="169">
        <f t="shared" si="3"/>
        <v>57967</v>
      </c>
      <c r="L44" s="169">
        <f t="shared" si="4"/>
        <v>231866</v>
      </c>
      <c r="M44" s="242"/>
      <c r="N44" s="160">
        <f t="shared" si="5"/>
        <v>-17388</v>
      </c>
      <c r="O44" s="160">
        <f t="shared" si="6"/>
        <v>169571</v>
      </c>
      <c r="P44" s="157">
        <f>+N44+O44</f>
        <v>152183</v>
      </c>
      <c r="Q44" s="157">
        <f t="shared" si="8"/>
        <v>156511</v>
      </c>
      <c r="R44" s="157">
        <f t="shared" si="9"/>
        <v>227538</v>
      </c>
      <c r="S44" s="208">
        <f t="shared" si="10"/>
        <v>384049</v>
      </c>
      <c r="T44" s="163"/>
      <c r="U44" s="275">
        <f>57000+138000</f>
        <v>195000</v>
      </c>
      <c r="V44" s="160">
        <v>0</v>
      </c>
      <c r="W44" s="160">
        <f t="shared" si="11"/>
        <v>195000</v>
      </c>
      <c r="X44" s="275">
        <f t="shared" si="12"/>
        <v>351511</v>
      </c>
      <c r="Y44" s="275">
        <f t="shared" si="13"/>
        <v>227538</v>
      </c>
      <c r="Z44" s="208">
        <f t="shared" si="14"/>
        <v>579049</v>
      </c>
      <c r="AA44" s="171">
        <v>-17388</v>
      </c>
      <c r="AB44" s="171">
        <f t="shared" si="15"/>
        <v>17388</v>
      </c>
      <c r="AC44" s="171">
        <f t="shared" si="16"/>
        <v>0</v>
      </c>
      <c r="AD44" s="43">
        <f>--152183</f>
        <v>152183</v>
      </c>
    </row>
    <row r="45" spans="1:30" x14ac:dyDescent="0.2">
      <c r="A45" s="28" t="str">
        <f>+'Original ABG Allocation'!A44</f>
        <v>39</v>
      </c>
      <c r="B45" s="28" t="str">
        <f>+'Original ABG Allocation'!B44</f>
        <v>CARBON</v>
      </c>
      <c r="C45" s="168">
        <f t="shared" si="17"/>
        <v>29553</v>
      </c>
      <c r="D45" s="168">
        <f>ROUND((E45*0.25),0)-1</f>
        <v>9850</v>
      </c>
      <c r="E45" s="43">
        <f>+'Original ABG Allocation'!E44</f>
        <v>39403</v>
      </c>
      <c r="F45" s="175"/>
      <c r="G45" s="169">
        <v>0</v>
      </c>
      <c r="H45" s="169">
        <v>0</v>
      </c>
      <c r="I45" s="169">
        <f t="shared" si="1"/>
        <v>0</v>
      </c>
      <c r="J45" s="169">
        <f t="shared" si="2"/>
        <v>29553</v>
      </c>
      <c r="K45" s="169">
        <f t="shared" si="3"/>
        <v>9850</v>
      </c>
      <c r="L45" s="169">
        <f t="shared" si="4"/>
        <v>39403</v>
      </c>
      <c r="M45" s="242"/>
      <c r="N45" s="160">
        <f t="shared" si="5"/>
        <v>4841</v>
      </c>
      <c r="O45" s="160">
        <f t="shared" si="6"/>
        <v>28320</v>
      </c>
      <c r="P45" s="157">
        <f t="shared" si="7"/>
        <v>33161</v>
      </c>
      <c r="Q45" s="157">
        <f t="shared" si="8"/>
        <v>34394</v>
      </c>
      <c r="R45" s="157">
        <f t="shared" si="9"/>
        <v>38170</v>
      </c>
      <c r="S45" s="208">
        <f t="shared" si="10"/>
        <v>72564</v>
      </c>
      <c r="T45" s="163"/>
      <c r="U45" s="275">
        <v>-10000</v>
      </c>
      <c r="V45" s="160">
        <v>0</v>
      </c>
      <c r="W45" s="160">
        <f t="shared" si="11"/>
        <v>-10000</v>
      </c>
      <c r="X45" s="275">
        <f t="shared" si="12"/>
        <v>24394</v>
      </c>
      <c r="Y45" s="275">
        <f t="shared" si="13"/>
        <v>38170</v>
      </c>
      <c r="Z45" s="208">
        <f t="shared" si="14"/>
        <v>62564</v>
      </c>
      <c r="AA45" s="171">
        <v>4841</v>
      </c>
      <c r="AB45" s="171">
        <f t="shared" si="15"/>
        <v>-4841</v>
      </c>
      <c r="AC45" s="171">
        <f t="shared" si="16"/>
        <v>0</v>
      </c>
      <c r="AD45" s="43">
        <f>--33161</f>
        <v>33161</v>
      </c>
    </row>
    <row r="46" spans="1:30" x14ac:dyDescent="0.2">
      <c r="A46" s="28" t="str">
        <f>+'Original ABG Allocation'!A45</f>
        <v>40</v>
      </c>
      <c r="B46" s="28" t="str">
        <f>+'Original ABG Allocation'!B45</f>
        <v>SCHUYLKILL</v>
      </c>
      <c r="C46" s="168">
        <f t="shared" si="17"/>
        <v>117383</v>
      </c>
      <c r="D46" s="168">
        <f>ROUND((E46*0.25),0)-1</f>
        <v>39127</v>
      </c>
      <c r="E46" s="43">
        <f>+'Original ABG Allocation'!E45</f>
        <v>156510</v>
      </c>
      <c r="F46" s="175"/>
      <c r="G46" s="169">
        <v>0</v>
      </c>
      <c r="H46" s="169">
        <v>0</v>
      </c>
      <c r="I46" s="169">
        <f t="shared" si="1"/>
        <v>0</v>
      </c>
      <c r="J46" s="169">
        <f t="shared" si="2"/>
        <v>117383</v>
      </c>
      <c r="K46" s="169">
        <f t="shared" si="3"/>
        <v>39127</v>
      </c>
      <c r="L46" s="169">
        <f t="shared" si="4"/>
        <v>156510</v>
      </c>
      <c r="M46" s="242"/>
      <c r="N46" s="160">
        <f t="shared" si="5"/>
        <v>-11738</v>
      </c>
      <c r="O46" s="160">
        <f t="shared" si="6"/>
        <v>147861</v>
      </c>
      <c r="P46" s="157">
        <f t="shared" si="7"/>
        <v>136123</v>
      </c>
      <c r="Q46" s="157">
        <f t="shared" si="8"/>
        <v>105645</v>
      </c>
      <c r="R46" s="157">
        <f t="shared" si="9"/>
        <v>186988</v>
      </c>
      <c r="S46" s="208">
        <f t="shared" si="10"/>
        <v>292633</v>
      </c>
      <c r="T46" s="163"/>
      <c r="U46" s="275">
        <v>0</v>
      </c>
      <c r="V46" s="160">
        <v>0</v>
      </c>
      <c r="W46" s="160">
        <f t="shared" si="11"/>
        <v>0</v>
      </c>
      <c r="X46" s="275">
        <f t="shared" si="12"/>
        <v>105645</v>
      </c>
      <c r="Y46" s="275">
        <f t="shared" si="13"/>
        <v>186988</v>
      </c>
      <c r="Z46" s="208">
        <f t="shared" si="14"/>
        <v>292633</v>
      </c>
      <c r="AA46" s="171">
        <v>-11738</v>
      </c>
      <c r="AB46" s="171">
        <f t="shared" si="15"/>
        <v>11738</v>
      </c>
      <c r="AC46" s="171">
        <f t="shared" si="16"/>
        <v>0</v>
      </c>
      <c r="AD46" s="43">
        <f>--136123</f>
        <v>136123</v>
      </c>
    </row>
    <row r="47" spans="1:30" x14ac:dyDescent="0.2">
      <c r="A47" s="28" t="str">
        <f>+'Original ABG Allocation'!A46</f>
        <v>41</v>
      </c>
      <c r="B47" s="28" t="str">
        <f>+'Original ABG Allocation'!B46</f>
        <v>CLEARFIELD</v>
      </c>
      <c r="C47" s="168">
        <f t="shared" si="17"/>
        <v>57391</v>
      </c>
      <c r="D47" s="168">
        <f t="shared" si="0"/>
        <v>19131</v>
      </c>
      <c r="E47" s="43">
        <f>+'Original ABG Allocation'!E46</f>
        <v>76522</v>
      </c>
      <c r="F47" s="175"/>
      <c r="G47" s="169">
        <v>0</v>
      </c>
      <c r="H47" s="169">
        <v>0</v>
      </c>
      <c r="I47" s="169">
        <f t="shared" si="1"/>
        <v>0</v>
      </c>
      <c r="J47" s="169">
        <f t="shared" si="2"/>
        <v>57391</v>
      </c>
      <c r="K47" s="169">
        <f t="shared" si="3"/>
        <v>19131</v>
      </c>
      <c r="L47" s="169">
        <f t="shared" si="4"/>
        <v>76522</v>
      </c>
      <c r="M47" s="242"/>
      <c r="N47" s="160">
        <f t="shared" si="5"/>
        <v>2380</v>
      </c>
      <c r="O47" s="160">
        <f t="shared" si="6"/>
        <v>57379</v>
      </c>
      <c r="P47" s="157">
        <f t="shared" si="7"/>
        <v>59759</v>
      </c>
      <c r="Q47" s="157">
        <f t="shared" si="8"/>
        <v>59771</v>
      </c>
      <c r="R47" s="157">
        <f t="shared" si="9"/>
        <v>76510</v>
      </c>
      <c r="S47" s="208">
        <f t="shared" si="10"/>
        <v>136281</v>
      </c>
      <c r="T47" s="163"/>
      <c r="U47" s="275">
        <f>15000+125000</f>
        <v>140000</v>
      </c>
      <c r="V47" s="160">
        <v>0</v>
      </c>
      <c r="W47" s="160">
        <f t="shared" si="11"/>
        <v>140000</v>
      </c>
      <c r="X47" s="275">
        <f t="shared" si="12"/>
        <v>199771</v>
      </c>
      <c r="Y47" s="275">
        <f t="shared" si="13"/>
        <v>76510</v>
      </c>
      <c r="Z47" s="208">
        <f t="shared" si="14"/>
        <v>276281</v>
      </c>
      <c r="AA47" s="171">
        <v>2380</v>
      </c>
      <c r="AB47" s="171">
        <f t="shared" si="15"/>
        <v>-2380</v>
      </c>
      <c r="AC47" s="171">
        <f t="shared" si="16"/>
        <v>0</v>
      </c>
      <c r="AD47" s="43">
        <f>--59759</f>
        <v>59759</v>
      </c>
    </row>
    <row r="48" spans="1:30" x14ac:dyDescent="0.2">
      <c r="A48" s="28" t="str">
        <f>+'Original ABG Allocation'!A47</f>
        <v>42</v>
      </c>
      <c r="B48" s="28" t="str">
        <f>+'Original ABG Allocation'!B47</f>
        <v>JEFFERSON</v>
      </c>
      <c r="C48" s="168">
        <f t="shared" si="17"/>
        <v>44599</v>
      </c>
      <c r="D48" s="168">
        <f t="shared" si="0"/>
        <v>14867</v>
      </c>
      <c r="E48" s="43">
        <f>+'Original ABG Allocation'!E47</f>
        <v>59466</v>
      </c>
      <c r="F48" s="175"/>
      <c r="G48" s="169">
        <v>0</v>
      </c>
      <c r="H48" s="169">
        <v>0</v>
      </c>
      <c r="I48" s="169">
        <f t="shared" si="1"/>
        <v>0</v>
      </c>
      <c r="J48" s="169">
        <f t="shared" si="2"/>
        <v>44599</v>
      </c>
      <c r="K48" s="169">
        <f t="shared" si="3"/>
        <v>14867</v>
      </c>
      <c r="L48" s="169">
        <f t="shared" si="4"/>
        <v>59466</v>
      </c>
      <c r="M48" s="242"/>
      <c r="N48" s="160">
        <f t="shared" si="5"/>
        <v>-4458</v>
      </c>
      <c r="O48" s="160">
        <f t="shared" si="6"/>
        <v>43167</v>
      </c>
      <c r="P48" s="157">
        <f t="shared" si="7"/>
        <v>38709</v>
      </c>
      <c r="Q48" s="157">
        <f t="shared" si="8"/>
        <v>40141</v>
      </c>
      <c r="R48" s="157">
        <f t="shared" si="9"/>
        <v>58034</v>
      </c>
      <c r="S48" s="208">
        <f t="shared" si="10"/>
        <v>98175</v>
      </c>
      <c r="T48" s="163"/>
      <c r="U48" s="275">
        <v>0</v>
      </c>
      <c r="V48" s="160">
        <v>0</v>
      </c>
      <c r="W48" s="160">
        <f t="shared" si="11"/>
        <v>0</v>
      </c>
      <c r="X48" s="275">
        <f t="shared" si="12"/>
        <v>40141</v>
      </c>
      <c r="Y48" s="275">
        <f t="shared" si="13"/>
        <v>58034</v>
      </c>
      <c r="Z48" s="208">
        <f t="shared" si="14"/>
        <v>98175</v>
      </c>
      <c r="AA48" s="171">
        <v>-4458</v>
      </c>
      <c r="AB48" s="171">
        <f t="shared" si="15"/>
        <v>4458</v>
      </c>
      <c r="AC48" s="171">
        <f t="shared" si="16"/>
        <v>0</v>
      </c>
      <c r="AD48" s="43">
        <f>--38709</f>
        <v>38709</v>
      </c>
    </row>
    <row r="49" spans="1:30" x14ac:dyDescent="0.2">
      <c r="A49" s="28" t="str">
        <f>+'Original ABG Allocation'!A48</f>
        <v>43</v>
      </c>
      <c r="B49" s="28" t="str">
        <f>+'Original ABG Allocation'!B48</f>
        <v>FOREST/WARREN</v>
      </c>
      <c r="C49" s="168">
        <f t="shared" si="17"/>
        <v>22632</v>
      </c>
      <c r="D49" s="168">
        <f t="shared" si="0"/>
        <v>7544</v>
      </c>
      <c r="E49" s="43">
        <f>+'Original ABG Allocation'!E48</f>
        <v>30176</v>
      </c>
      <c r="F49" s="175"/>
      <c r="G49" s="169">
        <v>0</v>
      </c>
      <c r="H49" s="169">
        <v>0</v>
      </c>
      <c r="I49" s="169">
        <f t="shared" si="1"/>
        <v>0</v>
      </c>
      <c r="J49" s="169">
        <f t="shared" si="2"/>
        <v>22632</v>
      </c>
      <c r="K49" s="169">
        <f t="shared" si="3"/>
        <v>7544</v>
      </c>
      <c r="L49" s="169">
        <f t="shared" si="4"/>
        <v>30176</v>
      </c>
      <c r="M49" s="242"/>
      <c r="N49" s="160">
        <f t="shared" si="5"/>
        <v>5523</v>
      </c>
      <c r="O49" s="160">
        <f t="shared" si="6"/>
        <v>20181</v>
      </c>
      <c r="P49" s="157">
        <f t="shared" si="7"/>
        <v>25704</v>
      </c>
      <c r="Q49" s="157">
        <f t="shared" si="8"/>
        <v>28155</v>
      </c>
      <c r="R49" s="157">
        <f t="shared" si="9"/>
        <v>27725</v>
      </c>
      <c r="S49" s="208">
        <f t="shared" si="10"/>
        <v>55880</v>
      </c>
      <c r="T49" s="163"/>
      <c r="U49" s="275">
        <v>5000</v>
      </c>
      <c r="V49" s="160">
        <v>0</v>
      </c>
      <c r="W49" s="160">
        <f t="shared" si="11"/>
        <v>5000</v>
      </c>
      <c r="X49" s="275">
        <f t="shared" si="12"/>
        <v>33155</v>
      </c>
      <c r="Y49" s="275">
        <f t="shared" si="13"/>
        <v>27725</v>
      </c>
      <c r="Z49" s="208">
        <f t="shared" si="14"/>
        <v>60880</v>
      </c>
      <c r="AA49" s="171">
        <v>5523</v>
      </c>
      <c r="AB49" s="171">
        <f t="shared" si="15"/>
        <v>-5523</v>
      </c>
      <c r="AC49" s="171">
        <f t="shared" si="16"/>
        <v>0</v>
      </c>
      <c r="AD49" s="43">
        <f>--25704</f>
        <v>25704</v>
      </c>
    </row>
    <row r="50" spans="1:30" x14ac:dyDescent="0.2">
      <c r="A50" s="28" t="str">
        <f>+'Original ABG Allocation'!A49</f>
        <v>44</v>
      </c>
      <c r="B50" s="28" t="str">
        <f>+'Original ABG Allocation'!B49</f>
        <v>VENANGO</v>
      </c>
      <c r="C50" s="168">
        <f t="shared" si="17"/>
        <v>41431</v>
      </c>
      <c r="D50" s="168">
        <f t="shared" si="0"/>
        <v>13811</v>
      </c>
      <c r="E50" s="43">
        <f>+'Original ABG Allocation'!E49</f>
        <v>55242</v>
      </c>
      <c r="F50" s="175"/>
      <c r="G50" s="169">
        <v>0</v>
      </c>
      <c r="H50" s="169">
        <v>0</v>
      </c>
      <c r="I50" s="169">
        <f t="shared" si="1"/>
        <v>0</v>
      </c>
      <c r="J50" s="169">
        <f t="shared" si="2"/>
        <v>41431</v>
      </c>
      <c r="K50" s="169">
        <f t="shared" si="3"/>
        <v>13811</v>
      </c>
      <c r="L50" s="169">
        <f t="shared" si="4"/>
        <v>55242</v>
      </c>
      <c r="M50" s="242"/>
      <c r="N50" s="160">
        <f t="shared" si="5"/>
        <v>27</v>
      </c>
      <c r="O50" s="160">
        <f t="shared" si="6"/>
        <v>36406</v>
      </c>
      <c r="P50" s="157">
        <f t="shared" si="7"/>
        <v>36433</v>
      </c>
      <c r="Q50" s="157">
        <f t="shared" si="8"/>
        <v>41458</v>
      </c>
      <c r="R50" s="157">
        <f t="shared" si="9"/>
        <v>50217</v>
      </c>
      <c r="S50" s="208">
        <f t="shared" si="10"/>
        <v>91675</v>
      </c>
      <c r="T50" s="163"/>
      <c r="U50" s="275">
        <v>0</v>
      </c>
      <c r="V50" s="160">
        <v>0</v>
      </c>
      <c r="W50" s="160">
        <f t="shared" si="11"/>
        <v>0</v>
      </c>
      <c r="X50" s="275">
        <f t="shared" si="12"/>
        <v>41458</v>
      </c>
      <c r="Y50" s="275">
        <f t="shared" si="13"/>
        <v>50217</v>
      </c>
      <c r="Z50" s="208">
        <f t="shared" si="14"/>
        <v>91675</v>
      </c>
      <c r="AA50" s="171">
        <v>27</v>
      </c>
      <c r="AB50" s="171">
        <f t="shared" si="15"/>
        <v>-27</v>
      </c>
      <c r="AC50" s="171">
        <f t="shared" si="16"/>
        <v>0</v>
      </c>
      <c r="AD50" s="43">
        <f>--36433</f>
        <v>36433</v>
      </c>
    </row>
    <row r="51" spans="1:30" x14ac:dyDescent="0.2">
      <c r="A51" s="28" t="str">
        <f>+'Original ABG Allocation'!A50</f>
        <v>45</v>
      </c>
      <c r="B51" s="28" t="str">
        <f>+'Original ABG Allocation'!B50</f>
        <v>ARMSTRONG</v>
      </c>
      <c r="C51" s="168">
        <f t="shared" si="17"/>
        <v>46519</v>
      </c>
      <c r="D51" s="168">
        <f t="shared" si="0"/>
        <v>15507</v>
      </c>
      <c r="E51" s="43">
        <f>+'Original ABG Allocation'!E50</f>
        <v>62026</v>
      </c>
      <c r="F51" s="175"/>
      <c r="G51" s="169">
        <v>0</v>
      </c>
      <c r="H51" s="169">
        <v>0</v>
      </c>
      <c r="I51" s="169">
        <f t="shared" si="1"/>
        <v>0</v>
      </c>
      <c r="J51" s="169">
        <f t="shared" si="2"/>
        <v>46519</v>
      </c>
      <c r="K51" s="169">
        <f t="shared" si="3"/>
        <v>15507</v>
      </c>
      <c r="L51" s="169">
        <f t="shared" si="4"/>
        <v>62026</v>
      </c>
      <c r="M51" s="242"/>
      <c r="N51" s="160">
        <f t="shared" si="5"/>
        <v>3278</v>
      </c>
      <c r="O51" s="160">
        <f t="shared" si="6"/>
        <v>53342</v>
      </c>
      <c r="P51" s="157">
        <f t="shared" si="7"/>
        <v>56620</v>
      </c>
      <c r="Q51" s="157">
        <f t="shared" si="8"/>
        <v>49797</v>
      </c>
      <c r="R51" s="157">
        <f t="shared" si="9"/>
        <v>68849</v>
      </c>
      <c r="S51" s="208">
        <f t="shared" si="10"/>
        <v>118646</v>
      </c>
      <c r="T51" s="163"/>
      <c r="U51" s="275">
        <v>0</v>
      </c>
      <c r="V51" s="160">
        <v>0</v>
      </c>
      <c r="W51" s="160">
        <f t="shared" si="11"/>
        <v>0</v>
      </c>
      <c r="X51" s="275">
        <f t="shared" si="12"/>
        <v>49797</v>
      </c>
      <c r="Y51" s="275">
        <f t="shared" si="13"/>
        <v>68849</v>
      </c>
      <c r="Z51" s="208">
        <f t="shared" si="14"/>
        <v>118646</v>
      </c>
      <c r="AA51" s="171">
        <v>3278</v>
      </c>
      <c r="AB51" s="171">
        <f t="shared" si="15"/>
        <v>-3278</v>
      </c>
      <c r="AC51" s="171">
        <f t="shared" si="16"/>
        <v>0</v>
      </c>
      <c r="AD51" s="43">
        <f>--56620</f>
        <v>56620</v>
      </c>
    </row>
    <row r="52" spans="1:30" x14ac:dyDescent="0.2">
      <c r="A52" s="28" t="str">
        <f>+'Original ABG Allocation'!A51</f>
        <v>46</v>
      </c>
      <c r="B52" s="28" t="str">
        <f>+'Original ABG Allocation'!B51</f>
        <v>LAWRENCE</v>
      </c>
      <c r="C52" s="168">
        <f t="shared" si="17"/>
        <v>49345</v>
      </c>
      <c r="D52" s="168">
        <f t="shared" si="0"/>
        <v>16448</v>
      </c>
      <c r="E52" s="43">
        <f>+'Original ABG Allocation'!E51</f>
        <v>65793</v>
      </c>
      <c r="F52" s="175"/>
      <c r="G52" s="169">
        <v>0</v>
      </c>
      <c r="H52" s="169">
        <v>0</v>
      </c>
      <c r="I52" s="169">
        <f t="shared" si="1"/>
        <v>0</v>
      </c>
      <c r="J52" s="169">
        <f t="shared" si="2"/>
        <v>49345</v>
      </c>
      <c r="K52" s="169">
        <f t="shared" si="3"/>
        <v>16448</v>
      </c>
      <c r="L52" s="169">
        <f t="shared" si="4"/>
        <v>65793</v>
      </c>
      <c r="M52" s="242"/>
      <c r="N52" s="160">
        <f t="shared" si="5"/>
        <v>2942</v>
      </c>
      <c r="O52" s="160">
        <f t="shared" si="6"/>
        <v>56614</v>
      </c>
      <c r="P52" s="157">
        <f t="shared" si="7"/>
        <v>59556</v>
      </c>
      <c r="Q52" s="157">
        <f t="shared" si="8"/>
        <v>52287</v>
      </c>
      <c r="R52" s="157">
        <f t="shared" si="9"/>
        <v>73062</v>
      </c>
      <c r="S52" s="208">
        <f t="shared" si="10"/>
        <v>125349</v>
      </c>
      <c r="T52" s="163"/>
      <c r="U52" s="275">
        <v>0</v>
      </c>
      <c r="V52" s="160">
        <v>0</v>
      </c>
      <c r="W52" s="160">
        <f t="shared" si="11"/>
        <v>0</v>
      </c>
      <c r="X52" s="275">
        <f t="shared" si="12"/>
        <v>52287</v>
      </c>
      <c r="Y52" s="275">
        <f t="shared" si="13"/>
        <v>73062</v>
      </c>
      <c r="Z52" s="208">
        <f t="shared" si="14"/>
        <v>125349</v>
      </c>
      <c r="AA52" s="171">
        <v>2942</v>
      </c>
      <c r="AB52" s="171">
        <f t="shared" si="15"/>
        <v>-2942</v>
      </c>
      <c r="AC52" s="171">
        <f t="shared" si="16"/>
        <v>0</v>
      </c>
      <c r="AD52" s="43">
        <f>--59556</f>
        <v>59556</v>
      </c>
    </row>
    <row r="53" spans="1:30" x14ac:dyDescent="0.2">
      <c r="A53" s="28" t="str">
        <f>+'Original ABG Allocation'!A52</f>
        <v>47</v>
      </c>
      <c r="B53" s="28" t="str">
        <f>+'Original ABG Allocation'!B52</f>
        <v>MERCER</v>
      </c>
      <c r="C53" s="168">
        <f t="shared" si="17"/>
        <v>57999</v>
      </c>
      <c r="D53" s="168">
        <f>ROUND((E53*0.25),0)-1</f>
        <v>19332</v>
      </c>
      <c r="E53" s="43">
        <f>+'Original ABG Allocation'!E52</f>
        <v>77331</v>
      </c>
      <c r="F53" s="175"/>
      <c r="G53" s="169">
        <v>0</v>
      </c>
      <c r="H53" s="169">
        <v>0</v>
      </c>
      <c r="I53" s="169">
        <f t="shared" si="1"/>
        <v>0</v>
      </c>
      <c r="J53" s="169">
        <f t="shared" si="2"/>
        <v>57999</v>
      </c>
      <c r="K53" s="169">
        <f t="shared" si="3"/>
        <v>19332</v>
      </c>
      <c r="L53" s="169">
        <f t="shared" si="4"/>
        <v>77331</v>
      </c>
      <c r="M53" s="242"/>
      <c r="N53" s="160">
        <f t="shared" si="5"/>
        <v>4736</v>
      </c>
      <c r="O53" s="160">
        <f t="shared" si="6"/>
        <v>55501</v>
      </c>
      <c r="P53" s="157">
        <f t="shared" si="7"/>
        <v>60237</v>
      </c>
      <c r="Q53" s="157">
        <f t="shared" si="8"/>
        <v>62735</v>
      </c>
      <c r="R53" s="157">
        <f t="shared" si="9"/>
        <v>74833</v>
      </c>
      <c r="S53" s="208">
        <f t="shared" si="10"/>
        <v>137568</v>
      </c>
      <c r="T53" s="163"/>
      <c r="U53" s="275">
        <v>-20000</v>
      </c>
      <c r="V53" s="160">
        <v>0</v>
      </c>
      <c r="W53" s="160">
        <f t="shared" si="11"/>
        <v>-20000</v>
      </c>
      <c r="X53" s="275">
        <f t="shared" si="12"/>
        <v>42735</v>
      </c>
      <c r="Y53" s="275">
        <f t="shared" si="13"/>
        <v>74833</v>
      </c>
      <c r="Z53" s="208">
        <f t="shared" si="14"/>
        <v>117568</v>
      </c>
      <c r="AA53" s="171">
        <v>4736</v>
      </c>
      <c r="AB53" s="171">
        <f t="shared" si="15"/>
        <v>-4736</v>
      </c>
      <c r="AC53" s="171">
        <f t="shared" si="16"/>
        <v>0</v>
      </c>
      <c r="AD53" s="43">
        <f>--60237</f>
        <v>60237</v>
      </c>
    </row>
    <row r="54" spans="1:30" x14ac:dyDescent="0.2">
      <c r="A54" s="28" t="str">
        <f>+'Original ABG Allocation'!A53</f>
        <v>48</v>
      </c>
      <c r="B54" s="28" t="str">
        <f>+'Original ABG Allocation'!B53</f>
        <v>MONROE</v>
      </c>
      <c r="C54" s="168">
        <f t="shared" si="17"/>
        <v>48920</v>
      </c>
      <c r="D54" s="168">
        <f t="shared" si="0"/>
        <v>16307</v>
      </c>
      <c r="E54" s="43">
        <f>+'Original ABG Allocation'!E53</f>
        <v>65227</v>
      </c>
      <c r="F54" s="175"/>
      <c r="G54" s="169">
        <v>0</v>
      </c>
      <c r="H54" s="169">
        <v>0</v>
      </c>
      <c r="I54" s="169">
        <f t="shared" si="1"/>
        <v>0</v>
      </c>
      <c r="J54" s="169">
        <f t="shared" si="2"/>
        <v>48920</v>
      </c>
      <c r="K54" s="169">
        <f t="shared" si="3"/>
        <v>16307</v>
      </c>
      <c r="L54" s="169">
        <f t="shared" si="4"/>
        <v>65227</v>
      </c>
      <c r="M54" s="242"/>
      <c r="N54" s="160">
        <f t="shared" si="5"/>
        <v>15231</v>
      </c>
      <c r="O54" s="160">
        <f t="shared" si="6"/>
        <v>19991</v>
      </c>
      <c r="P54" s="157">
        <f t="shared" si="7"/>
        <v>35222</v>
      </c>
      <c r="Q54" s="157">
        <f t="shared" si="8"/>
        <v>64151</v>
      </c>
      <c r="R54" s="157">
        <f t="shared" si="9"/>
        <v>36298</v>
      </c>
      <c r="S54" s="208">
        <f t="shared" si="10"/>
        <v>100449</v>
      </c>
      <c r="T54" s="163"/>
      <c r="U54" s="275">
        <v>-20000</v>
      </c>
      <c r="V54" s="160">
        <v>0</v>
      </c>
      <c r="W54" s="160">
        <f t="shared" si="11"/>
        <v>-20000</v>
      </c>
      <c r="X54" s="275">
        <f t="shared" si="12"/>
        <v>44151</v>
      </c>
      <c r="Y54" s="275">
        <f t="shared" si="13"/>
        <v>36298</v>
      </c>
      <c r="Z54" s="208">
        <f t="shared" si="14"/>
        <v>80449</v>
      </c>
      <c r="AA54" s="171">
        <v>15231</v>
      </c>
      <c r="AB54" s="171">
        <f t="shared" si="15"/>
        <v>-15231</v>
      </c>
      <c r="AC54" s="171">
        <f t="shared" si="16"/>
        <v>0</v>
      </c>
      <c r="AD54" s="43">
        <f>--35222</f>
        <v>35222</v>
      </c>
    </row>
    <row r="55" spans="1:30" x14ac:dyDescent="0.2">
      <c r="A55" s="28" t="str">
        <f>+'Original ABG Allocation'!A54</f>
        <v>49</v>
      </c>
      <c r="B55" s="28" t="str">
        <f>+'Original ABG Allocation'!B54</f>
        <v>CLARION</v>
      </c>
      <c r="C55" s="168">
        <f t="shared" si="17"/>
        <v>32439</v>
      </c>
      <c r="D55" s="168">
        <f t="shared" si="0"/>
        <v>10813</v>
      </c>
      <c r="E55" s="43">
        <f>+'Original ABG Allocation'!E54</f>
        <v>43252</v>
      </c>
      <c r="F55" s="175"/>
      <c r="G55" s="169">
        <v>0</v>
      </c>
      <c r="H55" s="169">
        <v>0</v>
      </c>
      <c r="I55" s="169">
        <f t="shared" si="1"/>
        <v>0</v>
      </c>
      <c r="J55" s="169">
        <f t="shared" si="2"/>
        <v>32439</v>
      </c>
      <c r="K55" s="169">
        <f t="shared" si="3"/>
        <v>10813</v>
      </c>
      <c r="L55" s="169">
        <f t="shared" si="4"/>
        <v>43252</v>
      </c>
      <c r="M55" s="242"/>
      <c r="N55" s="160">
        <f t="shared" si="5"/>
        <v>-1198</v>
      </c>
      <c r="O55" s="160">
        <f t="shared" si="6"/>
        <v>25849</v>
      </c>
      <c r="P55" s="157">
        <f t="shared" si="7"/>
        <v>24651</v>
      </c>
      <c r="Q55" s="157">
        <f t="shared" si="8"/>
        <v>31241</v>
      </c>
      <c r="R55" s="157">
        <f t="shared" si="9"/>
        <v>36662</v>
      </c>
      <c r="S55" s="208">
        <f t="shared" si="10"/>
        <v>67903</v>
      </c>
      <c r="T55" s="163"/>
      <c r="U55" s="275">
        <v>20000</v>
      </c>
      <c r="V55" s="160">
        <v>0</v>
      </c>
      <c r="W55" s="160">
        <f t="shared" si="11"/>
        <v>20000</v>
      </c>
      <c r="X55" s="275">
        <f t="shared" si="12"/>
        <v>51241</v>
      </c>
      <c r="Y55" s="275">
        <f t="shared" si="13"/>
        <v>36662</v>
      </c>
      <c r="Z55" s="208">
        <f t="shared" si="14"/>
        <v>87903</v>
      </c>
      <c r="AA55" s="171">
        <v>-1198</v>
      </c>
      <c r="AB55" s="171">
        <f t="shared" si="15"/>
        <v>1198</v>
      </c>
      <c r="AC55" s="171">
        <f t="shared" si="16"/>
        <v>0</v>
      </c>
      <c r="AD55" s="43">
        <f>--24651</f>
        <v>24651</v>
      </c>
    </row>
    <row r="56" spans="1:30" x14ac:dyDescent="0.2">
      <c r="A56" s="28" t="str">
        <f>+'Original ABG Allocation'!A55</f>
        <v>50</v>
      </c>
      <c r="B56" s="28" t="str">
        <f>+'Original ABG Allocation'!B55</f>
        <v>BUTLER</v>
      </c>
      <c r="C56" s="168">
        <f t="shared" si="17"/>
        <v>84279</v>
      </c>
      <c r="D56" s="168">
        <f t="shared" si="0"/>
        <v>28093</v>
      </c>
      <c r="E56" s="43">
        <f>+'Original ABG Allocation'!E55</f>
        <v>112372</v>
      </c>
      <c r="F56" s="175"/>
      <c r="G56" s="169">
        <v>0</v>
      </c>
      <c r="H56" s="169">
        <v>0</v>
      </c>
      <c r="I56" s="169">
        <f t="shared" si="1"/>
        <v>0</v>
      </c>
      <c r="J56" s="169">
        <f t="shared" si="2"/>
        <v>84279</v>
      </c>
      <c r="K56" s="169">
        <f t="shared" si="3"/>
        <v>28093</v>
      </c>
      <c r="L56" s="169">
        <f t="shared" si="4"/>
        <v>112372</v>
      </c>
      <c r="M56" s="242"/>
      <c r="N56" s="160">
        <f t="shared" si="5"/>
        <v>3781</v>
      </c>
      <c r="O56" s="160">
        <f t="shared" si="6"/>
        <v>74468</v>
      </c>
      <c r="P56" s="157">
        <f t="shared" si="7"/>
        <v>78249</v>
      </c>
      <c r="Q56" s="157">
        <f t="shared" si="8"/>
        <v>88060</v>
      </c>
      <c r="R56" s="157">
        <f t="shared" si="9"/>
        <v>102561</v>
      </c>
      <c r="S56" s="208">
        <f t="shared" si="10"/>
        <v>190621</v>
      </c>
      <c r="T56" s="163"/>
      <c r="U56" s="275">
        <v>-27000</v>
      </c>
      <c r="V56" s="160">
        <v>0</v>
      </c>
      <c r="W56" s="160">
        <f t="shared" si="11"/>
        <v>-27000</v>
      </c>
      <c r="X56" s="275">
        <f t="shared" si="12"/>
        <v>61060</v>
      </c>
      <c r="Y56" s="275">
        <f t="shared" si="13"/>
        <v>102561</v>
      </c>
      <c r="Z56" s="208">
        <f t="shared" si="14"/>
        <v>163621</v>
      </c>
      <c r="AA56" s="171">
        <v>3781</v>
      </c>
      <c r="AB56" s="171">
        <f t="shared" si="15"/>
        <v>-3781</v>
      </c>
      <c r="AC56" s="171">
        <f t="shared" si="16"/>
        <v>0</v>
      </c>
      <c r="AD56" s="43">
        <f>--78249</f>
        <v>78249</v>
      </c>
    </row>
    <row r="57" spans="1:30" x14ac:dyDescent="0.2">
      <c r="A57" s="28" t="str">
        <f>+'Original ABG Allocation'!A56</f>
        <v>51</v>
      </c>
      <c r="B57" s="28" t="str">
        <f>+'Original ABG Allocation'!B56</f>
        <v>POTTER</v>
      </c>
      <c r="C57" s="168">
        <f t="shared" si="17"/>
        <v>15013</v>
      </c>
      <c r="D57" s="168">
        <f t="shared" si="0"/>
        <v>5004</v>
      </c>
      <c r="E57" s="43">
        <f>+'Original ABG Allocation'!E56</f>
        <v>20017</v>
      </c>
      <c r="F57" s="175"/>
      <c r="G57" s="169">
        <v>0</v>
      </c>
      <c r="H57" s="169">
        <v>0</v>
      </c>
      <c r="I57" s="169">
        <f t="shared" si="1"/>
        <v>0</v>
      </c>
      <c r="J57" s="169">
        <f t="shared" si="2"/>
        <v>15013</v>
      </c>
      <c r="K57" s="169">
        <f t="shared" si="3"/>
        <v>5004</v>
      </c>
      <c r="L57" s="169">
        <f t="shared" si="4"/>
        <v>20017</v>
      </c>
      <c r="M57" s="242"/>
      <c r="N57" s="160">
        <f t="shared" si="5"/>
        <v>139</v>
      </c>
      <c r="O57" s="160">
        <f t="shared" si="6"/>
        <v>18913</v>
      </c>
      <c r="P57" s="157">
        <f t="shared" si="7"/>
        <v>19052</v>
      </c>
      <c r="Q57" s="157">
        <f t="shared" si="8"/>
        <v>15152</v>
      </c>
      <c r="R57" s="157">
        <f t="shared" si="9"/>
        <v>23917</v>
      </c>
      <c r="S57" s="208">
        <f t="shared" si="10"/>
        <v>39069</v>
      </c>
      <c r="T57" s="163"/>
      <c r="U57" s="275">
        <v>0</v>
      </c>
      <c r="V57" s="160">
        <v>0</v>
      </c>
      <c r="W57" s="160">
        <f t="shared" si="11"/>
        <v>0</v>
      </c>
      <c r="X57" s="275">
        <f t="shared" si="12"/>
        <v>15152</v>
      </c>
      <c r="Y57" s="275">
        <f t="shared" si="13"/>
        <v>23917</v>
      </c>
      <c r="Z57" s="208">
        <f t="shared" si="14"/>
        <v>39069</v>
      </c>
      <c r="AA57" s="171">
        <v>139</v>
      </c>
      <c r="AB57" s="171">
        <f t="shared" si="15"/>
        <v>-139</v>
      </c>
      <c r="AC57" s="171">
        <f t="shared" si="16"/>
        <v>0</v>
      </c>
      <c r="AD57" s="43">
        <f>--19052</f>
        <v>19052</v>
      </c>
    </row>
    <row r="58" spans="1:30" x14ac:dyDescent="0.2">
      <c r="A58" s="28" t="str">
        <f>+'Original ABG Allocation'!A57</f>
        <v>52</v>
      </c>
      <c r="B58" s="28" t="str">
        <f>+'Original ABG Allocation'!B57</f>
        <v>WAYNE</v>
      </c>
      <c r="C58" s="168">
        <f t="shared" si="17"/>
        <v>29011</v>
      </c>
      <c r="D58" s="173">
        <f t="shared" si="0"/>
        <v>9671</v>
      </c>
      <c r="E58" s="232">
        <f>+'Original ABG Allocation'!E57</f>
        <v>38682</v>
      </c>
      <c r="F58" s="175"/>
      <c r="G58" s="169">
        <v>0</v>
      </c>
      <c r="H58" s="169">
        <v>0</v>
      </c>
      <c r="I58" s="169">
        <f t="shared" si="1"/>
        <v>0</v>
      </c>
      <c r="J58" s="169">
        <f t="shared" si="2"/>
        <v>29011</v>
      </c>
      <c r="K58" s="169">
        <f t="shared" si="3"/>
        <v>9671</v>
      </c>
      <c r="L58" s="169">
        <f t="shared" si="4"/>
        <v>38682</v>
      </c>
      <c r="M58" s="242"/>
      <c r="N58" s="160">
        <f t="shared" si="5"/>
        <v>5475</v>
      </c>
      <c r="O58" s="160">
        <f t="shared" si="6"/>
        <v>21151</v>
      </c>
      <c r="P58" s="157">
        <f t="shared" si="7"/>
        <v>26626</v>
      </c>
      <c r="Q58" s="157">
        <f t="shared" si="8"/>
        <v>34486</v>
      </c>
      <c r="R58" s="157">
        <f t="shared" si="9"/>
        <v>30822</v>
      </c>
      <c r="S58" s="208">
        <f t="shared" si="10"/>
        <v>65308</v>
      </c>
      <c r="T58" s="163"/>
      <c r="U58" s="275">
        <v>32000</v>
      </c>
      <c r="V58" s="160">
        <v>0</v>
      </c>
      <c r="W58" s="160">
        <f t="shared" si="11"/>
        <v>32000</v>
      </c>
      <c r="X58" s="275">
        <f t="shared" si="12"/>
        <v>66486</v>
      </c>
      <c r="Y58" s="275">
        <f t="shared" si="13"/>
        <v>30822</v>
      </c>
      <c r="Z58" s="208">
        <f t="shared" si="14"/>
        <v>97308</v>
      </c>
      <c r="AA58" s="156">
        <v>5475</v>
      </c>
      <c r="AB58" s="171">
        <f t="shared" si="15"/>
        <v>-5475</v>
      </c>
      <c r="AC58" s="171">
        <f t="shared" si="16"/>
        <v>0</v>
      </c>
      <c r="AD58" s="43">
        <f>--26626</f>
        <v>26626</v>
      </c>
    </row>
    <row r="59" spans="1:30" ht="13.5" thickBot="1" x14ac:dyDescent="0.25">
      <c r="B59" s="29" t="s">
        <v>137</v>
      </c>
      <c r="C59" s="83">
        <f>SUM(C7:C58)</f>
        <v>6757486</v>
      </c>
      <c r="D59" s="83">
        <f>SUM(D7:D58)</f>
        <v>2252485</v>
      </c>
      <c r="E59" s="83">
        <f>SUM(E7:E58)</f>
        <v>9009971</v>
      </c>
      <c r="F59" s="238"/>
      <c r="G59" s="83">
        <f t="shared" ref="G59:L59" si="18">SUM(G7:G58)</f>
        <v>0</v>
      </c>
      <c r="H59" s="83">
        <f t="shared" si="18"/>
        <v>0</v>
      </c>
      <c r="I59" s="83">
        <f t="shared" si="18"/>
        <v>0</v>
      </c>
      <c r="J59" s="83">
        <f t="shared" si="18"/>
        <v>6757486</v>
      </c>
      <c r="K59" s="83">
        <f t="shared" si="18"/>
        <v>2252485</v>
      </c>
      <c r="L59" s="83">
        <f t="shared" si="18"/>
        <v>9009971</v>
      </c>
      <c r="M59" s="238"/>
      <c r="N59" s="83">
        <f t="shared" ref="N59:O59" si="19">SUM(N7:N58)</f>
        <v>0</v>
      </c>
      <c r="O59" s="83">
        <f t="shared" si="19"/>
        <v>6570826</v>
      </c>
      <c r="P59" s="159">
        <f t="shared" ref="P59:Z59" si="20">SUM(P7:P58)</f>
        <v>6570826</v>
      </c>
      <c r="Q59" s="159">
        <f t="shared" si="20"/>
        <v>6757486</v>
      </c>
      <c r="R59" s="159">
        <f t="shared" si="20"/>
        <v>8823311</v>
      </c>
      <c r="S59" s="83">
        <f t="shared" si="20"/>
        <v>15580797</v>
      </c>
      <c r="T59" s="238"/>
      <c r="U59" s="83">
        <f t="shared" si="20"/>
        <v>331000</v>
      </c>
      <c r="V59" s="83">
        <f t="shared" si="20"/>
        <v>0</v>
      </c>
      <c r="W59" s="83">
        <f t="shared" si="20"/>
        <v>331000</v>
      </c>
      <c r="X59" s="83">
        <f>SUM(X7:X58)</f>
        <v>7088486</v>
      </c>
      <c r="Y59" s="83">
        <f t="shared" si="20"/>
        <v>8823311</v>
      </c>
      <c r="Z59" s="83">
        <f t="shared" si="20"/>
        <v>15911797</v>
      </c>
      <c r="AA59" s="126">
        <f>SUM(AA7:AA58)</f>
        <v>0</v>
      </c>
      <c r="AB59" s="126">
        <f>SUM(AB7:AB58)</f>
        <v>0</v>
      </c>
      <c r="AC59" s="126"/>
      <c r="AD59" s="126">
        <f>SUM(AD7:AD58)</f>
        <v>6570826</v>
      </c>
    </row>
    <row r="60" spans="1:30" ht="13.5" thickTop="1" x14ac:dyDescent="0.2">
      <c r="C60" s="97"/>
      <c r="D60" s="97"/>
      <c r="E60" s="97"/>
      <c r="F60" s="307"/>
      <c r="G60" s="109"/>
      <c r="H60" s="109"/>
      <c r="I60" s="109"/>
      <c r="J60" s="109"/>
      <c r="K60" s="109"/>
      <c r="L60" s="109"/>
      <c r="M60" s="243"/>
      <c r="N60" s="109"/>
      <c r="O60" s="109"/>
      <c r="P60" s="97"/>
      <c r="Q60" s="97"/>
      <c r="R60" s="97"/>
      <c r="S60" s="97"/>
      <c r="T60" s="307"/>
      <c r="U60" s="97"/>
      <c r="V60" s="97"/>
      <c r="W60" s="97"/>
      <c r="X60" s="97"/>
      <c r="Y60" s="97"/>
      <c r="Z60" s="97"/>
    </row>
    <row r="61" spans="1:30" x14ac:dyDescent="0.2">
      <c r="C61" s="61">
        <f>C59/0.75</f>
        <v>9009981.333333334</v>
      </c>
      <c r="O61" s="158"/>
      <c r="S61" s="68"/>
      <c r="T61" s="68"/>
      <c r="U61" s="60"/>
      <c r="X61" s="82"/>
    </row>
    <row r="62" spans="1:30" x14ac:dyDescent="0.2">
      <c r="P62" s="57"/>
      <c r="Q62" s="57"/>
      <c r="R62" s="57"/>
      <c r="S62" s="27"/>
      <c r="T62" s="308"/>
    </row>
    <row r="63" spans="1:30" x14ac:dyDescent="0.2">
      <c r="S63" s="27"/>
      <c r="T63" s="308"/>
    </row>
    <row r="64" spans="1:30" x14ac:dyDescent="0.2">
      <c r="U64" s="57"/>
    </row>
  </sheetData>
  <sheetProtection algorithmName="SHA-512" hashValue="1Q7aV4dsksFyq/DrY43J9OTwHv0NWVnMGCdqPqBHzkHKdspi6fuNO7jb8zV2F3Y1gx+qkc+u+spzSZv4/J67hA==" saltValue="ShBVBAftJKzFNORLRxeJzw==" spinCount="100000" sheet="1" formatCells="0" formatColumns="0" formatRows="0" insertColumns="0" insertRows="0" insertHyperlinks="0" deleteColumns="0" deleteRows="0" sort="0" autoFilter="0" pivotTables="0"/>
  <mergeCells count="4">
    <mergeCell ref="C3:E3"/>
    <mergeCell ref="N3:S3"/>
    <mergeCell ref="G3:L3"/>
    <mergeCell ref="U3:Z3"/>
  </mergeCells>
  <phoneticPr fontId="0" type="noConversion"/>
  <pageMargins left="0.1" right="0.1" top="0.5" bottom="0.5" header="0" footer="0.25"/>
  <pageSetup scale="74" orientation="landscape" r:id="rId1"/>
  <headerFooter alignWithMargins="0">
    <oddFooter>&amp;C&amp;A</oddFooter>
  </headerFooter>
  <rowBreaks count="1" manualBreakCount="1">
    <brk id="59" max="16383" man="1"/>
  </rowBreaks>
  <ignoredErrors>
    <ignoredError sqref="D25 D19 D17 D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P63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4.5703125" style="1" customWidth="1"/>
    <col min="2" max="2" width="24.85546875" style="1" customWidth="1"/>
    <col min="3" max="3" width="14.42578125" style="154" bestFit="1" customWidth="1"/>
    <col min="4" max="4" width="1.7109375" style="154" customWidth="1"/>
    <col min="5" max="5" width="13.85546875" style="154" bestFit="1" customWidth="1"/>
    <col min="6" max="6" width="1.7109375" style="154" customWidth="1"/>
    <col min="7" max="7" width="11.140625" style="154" bestFit="1" customWidth="1"/>
    <col min="8" max="8" width="7.85546875" style="154" bestFit="1" customWidth="1"/>
    <col min="9" max="9" width="2.7109375" style="165" customWidth="1"/>
    <col min="10" max="11" width="11.140625" style="154" bestFit="1" customWidth="1"/>
    <col min="12" max="12" width="2.7109375" style="154" customWidth="1"/>
    <col min="13" max="14" width="12.42578125" style="154" customWidth="1"/>
    <col min="15" max="15" width="5.7109375" style="154" customWidth="1"/>
    <col min="16" max="16384" width="9.140625" style="154"/>
  </cols>
  <sheetData>
    <row r="1" spans="1:16" x14ac:dyDescent="0.2">
      <c r="A1" s="1" t="s">
        <v>73</v>
      </c>
      <c r="C1" s="222" t="s">
        <v>10</v>
      </c>
      <c r="I1" s="8"/>
    </row>
    <row r="2" spans="1:16" x14ac:dyDescent="0.2">
      <c r="A2" s="26" t="str">
        <f>+'Original ABG Allocation'!A3</f>
        <v>FY 2022-23</v>
      </c>
      <c r="C2" s="12"/>
      <c r="E2" s="247" t="s">
        <v>244</v>
      </c>
      <c r="I2" s="8"/>
    </row>
    <row r="3" spans="1:16" x14ac:dyDescent="0.2">
      <c r="B3" s="15"/>
      <c r="C3" s="212" t="s">
        <v>149</v>
      </c>
      <c r="E3" s="2" t="s">
        <v>204</v>
      </c>
      <c r="G3" s="248"/>
      <c r="H3" s="248"/>
      <c r="I3" s="8"/>
    </row>
    <row r="4" spans="1:16" x14ac:dyDescent="0.2">
      <c r="B4" s="15"/>
      <c r="C4" s="12" t="s">
        <v>150</v>
      </c>
      <c r="E4" s="2" t="s">
        <v>205</v>
      </c>
      <c r="G4" s="337" t="s">
        <v>140</v>
      </c>
      <c r="H4" s="338"/>
      <c r="I4" s="8"/>
      <c r="J4" s="337" t="s">
        <v>141</v>
      </c>
      <c r="K4" s="338"/>
      <c r="M4" s="337" t="s">
        <v>211</v>
      </c>
      <c r="N4" s="338"/>
    </row>
    <row r="5" spans="1:16" x14ac:dyDescent="0.2">
      <c r="B5" s="15"/>
      <c r="D5" s="249"/>
      <c r="E5" s="249"/>
      <c r="F5" s="249"/>
      <c r="G5" s="1" t="s">
        <v>228</v>
      </c>
      <c r="H5" s="1"/>
      <c r="I5" s="8"/>
      <c r="J5" s="2" t="s">
        <v>228</v>
      </c>
      <c r="M5" s="2" t="s">
        <v>228</v>
      </c>
    </row>
    <row r="6" spans="1:16" x14ac:dyDescent="0.2">
      <c r="B6" s="15"/>
      <c r="D6" s="249"/>
      <c r="E6" s="249"/>
      <c r="F6" s="249"/>
      <c r="G6" s="250" t="s">
        <v>229</v>
      </c>
      <c r="H6" s="62" t="s">
        <v>19</v>
      </c>
      <c r="I6" s="8"/>
      <c r="J6" s="59" t="s">
        <v>229</v>
      </c>
      <c r="K6" s="62" t="s">
        <v>19</v>
      </c>
      <c r="M6" s="59" t="s">
        <v>229</v>
      </c>
      <c r="N6" s="62" t="s">
        <v>19</v>
      </c>
    </row>
    <row r="7" spans="1:16" x14ac:dyDescent="0.2">
      <c r="A7" s="28" t="str">
        <f>+'Original ABG Allocation'!A6</f>
        <v>01</v>
      </c>
      <c r="B7" s="28" t="str">
        <f>+'Original ABG Allocation'!B6</f>
        <v>ERIE</v>
      </c>
      <c r="C7" s="246">
        <f>+'Original ABG Allocation'!F6</f>
        <v>66325</v>
      </c>
      <c r="D7" s="160"/>
      <c r="E7" s="251">
        <v>113784.01</v>
      </c>
      <c r="F7" s="160"/>
      <c r="G7" s="211">
        <v>0</v>
      </c>
      <c r="H7" s="43">
        <v>0</v>
      </c>
      <c r="I7" s="252"/>
      <c r="J7" s="176">
        <f>+K7-C7</f>
        <v>13216</v>
      </c>
      <c r="K7" s="43">
        <f>ROUND(((E7/$E$59)*$E$61),0)</f>
        <v>79541</v>
      </c>
      <c r="L7" s="176"/>
      <c r="M7" s="160">
        <v>0</v>
      </c>
      <c r="N7" s="254">
        <f t="shared" ref="N7:N58" si="0">K7+M7</f>
        <v>79541</v>
      </c>
      <c r="P7" s="43"/>
    </row>
    <row r="8" spans="1:16" x14ac:dyDescent="0.2">
      <c r="A8" s="28" t="str">
        <f>+'Original ABG Allocation'!A7</f>
        <v>02</v>
      </c>
      <c r="B8" s="28" t="str">
        <f>+'Original ABG Allocation'!B7</f>
        <v>CRAWFORD</v>
      </c>
      <c r="C8" s="246">
        <f>+'Original ABG Allocation'!F7</f>
        <v>47328</v>
      </c>
      <c r="D8" s="160"/>
      <c r="E8" s="251">
        <v>123632</v>
      </c>
      <c r="F8" s="160"/>
      <c r="G8" s="211">
        <v>0</v>
      </c>
      <c r="H8" s="43">
        <v>0</v>
      </c>
      <c r="I8" s="210"/>
      <c r="J8" s="176">
        <f t="shared" ref="J8:J58" si="1">+K8-C8</f>
        <v>39097</v>
      </c>
      <c r="K8" s="43">
        <f t="shared" ref="K8:K58" si="2">ROUND(((E8/$E$59)*$E$61),0)</f>
        <v>86425</v>
      </c>
      <c r="L8" s="176"/>
      <c r="M8" s="160">
        <v>0</v>
      </c>
      <c r="N8" s="254">
        <f t="shared" si="0"/>
        <v>86425</v>
      </c>
      <c r="P8" s="43"/>
    </row>
    <row r="9" spans="1:16" x14ac:dyDescent="0.2">
      <c r="A9" s="28" t="str">
        <f>+'Original ABG Allocation'!A8</f>
        <v>03</v>
      </c>
      <c r="B9" s="28" t="str">
        <f>+'Original ABG Allocation'!B8</f>
        <v>CAM/ELK/MCKEAN</v>
      </c>
      <c r="C9" s="246">
        <f>+'Original ABG Allocation'!F8</f>
        <v>35588</v>
      </c>
      <c r="D9" s="160"/>
      <c r="E9" s="251">
        <v>48781</v>
      </c>
      <c r="F9" s="160"/>
      <c r="G9" s="211">
        <v>0</v>
      </c>
      <c r="H9" s="43">
        <v>0</v>
      </c>
      <c r="I9" s="210"/>
      <c r="J9" s="176">
        <f t="shared" si="1"/>
        <v>-1488</v>
      </c>
      <c r="K9" s="43">
        <f t="shared" si="2"/>
        <v>34100</v>
      </c>
      <c r="L9" s="176"/>
      <c r="M9" s="160">
        <v>0</v>
      </c>
      <c r="N9" s="254">
        <f t="shared" si="0"/>
        <v>34100</v>
      </c>
      <c r="P9" s="43"/>
    </row>
    <row r="10" spans="1:16" x14ac:dyDescent="0.2">
      <c r="A10" s="28" t="str">
        <f>+'Original ABG Allocation'!A9</f>
        <v>04</v>
      </c>
      <c r="B10" s="28" t="str">
        <f>+'Original ABG Allocation'!B9</f>
        <v>BEAVER</v>
      </c>
      <c r="C10" s="246">
        <f>+'Original ABG Allocation'!F9</f>
        <v>23968</v>
      </c>
      <c r="D10" s="160"/>
      <c r="E10" s="251">
        <v>21079</v>
      </c>
      <c r="F10" s="160"/>
      <c r="G10" s="211">
        <v>0</v>
      </c>
      <c r="H10" s="43">
        <v>0</v>
      </c>
      <c r="I10" s="210"/>
      <c r="J10" s="176">
        <f t="shared" si="1"/>
        <v>-9233</v>
      </c>
      <c r="K10" s="43">
        <f t="shared" si="2"/>
        <v>14735</v>
      </c>
      <c r="L10" s="176"/>
      <c r="M10" s="160">
        <v>0</v>
      </c>
      <c r="N10" s="254">
        <f t="shared" si="0"/>
        <v>14735</v>
      </c>
      <c r="P10" s="43"/>
    </row>
    <row r="11" spans="1:16" x14ac:dyDescent="0.2">
      <c r="A11" s="28" t="str">
        <f>+'Original ABG Allocation'!A10</f>
        <v>05</v>
      </c>
      <c r="B11" s="28" t="str">
        <f>+'Original ABG Allocation'!B10</f>
        <v>INDIANA</v>
      </c>
      <c r="C11" s="246">
        <f>+'Original ABG Allocation'!F10</f>
        <v>51905</v>
      </c>
      <c r="D11" s="160"/>
      <c r="E11" s="251">
        <v>75462</v>
      </c>
      <c r="F11" s="160"/>
      <c r="G11" s="211">
        <v>0</v>
      </c>
      <c r="H11" s="43">
        <v>0</v>
      </c>
      <c r="I11" s="210"/>
      <c r="J11" s="176">
        <f t="shared" si="1"/>
        <v>847</v>
      </c>
      <c r="K11" s="43">
        <f t="shared" si="2"/>
        <v>52752</v>
      </c>
      <c r="L11" s="176"/>
      <c r="M11" s="160">
        <v>0</v>
      </c>
      <c r="N11" s="254">
        <f t="shared" si="0"/>
        <v>52752</v>
      </c>
      <c r="P11" s="43"/>
    </row>
    <row r="12" spans="1:16" x14ac:dyDescent="0.2">
      <c r="A12" s="28" t="str">
        <f>+'Original ABG Allocation'!A11</f>
        <v>06</v>
      </c>
      <c r="B12" s="28" t="str">
        <f>+'Original ABG Allocation'!B11</f>
        <v>ALLEGHENY</v>
      </c>
      <c r="C12" s="246">
        <f>+'Original ABG Allocation'!F11</f>
        <v>419219</v>
      </c>
      <c r="D12" s="160"/>
      <c r="E12" s="251">
        <v>750042</v>
      </c>
      <c r="F12" s="160"/>
      <c r="G12" s="211">
        <v>0</v>
      </c>
      <c r="H12" s="43">
        <v>0</v>
      </c>
      <c r="I12" s="210"/>
      <c r="J12" s="176">
        <f t="shared" si="1"/>
        <v>105099</v>
      </c>
      <c r="K12" s="43">
        <f t="shared" si="2"/>
        <v>524318</v>
      </c>
      <c r="L12" s="176"/>
      <c r="M12" s="160">
        <v>0</v>
      </c>
      <c r="N12" s="254">
        <f t="shared" si="0"/>
        <v>524318</v>
      </c>
      <c r="P12" s="43"/>
    </row>
    <row r="13" spans="1:16" x14ac:dyDescent="0.2">
      <c r="A13" s="28" t="str">
        <f>+'Original ABG Allocation'!A12</f>
        <v>07</v>
      </c>
      <c r="B13" s="28" t="str">
        <f>+'Original ABG Allocation'!B12</f>
        <v>WESTMORELAND</v>
      </c>
      <c r="C13" s="246">
        <f>+'Original ABG Allocation'!F12</f>
        <v>123773</v>
      </c>
      <c r="D13" s="160"/>
      <c r="E13" s="251">
        <v>158973</v>
      </c>
      <c r="F13" s="160"/>
      <c r="G13" s="211">
        <v>0</v>
      </c>
      <c r="H13" s="43">
        <v>0</v>
      </c>
      <c r="I13" s="210"/>
      <c r="J13" s="176">
        <f t="shared" si="1"/>
        <v>-12643</v>
      </c>
      <c r="K13" s="43">
        <f t="shared" si="2"/>
        <v>111130</v>
      </c>
      <c r="L13" s="176"/>
      <c r="M13" s="160">
        <v>0</v>
      </c>
      <c r="N13" s="254">
        <f t="shared" si="0"/>
        <v>111130</v>
      </c>
      <c r="P13" s="43"/>
    </row>
    <row r="14" spans="1:16" x14ac:dyDescent="0.2">
      <c r="A14" s="28" t="str">
        <f>+'Original ABG Allocation'!A13</f>
        <v>08</v>
      </c>
      <c r="B14" s="28" t="str">
        <f>+'Original ABG Allocation'!B13</f>
        <v>WASH/FAY/GREENE</v>
      </c>
      <c r="C14" s="246">
        <f>+'Original ABG Allocation'!F13</f>
        <v>354500</v>
      </c>
      <c r="D14" s="160"/>
      <c r="E14" s="251">
        <v>698879.5</v>
      </c>
      <c r="F14" s="160"/>
      <c r="G14" s="211">
        <v>0</v>
      </c>
      <c r="H14" s="43">
        <v>0</v>
      </c>
      <c r="I14" s="210"/>
      <c r="J14" s="176">
        <f t="shared" si="1"/>
        <v>134053</v>
      </c>
      <c r="K14" s="43">
        <f t="shared" si="2"/>
        <v>488553</v>
      </c>
      <c r="L14" s="176"/>
      <c r="M14" s="160">
        <v>0</v>
      </c>
      <c r="N14" s="254">
        <f t="shared" si="0"/>
        <v>488553</v>
      </c>
      <c r="P14" s="43"/>
    </row>
    <row r="15" spans="1:16" x14ac:dyDescent="0.2">
      <c r="A15" s="28" t="str">
        <f>+'Original ABG Allocation'!A14</f>
        <v>09</v>
      </c>
      <c r="B15" s="28" t="str">
        <f>+'Original ABG Allocation'!B14</f>
        <v>SOMERSET</v>
      </c>
      <c r="C15" s="246">
        <f>+'Original ABG Allocation'!F14</f>
        <v>72579</v>
      </c>
      <c r="D15" s="160"/>
      <c r="E15" s="251">
        <v>271768</v>
      </c>
      <c r="F15" s="160"/>
      <c r="G15" s="211">
        <v>0</v>
      </c>
      <c r="H15" s="43">
        <v>0</v>
      </c>
      <c r="I15" s="210"/>
      <c r="J15" s="176">
        <f t="shared" si="1"/>
        <v>117401</v>
      </c>
      <c r="K15" s="43">
        <f t="shared" si="2"/>
        <v>189980</v>
      </c>
      <c r="L15" s="176"/>
      <c r="M15" s="160">
        <v>0</v>
      </c>
      <c r="N15" s="254">
        <f t="shared" si="0"/>
        <v>189980</v>
      </c>
      <c r="P15" s="43"/>
    </row>
    <row r="16" spans="1:16" x14ac:dyDescent="0.2">
      <c r="A16" s="28" t="str">
        <f>+'Original ABG Allocation'!A15</f>
        <v>10</v>
      </c>
      <c r="B16" s="28" t="str">
        <f>+'Original ABG Allocation'!B15</f>
        <v>CAMBRIA</v>
      </c>
      <c r="C16" s="246">
        <f>+'Original ABG Allocation'!F15</f>
        <v>178185</v>
      </c>
      <c r="D16" s="160"/>
      <c r="E16" s="251">
        <v>297415</v>
      </c>
      <c r="F16" s="160"/>
      <c r="G16" s="211">
        <v>0</v>
      </c>
      <c r="H16" s="43">
        <v>0</v>
      </c>
      <c r="I16" s="210"/>
      <c r="J16" s="176">
        <f t="shared" si="1"/>
        <v>29723</v>
      </c>
      <c r="K16" s="43">
        <f t="shared" si="2"/>
        <v>207908</v>
      </c>
      <c r="L16" s="176"/>
      <c r="M16" s="160">
        <v>0</v>
      </c>
      <c r="N16" s="254">
        <f t="shared" si="0"/>
        <v>207908</v>
      </c>
      <c r="P16" s="43"/>
    </row>
    <row r="17" spans="1:16" x14ac:dyDescent="0.2">
      <c r="A17" s="28" t="str">
        <f>+'Original ABG Allocation'!A16</f>
        <v>11</v>
      </c>
      <c r="B17" s="28" t="str">
        <f>+'Original ABG Allocation'!B16</f>
        <v>BLAIR</v>
      </c>
      <c r="C17" s="246">
        <f>+'Original ABG Allocation'!F16</f>
        <v>118873</v>
      </c>
      <c r="D17" s="160"/>
      <c r="E17" s="251">
        <v>153817</v>
      </c>
      <c r="F17" s="160"/>
      <c r="G17" s="211">
        <v>0</v>
      </c>
      <c r="H17" s="43">
        <v>0</v>
      </c>
      <c r="I17" s="210"/>
      <c r="J17" s="176">
        <f t="shared" si="1"/>
        <v>-11347</v>
      </c>
      <c r="K17" s="43">
        <f t="shared" si="2"/>
        <v>107526</v>
      </c>
      <c r="L17" s="176"/>
      <c r="M17" s="160">
        <v>0</v>
      </c>
      <c r="N17" s="254">
        <f t="shared" si="0"/>
        <v>107526</v>
      </c>
      <c r="P17" s="43"/>
    </row>
    <row r="18" spans="1:16" x14ac:dyDescent="0.2">
      <c r="A18" s="28" t="str">
        <f>+'Original ABG Allocation'!A17</f>
        <v>12</v>
      </c>
      <c r="B18" s="28" t="str">
        <f>+'Original ABG Allocation'!B17</f>
        <v>BED/FULT/HUNT</v>
      </c>
      <c r="C18" s="246">
        <f>+'Original ABG Allocation'!F17</f>
        <v>66409</v>
      </c>
      <c r="D18" s="160"/>
      <c r="E18" s="251">
        <v>77543</v>
      </c>
      <c r="F18" s="160"/>
      <c r="G18" s="211">
        <v>0</v>
      </c>
      <c r="H18" s="43">
        <v>0</v>
      </c>
      <c r="I18" s="210"/>
      <c r="J18" s="176">
        <f t="shared" si="1"/>
        <v>-12202</v>
      </c>
      <c r="K18" s="43">
        <f t="shared" si="2"/>
        <v>54207</v>
      </c>
      <c r="L18" s="176"/>
      <c r="M18" s="160">
        <v>0</v>
      </c>
      <c r="N18" s="254">
        <f t="shared" si="0"/>
        <v>54207</v>
      </c>
      <c r="P18" s="43"/>
    </row>
    <row r="19" spans="1:16" x14ac:dyDescent="0.2">
      <c r="A19" s="28" t="str">
        <f>+'Original ABG Allocation'!A18</f>
        <v>13</v>
      </c>
      <c r="B19" s="28" t="str">
        <f>+'Original ABG Allocation'!B18</f>
        <v>CENTRE</v>
      </c>
      <c r="C19" s="246">
        <f>+'Original ABG Allocation'!F18</f>
        <v>42135</v>
      </c>
      <c r="D19" s="160"/>
      <c r="E19" s="251">
        <v>77657</v>
      </c>
      <c r="F19" s="160"/>
      <c r="G19" s="211">
        <v>0</v>
      </c>
      <c r="H19" s="43">
        <v>0</v>
      </c>
      <c r="I19" s="210"/>
      <c r="J19" s="176">
        <f t="shared" si="1"/>
        <v>12151</v>
      </c>
      <c r="K19" s="43">
        <f t="shared" si="2"/>
        <v>54286</v>
      </c>
      <c r="L19" s="176"/>
      <c r="M19" s="160">
        <v>0</v>
      </c>
      <c r="N19" s="254">
        <f t="shared" si="0"/>
        <v>54286</v>
      </c>
      <c r="P19" s="43"/>
    </row>
    <row r="20" spans="1:16" x14ac:dyDescent="0.2">
      <c r="A20" s="28" t="str">
        <f>+'Original ABG Allocation'!A19</f>
        <v>14</v>
      </c>
      <c r="B20" s="28" t="str">
        <f>+'Original ABG Allocation'!B19</f>
        <v>LYCOM/CLINTON</v>
      </c>
      <c r="C20" s="246">
        <f>+'Original ABG Allocation'!F19</f>
        <v>80903</v>
      </c>
      <c r="D20" s="160"/>
      <c r="E20" s="251">
        <v>131073</v>
      </c>
      <c r="F20" s="160"/>
      <c r="G20" s="211">
        <v>0</v>
      </c>
      <c r="H20" s="43">
        <v>0</v>
      </c>
      <c r="I20" s="210"/>
      <c r="J20" s="176">
        <f t="shared" si="1"/>
        <v>10724</v>
      </c>
      <c r="K20" s="43">
        <f t="shared" si="2"/>
        <v>91627</v>
      </c>
      <c r="L20" s="176"/>
      <c r="M20" s="160">
        <v>0</v>
      </c>
      <c r="N20" s="254">
        <f t="shared" si="0"/>
        <v>91627</v>
      </c>
      <c r="P20" s="43"/>
    </row>
    <row r="21" spans="1:16" x14ac:dyDescent="0.2">
      <c r="A21" s="28" t="str">
        <f>+'Original ABG Allocation'!A20</f>
        <v>15</v>
      </c>
      <c r="B21" s="28" t="str">
        <f>+'Original ABG Allocation'!B20</f>
        <v>COLUM/MONT</v>
      </c>
      <c r="C21" s="246">
        <f>+'Original ABG Allocation'!F20</f>
        <v>26259</v>
      </c>
      <c r="D21" s="160"/>
      <c r="E21" s="251">
        <v>47875</v>
      </c>
      <c r="F21" s="160"/>
      <c r="G21" s="211">
        <v>0</v>
      </c>
      <c r="H21" s="43">
        <v>0</v>
      </c>
      <c r="I21" s="210"/>
      <c r="J21" s="176">
        <f t="shared" si="1"/>
        <v>7208</v>
      </c>
      <c r="K21" s="43">
        <f t="shared" si="2"/>
        <v>33467</v>
      </c>
      <c r="L21" s="176"/>
      <c r="M21" s="160">
        <v>0</v>
      </c>
      <c r="N21" s="254">
        <f t="shared" si="0"/>
        <v>33467</v>
      </c>
      <c r="P21" s="43"/>
    </row>
    <row r="22" spans="1:16" x14ac:dyDescent="0.2">
      <c r="A22" s="28" t="str">
        <f>+'Original ABG Allocation'!A21</f>
        <v>16</v>
      </c>
      <c r="B22" s="28" t="str">
        <f>+'Original ABG Allocation'!B21</f>
        <v>NORTHUMBERLND</v>
      </c>
      <c r="C22" s="246">
        <f>+'Original ABG Allocation'!F21</f>
        <v>38517</v>
      </c>
      <c r="D22" s="160"/>
      <c r="E22" s="251">
        <v>111061</v>
      </c>
      <c r="F22" s="160"/>
      <c r="G22" s="211">
        <v>0</v>
      </c>
      <c r="H22" s="43">
        <v>0</v>
      </c>
      <c r="I22" s="210"/>
      <c r="J22" s="176">
        <f t="shared" si="1"/>
        <v>39120</v>
      </c>
      <c r="K22" s="43">
        <f t="shared" si="2"/>
        <v>77637</v>
      </c>
      <c r="L22" s="176"/>
      <c r="M22" s="160">
        <v>0</v>
      </c>
      <c r="N22" s="254">
        <f t="shared" si="0"/>
        <v>77637</v>
      </c>
      <c r="P22" s="43"/>
    </row>
    <row r="23" spans="1:16" x14ac:dyDescent="0.2">
      <c r="A23" s="28" t="str">
        <f>+'Original ABG Allocation'!A22</f>
        <v>17</v>
      </c>
      <c r="B23" s="28" t="str">
        <f>+'Original ABG Allocation'!B22</f>
        <v>UNION/SNYDER</v>
      </c>
      <c r="C23" s="246">
        <f>+'Original ABG Allocation'!F22</f>
        <v>16745</v>
      </c>
      <c r="D23" s="160"/>
      <c r="E23" s="251">
        <v>53354</v>
      </c>
      <c r="F23" s="160"/>
      <c r="G23" s="211">
        <v>0</v>
      </c>
      <c r="H23" s="43">
        <v>0</v>
      </c>
      <c r="I23" s="210"/>
      <c r="J23" s="176">
        <f t="shared" si="1"/>
        <v>20552</v>
      </c>
      <c r="K23" s="43">
        <f t="shared" si="2"/>
        <v>37297</v>
      </c>
      <c r="L23" s="176"/>
      <c r="M23" s="160">
        <v>0</v>
      </c>
      <c r="N23" s="254">
        <f t="shared" si="0"/>
        <v>37297</v>
      </c>
      <c r="P23" s="43"/>
    </row>
    <row r="24" spans="1:16" x14ac:dyDescent="0.2">
      <c r="A24" s="28" t="str">
        <f>+'Original ABG Allocation'!A23</f>
        <v>18</v>
      </c>
      <c r="B24" s="28" t="str">
        <f>+'Original ABG Allocation'!B23</f>
        <v>MIFF/JUNIATA</v>
      </c>
      <c r="C24" s="246">
        <f>+'Original ABG Allocation'!F23</f>
        <v>44916</v>
      </c>
      <c r="D24" s="160"/>
      <c r="E24" s="251">
        <v>86389.2</v>
      </c>
      <c r="F24" s="160"/>
      <c r="G24" s="211">
        <v>0</v>
      </c>
      <c r="H24" s="43">
        <v>0</v>
      </c>
      <c r="I24" s="210"/>
      <c r="J24" s="176">
        <f t="shared" si="1"/>
        <v>15475</v>
      </c>
      <c r="K24" s="43">
        <f t="shared" si="2"/>
        <v>60391</v>
      </c>
      <c r="L24" s="176"/>
      <c r="M24" s="160">
        <v>0</v>
      </c>
      <c r="N24" s="254">
        <f t="shared" si="0"/>
        <v>60391</v>
      </c>
      <c r="P24" s="43"/>
    </row>
    <row r="25" spans="1:16" x14ac:dyDescent="0.2">
      <c r="A25" s="28" t="str">
        <f>+'Original ABG Allocation'!A24</f>
        <v>19</v>
      </c>
      <c r="B25" s="28" t="str">
        <f>+'Original ABG Allocation'!B24</f>
        <v>FRANKLIN</v>
      </c>
      <c r="C25" s="246">
        <f>+'Original ABG Allocation'!F24</f>
        <v>66539</v>
      </c>
      <c r="D25" s="160"/>
      <c r="E25" s="251">
        <v>79456.75</v>
      </c>
      <c r="F25" s="160"/>
      <c r="G25" s="211">
        <v>0</v>
      </c>
      <c r="H25" s="43">
        <v>0</v>
      </c>
      <c r="I25" s="210"/>
      <c r="J25" s="176">
        <f t="shared" si="1"/>
        <v>-10995</v>
      </c>
      <c r="K25" s="43">
        <f t="shared" si="2"/>
        <v>55544</v>
      </c>
      <c r="L25" s="176"/>
      <c r="M25" s="160">
        <v>0</v>
      </c>
      <c r="N25" s="254">
        <f t="shared" si="0"/>
        <v>55544</v>
      </c>
      <c r="P25" s="43"/>
    </row>
    <row r="26" spans="1:16" x14ac:dyDescent="0.2">
      <c r="A26" s="28" t="str">
        <f>+'Original ABG Allocation'!A25</f>
        <v>20</v>
      </c>
      <c r="B26" s="28" t="str">
        <f>+'Original ABG Allocation'!B25</f>
        <v>ADAMS</v>
      </c>
      <c r="C26" s="246">
        <f>+'Original ABG Allocation'!F25</f>
        <v>29737</v>
      </c>
      <c r="D26" s="160"/>
      <c r="E26" s="251">
        <v>51662</v>
      </c>
      <c r="F26" s="160"/>
      <c r="G26" s="211">
        <v>0</v>
      </c>
      <c r="H26" s="43">
        <v>0</v>
      </c>
      <c r="I26" s="210"/>
      <c r="J26" s="176">
        <f t="shared" si="1"/>
        <v>6377</v>
      </c>
      <c r="K26" s="43">
        <f t="shared" si="2"/>
        <v>36114</v>
      </c>
      <c r="L26" s="176"/>
      <c r="M26" s="160">
        <v>0</v>
      </c>
      <c r="N26" s="254">
        <f t="shared" si="0"/>
        <v>36114</v>
      </c>
      <c r="P26" s="43"/>
    </row>
    <row r="27" spans="1:16" x14ac:dyDescent="0.2">
      <c r="A27" s="28" t="str">
        <f>+'Original ABG Allocation'!A26</f>
        <v>21</v>
      </c>
      <c r="B27" s="28" t="str">
        <f>+'Original ABG Allocation'!B26</f>
        <v>CUMBERLAND</v>
      </c>
      <c r="C27" s="246">
        <f>+'Original ABG Allocation'!F26</f>
        <v>21248</v>
      </c>
      <c r="D27" s="160"/>
      <c r="E27" s="251">
        <v>48061</v>
      </c>
      <c r="F27" s="160"/>
      <c r="G27" s="211">
        <v>0</v>
      </c>
      <c r="H27" s="43">
        <v>0</v>
      </c>
      <c r="I27" s="210"/>
      <c r="J27" s="176">
        <f t="shared" si="1"/>
        <v>12349</v>
      </c>
      <c r="K27" s="43">
        <f t="shared" si="2"/>
        <v>33597</v>
      </c>
      <c r="L27" s="176"/>
      <c r="M27" s="160">
        <v>0</v>
      </c>
      <c r="N27" s="254">
        <f t="shared" si="0"/>
        <v>33597</v>
      </c>
      <c r="P27" s="43"/>
    </row>
    <row r="28" spans="1:16" x14ac:dyDescent="0.2">
      <c r="A28" s="28" t="str">
        <f>+'Original ABG Allocation'!A27</f>
        <v>22</v>
      </c>
      <c r="B28" s="28" t="str">
        <f>+'Original ABG Allocation'!B27</f>
        <v>PERRY</v>
      </c>
      <c r="C28" s="246">
        <f>+'Original ABG Allocation'!F27</f>
        <v>28967</v>
      </c>
      <c r="D28" s="160"/>
      <c r="E28" s="251">
        <v>31084</v>
      </c>
      <c r="F28" s="160"/>
      <c r="G28" s="211">
        <v>0</v>
      </c>
      <c r="H28" s="43">
        <v>0</v>
      </c>
      <c r="I28" s="210"/>
      <c r="J28" s="176">
        <f t="shared" si="1"/>
        <v>-7238</v>
      </c>
      <c r="K28" s="43">
        <f t="shared" si="2"/>
        <v>21729</v>
      </c>
      <c r="L28" s="176"/>
      <c r="M28" s="160">
        <v>0</v>
      </c>
      <c r="N28" s="254">
        <f t="shared" si="0"/>
        <v>21729</v>
      </c>
      <c r="P28" s="43"/>
    </row>
    <row r="29" spans="1:16" x14ac:dyDescent="0.2">
      <c r="A29" s="28" t="str">
        <f>+'Original ABG Allocation'!A28</f>
        <v>23</v>
      </c>
      <c r="B29" s="28" t="str">
        <f>+'Original ABG Allocation'!B28</f>
        <v>DAUPHIN</v>
      </c>
      <c r="C29" s="246">
        <f>+'Original ABG Allocation'!F28</f>
        <v>76056</v>
      </c>
      <c r="D29" s="160"/>
      <c r="E29" s="251">
        <v>211983</v>
      </c>
      <c r="F29" s="160"/>
      <c r="G29" s="211">
        <v>0</v>
      </c>
      <c r="H29" s="43">
        <v>0</v>
      </c>
      <c r="I29" s="210"/>
      <c r="J29" s="176">
        <f t="shared" si="1"/>
        <v>72131</v>
      </c>
      <c r="K29" s="43">
        <f t="shared" si="2"/>
        <v>148187</v>
      </c>
      <c r="L29" s="176"/>
      <c r="M29" s="160">
        <v>0</v>
      </c>
      <c r="N29" s="254">
        <f t="shared" si="0"/>
        <v>148187</v>
      </c>
      <c r="P29" s="43"/>
    </row>
    <row r="30" spans="1:16" x14ac:dyDescent="0.2">
      <c r="A30" s="28" t="str">
        <f>+'Original ABG Allocation'!A29</f>
        <v>24</v>
      </c>
      <c r="B30" s="28" t="str">
        <f>+'Original ABG Allocation'!B29</f>
        <v>LEBANON</v>
      </c>
      <c r="C30" s="246">
        <f>+'Original ABG Allocation'!F29</f>
        <v>40188</v>
      </c>
      <c r="D30" s="160"/>
      <c r="E30" s="251">
        <v>91190.25</v>
      </c>
      <c r="F30" s="160"/>
      <c r="G30" s="211">
        <v>0</v>
      </c>
      <c r="H30" s="43">
        <v>0</v>
      </c>
      <c r="I30" s="210"/>
      <c r="J30" s="176">
        <f t="shared" si="1"/>
        <v>23559</v>
      </c>
      <c r="K30" s="43">
        <f t="shared" si="2"/>
        <v>63747</v>
      </c>
      <c r="L30" s="176"/>
      <c r="M30" s="160">
        <v>0</v>
      </c>
      <c r="N30" s="254">
        <f t="shared" si="0"/>
        <v>63747</v>
      </c>
      <c r="P30" s="43"/>
    </row>
    <row r="31" spans="1:16" x14ac:dyDescent="0.2">
      <c r="A31" s="28" t="str">
        <f>+'Original ABG Allocation'!A30</f>
        <v>25</v>
      </c>
      <c r="B31" s="28" t="str">
        <f>+'Original ABG Allocation'!B30</f>
        <v>YORK</v>
      </c>
      <c r="C31" s="246">
        <f>+'Original ABG Allocation'!F30</f>
        <v>204767</v>
      </c>
      <c r="D31" s="160"/>
      <c r="E31" s="251">
        <v>434881</v>
      </c>
      <c r="F31" s="160"/>
      <c r="G31" s="211">
        <v>0</v>
      </c>
      <c r="H31" s="43">
        <v>0</v>
      </c>
      <c r="I31" s="210"/>
      <c r="J31" s="176">
        <f t="shared" si="1"/>
        <v>99237</v>
      </c>
      <c r="K31" s="43">
        <f t="shared" si="2"/>
        <v>304004</v>
      </c>
      <c r="L31" s="176"/>
      <c r="M31" s="160">
        <v>0</v>
      </c>
      <c r="N31" s="254">
        <f t="shared" si="0"/>
        <v>304004</v>
      </c>
      <c r="P31" s="43"/>
    </row>
    <row r="32" spans="1:16" x14ac:dyDescent="0.2">
      <c r="A32" s="28" t="str">
        <f>+'Original ABG Allocation'!A31</f>
        <v>26</v>
      </c>
      <c r="B32" s="28" t="str">
        <f>+'Original ABG Allocation'!B31</f>
        <v>LANCASTER</v>
      </c>
      <c r="C32" s="246">
        <f>+'Original ABG Allocation'!F31</f>
        <v>60963</v>
      </c>
      <c r="D32" s="160"/>
      <c r="E32" s="251">
        <v>142732</v>
      </c>
      <c r="F32" s="160"/>
      <c r="G32" s="211">
        <v>0</v>
      </c>
      <c r="H32" s="43">
        <v>0</v>
      </c>
      <c r="I32" s="210"/>
      <c r="J32" s="176">
        <f t="shared" si="1"/>
        <v>38814</v>
      </c>
      <c r="K32" s="43">
        <f t="shared" si="2"/>
        <v>99777</v>
      </c>
      <c r="L32" s="176"/>
      <c r="M32" s="160">
        <v>0</v>
      </c>
      <c r="N32" s="254">
        <f t="shared" si="0"/>
        <v>99777</v>
      </c>
      <c r="P32" s="43"/>
    </row>
    <row r="33" spans="1:16" x14ac:dyDescent="0.2">
      <c r="A33" s="28" t="str">
        <f>+'Original ABG Allocation'!A32</f>
        <v>27</v>
      </c>
      <c r="B33" s="28" t="str">
        <f>+'Original ABG Allocation'!B32</f>
        <v>CHESTER</v>
      </c>
      <c r="C33" s="246">
        <f>+'Original ABG Allocation'!F32</f>
        <v>65735</v>
      </c>
      <c r="D33" s="160"/>
      <c r="E33" s="251">
        <v>75744.5</v>
      </c>
      <c r="F33" s="160"/>
      <c r="G33" s="211">
        <v>0</v>
      </c>
      <c r="H33" s="43">
        <v>0</v>
      </c>
      <c r="I33" s="210"/>
      <c r="J33" s="176">
        <f t="shared" si="1"/>
        <v>-12786</v>
      </c>
      <c r="K33" s="43">
        <f t="shared" si="2"/>
        <v>52949</v>
      </c>
      <c r="L33" s="176"/>
      <c r="M33" s="160">
        <v>0</v>
      </c>
      <c r="N33" s="254">
        <f t="shared" si="0"/>
        <v>52949</v>
      </c>
      <c r="P33" s="43"/>
    </row>
    <row r="34" spans="1:16" x14ac:dyDescent="0.2">
      <c r="A34" s="28" t="str">
        <f>+'Original ABG Allocation'!A33</f>
        <v>28</v>
      </c>
      <c r="B34" s="28" t="str">
        <f>+'Original ABG Allocation'!B33</f>
        <v>MONTGOMERY</v>
      </c>
      <c r="C34" s="246">
        <f>+'Original ABG Allocation'!F33</f>
        <v>222009</v>
      </c>
      <c r="D34" s="160"/>
      <c r="E34" s="251">
        <v>416961</v>
      </c>
      <c r="F34" s="160"/>
      <c r="G34" s="211">
        <v>0</v>
      </c>
      <c r="H34" s="43">
        <v>0</v>
      </c>
      <c r="I34" s="210"/>
      <c r="J34" s="176">
        <f t="shared" si="1"/>
        <v>69468</v>
      </c>
      <c r="K34" s="43">
        <f t="shared" si="2"/>
        <v>291477</v>
      </c>
      <c r="L34" s="176"/>
      <c r="M34" s="160">
        <v>0</v>
      </c>
      <c r="N34" s="254">
        <f t="shared" si="0"/>
        <v>291477</v>
      </c>
      <c r="P34" s="43"/>
    </row>
    <row r="35" spans="1:16" x14ac:dyDescent="0.2">
      <c r="A35" s="28" t="str">
        <f>+'Original ABG Allocation'!A34</f>
        <v>29</v>
      </c>
      <c r="B35" s="28" t="str">
        <f>+'Original ABG Allocation'!B34</f>
        <v>BUCKS</v>
      </c>
      <c r="C35" s="246">
        <f>+'Original ABG Allocation'!F34</f>
        <v>80421</v>
      </c>
      <c r="D35" s="160"/>
      <c r="E35" s="251">
        <v>179328</v>
      </c>
      <c r="F35" s="160"/>
      <c r="G35" s="211">
        <v>0</v>
      </c>
      <c r="H35" s="43">
        <v>0</v>
      </c>
      <c r="I35" s="210"/>
      <c r="J35" s="176">
        <f t="shared" si="1"/>
        <v>44939</v>
      </c>
      <c r="K35" s="43">
        <f t="shared" si="2"/>
        <v>125360</v>
      </c>
      <c r="L35" s="176"/>
      <c r="M35" s="160">
        <v>0</v>
      </c>
      <c r="N35" s="254">
        <f t="shared" si="0"/>
        <v>125360</v>
      </c>
      <c r="P35" s="43"/>
    </row>
    <row r="36" spans="1:16" x14ac:dyDescent="0.2">
      <c r="A36" s="28" t="str">
        <f>+'Original ABG Allocation'!A35</f>
        <v>30</v>
      </c>
      <c r="B36" s="28" t="str">
        <f>+'Original ABG Allocation'!B35</f>
        <v>DELAWARE</v>
      </c>
      <c r="C36" s="246">
        <f>+'Original ABG Allocation'!F35</f>
        <v>92075</v>
      </c>
      <c r="D36" s="160"/>
      <c r="E36" s="251">
        <v>187523</v>
      </c>
      <c r="F36" s="160"/>
      <c r="G36" s="211">
        <v>0</v>
      </c>
      <c r="H36" s="43">
        <v>0</v>
      </c>
      <c r="I36" s="210"/>
      <c r="J36" s="176">
        <f t="shared" si="1"/>
        <v>39013</v>
      </c>
      <c r="K36" s="43">
        <f t="shared" si="2"/>
        <v>131088</v>
      </c>
      <c r="L36" s="176"/>
      <c r="M36" s="160">
        <v>0</v>
      </c>
      <c r="N36" s="254">
        <f t="shared" si="0"/>
        <v>131088</v>
      </c>
      <c r="P36" s="43"/>
    </row>
    <row r="37" spans="1:16" x14ac:dyDescent="0.2">
      <c r="A37" s="28" t="str">
        <f>+'Original ABG Allocation'!A36</f>
        <v>31</v>
      </c>
      <c r="B37" s="28" t="str">
        <f>+'Original ABG Allocation'!B36</f>
        <v>PHILADELPHIA</v>
      </c>
      <c r="C37" s="246">
        <f>+'Original ABG Allocation'!F36</f>
        <v>803599</v>
      </c>
      <c r="D37" s="160"/>
      <c r="E37" s="251">
        <v>1533329</v>
      </c>
      <c r="F37" s="160"/>
      <c r="G37" s="211">
        <v>0</v>
      </c>
      <c r="H37" s="43">
        <v>0</v>
      </c>
      <c r="I37" s="210"/>
      <c r="J37" s="176">
        <f t="shared" si="1"/>
        <v>268277</v>
      </c>
      <c r="K37" s="43">
        <f t="shared" si="2"/>
        <v>1071876</v>
      </c>
      <c r="L37" s="176"/>
      <c r="M37" s="160">
        <v>0</v>
      </c>
      <c r="N37" s="254">
        <f t="shared" si="0"/>
        <v>1071876</v>
      </c>
      <c r="P37" s="43"/>
    </row>
    <row r="38" spans="1:16" x14ac:dyDescent="0.2">
      <c r="A38" s="28" t="str">
        <f>+'Original ABG Allocation'!A37</f>
        <v>32</v>
      </c>
      <c r="B38" s="28" t="str">
        <f>+'Original ABG Allocation'!B37</f>
        <v>BERKS</v>
      </c>
      <c r="C38" s="246">
        <f>+'Original ABG Allocation'!F37</f>
        <v>158821</v>
      </c>
      <c r="D38" s="160"/>
      <c r="E38" s="251">
        <v>279511</v>
      </c>
      <c r="F38" s="160"/>
      <c r="G38" s="211">
        <v>0</v>
      </c>
      <c r="H38" s="43">
        <v>0</v>
      </c>
      <c r="I38" s="210"/>
      <c r="J38" s="176">
        <f t="shared" si="1"/>
        <v>36572</v>
      </c>
      <c r="K38" s="43">
        <f t="shared" si="2"/>
        <v>195393</v>
      </c>
      <c r="L38" s="176"/>
      <c r="M38" s="160">
        <v>0</v>
      </c>
      <c r="N38" s="254">
        <f t="shared" si="0"/>
        <v>195393</v>
      </c>
      <c r="P38" s="43"/>
    </row>
    <row r="39" spans="1:16" x14ac:dyDescent="0.2">
      <c r="A39" s="28" t="str">
        <f>+'Original ABG Allocation'!A38</f>
        <v>33</v>
      </c>
      <c r="B39" s="28" t="str">
        <f>+'Original ABG Allocation'!B38</f>
        <v>LEHIGH</v>
      </c>
      <c r="C39" s="246">
        <f>+'Original ABG Allocation'!F38</f>
        <v>42793</v>
      </c>
      <c r="D39" s="160"/>
      <c r="E39" s="251">
        <v>84805.51</v>
      </c>
      <c r="F39" s="160"/>
      <c r="G39" s="211">
        <v>0</v>
      </c>
      <c r="H39" s="43">
        <v>0</v>
      </c>
      <c r="I39" s="210"/>
      <c r="J39" s="176">
        <f t="shared" si="1"/>
        <v>16490</v>
      </c>
      <c r="K39" s="43">
        <f t="shared" si="2"/>
        <v>59283</v>
      </c>
      <c r="L39" s="176"/>
      <c r="M39" s="160">
        <v>0</v>
      </c>
      <c r="N39" s="254">
        <f t="shared" si="0"/>
        <v>59283</v>
      </c>
      <c r="P39" s="43"/>
    </row>
    <row r="40" spans="1:16" x14ac:dyDescent="0.2">
      <c r="A40" s="28" t="str">
        <f>+'Original ABG Allocation'!A39</f>
        <v>34</v>
      </c>
      <c r="B40" s="28" t="str">
        <f>+'Original ABG Allocation'!B39</f>
        <v>NORTHAMPTON</v>
      </c>
      <c r="C40" s="246">
        <f>+'Original ABG Allocation'!F39</f>
        <v>73789</v>
      </c>
      <c r="D40" s="160"/>
      <c r="E40" s="253">
        <v>157748</v>
      </c>
      <c r="F40" s="160"/>
      <c r="G40" s="211">
        <v>0</v>
      </c>
      <c r="H40" s="43">
        <v>0</v>
      </c>
      <c r="I40" s="32"/>
      <c r="J40" s="176">
        <f t="shared" si="1"/>
        <v>36485</v>
      </c>
      <c r="K40" s="254">
        <f t="shared" si="2"/>
        <v>110274</v>
      </c>
      <c r="L40" s="176"/>
      <c r="M40" s="160">
        <v>0</v>
      </c>
      <c r="N40" s="254">
        <f t="shared" si="0"/>
        <v>110274</v>
      </c>
      <c r="P40" s="43"/>
    </row>
    <row r="41" spans="1:16" x14ac:dyDescent="0.2">
      <c r="A41" s="28" t="str">
        <f>+'Original ABG Allocation'!A40</f>
        <v>35</v>
      </c>
      <c r="B41" s="28" t="str">
        <f>+'Original ABG Allocation'!B40</f>
        <v>PIKE</v>
      </c>
      <c r="C41" s="246">
        <f>+'Original ABG Allocation'!F40</f>
        <v>20687</v>
      </c>
      <c r="D41" s="160"/>
      <c r="E41" s="253">
        <v>32828.01</v>
      </c>
      <c r="F41" s="160"/>
      <c r="G41" s="211">
        <v>0</v>
      </c>
      <c r="H41" s="43">
        <v>0</v>
      </c>
      <c r="I41" s="32"/>
      <c r="J41" s="176">
        <f t="shared" si="1"/>
        <v>2261</v>
      </c>
      <c r="K41" s="254">
        <f t="shared" si="2"/>
        <v>22948</v>
      </c>
      <c r="L41" s="176"/>
      <c r="M41" s="160">
        <v>0</v>
      </c>
      <c r="N41" s="254">
        <f t="shared" si="0"/>
        <v>22948</v>
      </c>
      <c r="P41" s="43"/>
    </row>
    <row r="42" spans="1:16" x14ac:dyDescent="0.2">
      <c r="A42" s="28" t="str">
        <f>+'Original ABG Allocation'!A41</f>
        <v>36</v>
      </c>
      <c r="B42" s="28" t="str">
        <f>+'Original ABG Allocation'!B41</f>
        <v>B/S/S/T</v>
      </c>
      <c r="C42" s="246">
        <f>+'Original ABG Allocation'!F41</f>
        <v>98527</v>
      </c>
      <c r="D42" s="160"/>
      <c r="E42" s="253">
        <v>185113</v>
      </c>
      <c r="F42" s="160"/>
      <c r="G42" s="211">
        <v>0</v>
      </c>
      <c r="H42" s="43">
        <v>0</v>
      </c>
      <c r="I42" s="32"/>
      <c r="J42" s="176">
        <f t="shared" si="1"/>
        <v>30877</v>
      </c>
      <c r="K42" s="254">
        <f t="shared" si="2"/>
        <v>129404</v>
      </c>
      <c r="L42" s="176"/>
      <c r="M42" s="160">
        <v>0</v>
      </c>
      <c r="N42" s="254">
        <f t="shared" si="0"/>
        <v>129404</v>
      </c>
      <c r="P42" s="43"/>
    </row>
    <row r="43" spans="1:16" x14ac:dyDescent="0.2">
      <c r="A43" s="28" t="str">
        <f>+'Original ABG Allocation'!A42</f>
        <v>37</v>
      </c>
      <c r="B43" s="28" t="str">
        <f>+'Original ABG Allocation'!B42</f>
        <v>LUZERNE/WYOMING</v>
      </c>
      <c r="C43" s="246">
        <f>+'Original ABG Allocation'!F42</f>
        <v>219979</v>
      </c>
      <c r="D43" s="160"/>
      <c r="E43" s="253">
        <v>311705</v>
      </c>
      <c r="F43" s="160"/>
      <c r="G43" s="211">
        <v>0</v>
      </c>
      <c r="H43" s="43">
        <v>0</v>
      </c>
      <c r="I43" s="32"/>
      <c r="J43" s="176">
        <f t="shared" si="1"/>
        <v>-2081</v>
      </c>
      <c r="K43" s="254">
        <f t="shared" si="2"/>
        <v>217898</v>
      </c>
      <c r="L43" s="176"/>
      <c r="M43" s="160">
        <v>0</v>
      </c>
      <c r="N43" s="254">
        <f t="shared" si="0"/>
        <v>217898</v>
      </c>
      <c r="P43" s="43"/>
    </row>
    <row r="44" spans="1:16" x14ac:dyDescent="0.2">
      <c r="A44" s="28" t="str">
        <f>+'Original ABG Allocation'!A43</f>
        <v>38</v>
      </c>
      <c r="B44" s="28" t="str">
        <f>+'Original ABG Allocation'!B43</f>
        <v>LACKAWANNA</v>
      </c>
      <c r="C44" s="246">
        <f>+'Original ABG Allocation'!F43</f>
        <v>124839</v>
      </c>
      <c r="D44" s="160"/>
      <c r="E44" s="253">
        <v>244348</v>
      </c>
      <c r="F44" s="160"/>
      <c r="G44" s="211">
        <v>0</v>
      </c>
      <c r="H44" s="43">
        <v>0</v>
      </c>
      <c r="I44" s="32"/>
      <c r="J44" s="176">
        <f t="shared" si="1"/>
        <v>45973</v>
      </c>
      <c r="K44" s="254">
        <f t="shared" si="2"/>
        <v>170812</v>
      </c>
      <c r="L44" s="176"/>
      <c r="M44" s="160">
        <v>0</v>
      </c>
      <c r="N44" s="254">
        <f t="shared" si="0"/>
        <v>170812</v>
      </c>
      <c r="P44" s="43"/>
    </row>
    <row r="45" spans="1:16" x14ac:dyDescent="0.2">
      <c r="A45" s="28" t="str">
        <f>+'Original ABG Allocation'!A44</f>
        <v>39</v>
      </c>
      <c r="B45" s="28" t="str">
        <f>+'Original ABG Allocation'!B44</f>
        <v>CARBON</v>
      </c>
      <c r="C45" s="246">
        <f>+'Original ABG Allocation'!F44</f>
        <v>30903</v>
      </c>
      <c r="D45" s="160"/>
      <c r="E45" s="253">
        <v>56092</v>
      </c>
      <c r="F45" s="160"/>
      <c r="G45" s="211">
        <v>0</v>
      </c>
      <c r="H45" s="43">
        <v>0</v>
      </c>
      <c r="I45" s="32"/>
      <c r="J45" s="176">
        <f t="shared" si="1"/>
        <v>8308</v>
      </c>
      <c r="K45" s="254">
        <f t="shared" si="2"/>
        <v>39211</v>
      </c>
      <c r="L45" s="176"/>
      <c r="M45" s="160">
        <v>0</v>
      </c>
      <c r="N45" s="254">
        <f t="shared" si="0"/>
        <v>39211</v>
      </c>
      <c r="P45" s="43"/>
    </row>
    <row r="46" spans="1:16" x14ac:dyDescent="0.2">
      <c r="A46" s="28" t="str">
        <f>+'Original ABG Allocation'!A45</f>
        <v>40</v>
      </c>
      <c r="B46" s="28" t="str">
        <f>+'Original ABG Allocation'!B45</f>
        <v>SCHUYLKILL</v>
      </c>
      <c r="C46" s="246">
        <f>+'Original ABG Allocation'!F45</f>
        <v>56511</v>
      </c>
      <c r="D46" s="160"/>
      <c r="E46" s="253">
        <v>104608</v>
      </c>
      <c r="F46" s="160"/>
      <c r="G46" s="211">
        <v>0</v>
      </c>
      <c r="H46" s="43">
        <v>0</v>
      </c>
      <c r="I46" s="32"/>
      <c r="J46" s="176">
        <f t="shared" si="1"/>
        <v>16615</v>
      </c>
      <c r="K46" s="254">
        <f t="shared" si="2"/>
        <v>73126</v>
      </c>
      <c r="L46" s="176"/>
      <c r="M46" s="160">
        <v>0</v>
      </c>
      <c r="N46" s="254">
        <f t="shared" si="0"/>
        <v>73126</v>
      </c>
      <c r="P46" s="43"/>
    </row>
    <row r="47" spans="1:16" x14ac:dyDescent="0.2">
      <c r="A47" s="28" t="str">
        <f>+'Original ABG Allocation'!A46</f>
        <v>41</v>
      </c>
      <c r="B47" s="28" t="str">
        <f>+'Original ABG Allocation'!B46</f>
        <v>CLEARFIELD</v>
      </c>
      <c r="C47" s="246">
        <f>+'Original ABG Allocation'!F46</f>
        <v>110249</v>
      </c>
      <c r="D47" s="160"/>
      <c r="E47" s="253">
        <v>183800</v>
      </c>
      <c r="F47" s="160"/>
      <c r="G47" s="211">
        <v>0</v>
      </c>
      <c r="H47" s="43">
        <v>0</v>
      </c>
      <c r="I47" s="32"/>
      <c r="J47" s="176">
        <f t="shared" si="1"/>
        <v>18237</v>
      </c>
      <c r="K47" s="254">
        <f t="shared" si="2"/>
        <v>128486</v>
      </c>
      <c r="L47" s="176"/>
      <c r="M47" s="160">
        <v>0</v>
      </c>
      <c r="N47" s="254">
        <f t="shared" si="0"/>
        <v>128486</v>
      </c>
      <c r="P47" s="43"/>
    </row>
    <row r="48" spans="1:16" x14ac:dyDescent="0.2">
      <c r="A48" s="28" t="str">
        <f>+'Original ABG Allocation'!A47</f>
        <v>42</v>
      </c>
      <c r="B48" s="28" t="str">
        <f>+'Original ABG Allocation'!B47</f>
        <v>JEFFERSON</v>
      </c>
      <c r="C48" s="246">
        <f>+'Original ABG Allocation'!F47</f>
        <v>28079</v>
      </c>
      <c r="D48" s="160"/>
      <c r="E48" s="253">
        <v>54040</v>
      </c>
      <c r="F48" s="160"/>
      <c r="G48" s="211">
        <v>0</v>
      </c>
      <c r="H48" s="43">
        <v>0</v>
      </c>
      <c r="I48" s="32"/>
      <c r="J48" s="176">
        <f t="shared" si="1"/>
        <v>9698</v>
      </c>
      <c r="K48" s="254">
        <f t="shared" si="2"/>
        <v>37777</v>
      </c>
      <c r="L48" s="176"/>
      <c r="M48" s="160">
        <v>0</v>
      </c>
      <c r="N48" s="254">
        <f t="shared" si="0"/>
        <v>37777</v>
      </c>
      <c r="P48" s="43"/>
    </row>
    <row r="49" spans="1:16" x14ac:dyDescent="0.2">
      <c r="A49" s="28" t="str">
        <f>+'Original ABG Allocation'!A48</f>
        <v>43</v>
      </c>
      <c r="B49" s="28" t="str">
        <f>+'Original ABG Allocation'!B48</f>
        <v>FOREST/WARREN</v>
      </c>
      <c r="C49" s="246">
        <f>+'Original ABG Allocation'!F48</f>
        <v>27753</v>
      </c>
      <c r="D49" s="160"/>
      <c r="E49" s="253">
        <v>47222</v>
      </c>
      <c r="F49" s="160"/>
      <c r="G49" s="211">
        <v>0</v>
      </c>
      <c r="H49" s="43">
        <v>0</v>
      </c>
      <c r="I49" s="32"/>
      <c r="J49" s="176">
        <f t="shared" si="1"/>
        <v>5258</v>
      </c>
      <c r="K49" s="254">
        <f t="shared" si="2"/>
        <v>33011</v>
      </c>
      <c r="L49" s="176"/>
      <c r="M49" s="160">
        <v>0</v>
      </c>
      <c r="N49" s="254">
        <f t="shared" si="0"/>
        <v>33011</v>
      </c>
      <c r="P49" s="43"/>
    </row>
    <row r="50" spans="1:16" x14ac:dyDescent="0.2">
      <c r="A50" s="28" t="str">
        <f>+'Original ABG Allocation'!A49</f>
        <v>44</v>
      </c>
      <c r="B50" s="28" t="str">
        <f>+'Original ABG Allocation'!B49</f>
        <v>VENANGO</v>
      </c>
      <c r="C50" s="246">
        <f>+'Original ABG Allocation'!F49</f>
        <v>36107</v>
      </c>
      <c r="D50" s="160"/>
      <c r="E50" s="253">
        <v>73393.75</v>
      </c>
      <c r="F50" s="160"/>
      <c r="G50" s="211">
        <v>0</v>
      </c>
      <c r="H50" s="43">
        <v>0</v>
      </c>
      <c r="I50" s="32"/>
      <c r="J50" s="176">
        <f t="shared" si="1"/>
        <v>15199</v>
      </c>
      <c r="K50" s="254">
        <f t="shared" si="2"/>
        <v>51306</v>
      </c>
      <c r="L50" s="176"/>
      <c r="M50" s="160">
        <v>0</v>
      </c>
      <c r="N50" s="254">
        <f t="shared" si="0"/>
        <v>51306</v>
      </c>
      <c r="P50" s="43"/>
    </row>
    <row r="51" spans="1:16" x14ac:dyDescent="0.2">
      <c r="A51" s="28" t="str">
        <f>+'Original ABG Allocation'!A50</f>
        <v>45</v>
      </c>
      <c r="B51" s="28" t="str">
        <f>+'Original ABG Allocation'!B50</f>
        <v>ARMSTRONG</v>
      </c>
      <c r="C51" s="246">
        <f>+'Original ABG Allocation'!F50</f>
        <v>71631</v>
      </c>
      <c r="D51" s="160"/>
      <c r="E51" s="253">
        <v>141946</v>
      </c>
      <c r="F51" s="160"/>
      <c r="G51" s="211">
        <v>0</v>
      </c>
      <c r="H51" s="43">
        <v>0</v>
      </c>
      <c r="I51" s="32"/>
      <c r="J51" s="176">
        <f t="shared" si="1"/>
        <v>27597</v>
      </c>
      <c r="K51" s="254">
        <f t="shared" si="2"/>
        <v>99228</v>
      </c>
      <c r="L51" s="176"/>
      <c r="M51" s="160">
        <v>0</v>
      </c>
      <c r="N51" s="254">
        <f t="shared" si="0"/>
        <v>99228</v>
      </c>
      <c r="P51" s="43"/>
    </row>
    <row r="52" spans="1:16" x14ac:dyDescent="0.2">
      <c r="A52" s="28" t="str">
        <f>+'Original ABG Allocation'!A51</f>
        <v>46</v>
      </c>
      <c r="B52" s="28" t="str">
        <f>+'Original ABG Allocation'!B51</f>
        <v>LAWRENCE</v>
      </c>
      <c r="C52" s="246">
        <f>+'Original ABG Allocation'!F51</f>
        <v>43055</v>
      </c>
      <c r="D52" s="160"/>
      <c r="E52" s="253">
        <v>82121</v>
      </c>
      <c r="F52" s="160"/>
      <c r="G52" s="211">
        <v>0</v>
      </c>
      <c r="H52" s="43">
        <v>0</v>
      </c>
      <c r="I52" s="32"/>
      <c r="J52" s="176">
        <f t="shared" si="1"/>
        <v>14352</v>
      </c>
      <c r="K52" s="254">
        <f t="shared" si="2"/>
        <v>57407</v>
      </c>
      <c r="L52" s="176"/>
      <c r="M52" s="160">
        <v>0</v>
      </c>
      <c r="N52" s="254">
        <f t="shared" si="0"/>
        <v>57407</v>
      </c>
      <c r="P52" s="43"/>
    </row>
    <row r="53" spans="1:16" x14ac:dyDescent="0.2">
      <c r="A53" s="28" t="str">
        <f>+'Original ABG Allocation'!A52</f>
        <v>47</v>
      </c>
      <c r="B53" s="28" t="str">
        <f>+'Original ABG Allocation'!B52</f>
        <v>MERCER</v>
      </c>
      <c r="C53" s="246">
        <f>+'Original ABG Allocation'!F52</f>
        <v>41143</v>
      </c>
      <c r="D53" s="160"/>
      <c r="E53" s="253">
        <v>103936</v>
      </c>
      <c r="F53" s="160"/>
      <c r="G53" s="211">
        <v>0</v>
      </c>
      <c r="H53" s="43">
        <v>0</v>
      </c>
      <c r="I53" s="32"/>
      <c r="J53" s="176">
        <f t="shared" si="1"/>
        <v>31514</v>
      </c>
      <c r="K53" s="254">
        <f t="shared" si="2"/>
        <v>72657</v>
      </c>
      <c r="L53" s="176"/>
      <c r="M53" s="160">
        <v>0</v>
      </c>
      <c r="N53" s="254">
        <f t="shared" si="0"/>
        <v>72657</v>
      </c>
      <c r="P53" s="43"/>
    </row>
    <row r="54" spans="1:16" x14ac:dyDescent="0.2">
      <c r="A54" s="28" t="str">
        <f>+'Original ABG Allocation'!A53</f>
        <v>48</v>
      </c>
      <c r="B54" s="28" t="str">
        <f>+'Original ABG Allocation'!B53</f>
        <v>MONROE</v>
      </c>
      <c r="C54" s="246">
        <f>+'Original ABG Allocation'!F53</f>
        <v>37809</v>
      </c>
      <c r="D54" s="160"/>
      <c r="E54" s="253">
        <v>119306</v>
      </c>
      <c r="F54" s="160"/>
      <c r="G54" s="211">
        <v>0</v>
      </c>
      <c r="H54" s="43">
        <v>0</v>
      </c>
      <c r="I54" s="32"/>
      <c r="J54" s="176">
        <f t="shared" si="1"/>
        <v>45592</v>
      </c>
      <c r="K54" s="254">
        <f t="shared" si="2"/>
        <v>83401</v>
      </c>
      <c r="L54" s="176"/>
      <c r="M54" s="160">
        <v>0</v>
      </c>
      <c r="N54" s="254">
        <f t="shared" si="0"/>
        <v>83401</v>
      </c>
      <c r="P54" s="43"/>
    </row>
    <row r="55" spans="1:16" x14ac:dyDescent="0.2">
      <c r="A55" s="28" t="str">
        <f>+'Original ABG Allocation'!A54</f>
        <v>49</v>
      </c>
      <c r="B55" s="28" t="str">
        <f>+'Original ABG Allocation'!B54</f>
        <v>CLARION</v>
      </c>
      <c r="C55" s="246">
        <f>+'Original ABG Allocation'!F54</f>
        <v>29696</v>
      </c>
      <c r="D55" s="160"/>
      <c r="E55" s="253">
        <v>49983</v>
      </c>
      <c r="F55" s="160"/>
      <c r="G55" s="211">
        <v>0</v>
      </c>
      <c r="H55" s="43">
        <v>0</v>
      </c>
      <c r="I55" s="32"/>
      <c r="J55" s="176">
        <f t="shared" si="1"/>
        <v>5245</v>
      </c>
      <c r="K55" s="254">
        <f t="shared" si="2"/>
        <v>34941</v>
      </c>
      <c r="L55" s="176"/>
      <c r="M55" s="160">
        <v>0</v>
      </c>
      <c r="N55" s="254">
        <f t="shared" si="0"/>
        <v>34941</v>
      </c>
      <c r="P55" s="43"/>
    </row>
    <row r="56" spans="1:16" x14ac:dyDescent="0.2">
      <c r="A56" s="28" t="str">
        <f>+'Original ABG Allocation'!A55</f>
        <v>50</v>
      </c>
      <c r="B56" s="28" t="str">
        <f>+'Original ABG Allocation'!B55</f>
        <v>BUTLER</v>
      </c>
      <c r="C56" s="246">
        <f>+'Original ABG Allocation'!F55</f>
        <v>40783</v>
      </c>
      <c r="D56" s="160"/>
      <c r="E56" s="253">
        <v>81896</v>
      </c>
      <c r="F56" s="160"/>
      <c r="G56" s="211">
        <v>0</v>
      </c>
      <c r="H56" s="43">
        <v>0</v>
      </c>
      <c r="I56" s="32"/>
      <c r="J56" s="176">
        <f t="shared" si="1"/>
        <v>16467</v>
      </c>
      <c r="K56" s="254">
        <f t="shared" si="2"/>
        <v>57250</v>
      </c>
      <c r="L56" s="176"/>
      <c r="M56" s="160">
        <v>0</v>
      </c>
      <c r="N56" s="254">
        <f t="shared" si="0"/>
        <v>57250</v>
      </c>
      <c r="P56" s="43"/>
    </row>
    <row r="57" spans="1:16" x14ac:dyDescent="0.2">
      <c r="A57" s="28" t="str">
        <f>+'Original ABG Allocation'!A56</f>
        <v>51</v>
      </c>
      <c r="B57" s="28" t="str">
        <f>+'Original ABG Allocation'!B56</f>
        <v>POTTER</v>
      </c>
      <c r="C57" s="246">
        <f>+'Original ABG Allocation'!F56</f>
        <v>14811</v>
      </c>
      <c r="D57" s="160"/>
      <c r="E57" s="253">
        <v>22290</v>
      </c>
      <c r="F57" s="160"/>
      <c r="G57" s="211">
        <v>0</v>
      </c>
      <c r="H57" s="43">
        <v>0</v>
      </c>
      <c r="I57" s="32"/>
      <c r="J57" s="176">
        <f t="shared" si="1"/>
        <v>771</v>
      </c>
      <c r="K57" s="254">
        <f t="shared" si="2"/>
        <v>15582</v>
      </c>
      <c r="L57" s="176"/>
      <c r="M57" s="160">
        <v>0</v>
      </c>
      <c r="N57" s="254">
        <f t="shared" si="0"/>
        <v>15582</v>
      </c>
      <c r="P57" s="43"/>
    </row>
    <row r="58" spans="1:16" x14ac:dyDescent="0.2">
      <c r="A58" s="28" t="str">
        <f>+'Original ABG Allocation'!A57</f>
        <v>52</v>
      </c>
      <c r="B58" s="28" t="str">
        <f>+'Original ABG Allocation'!B57</f>
        <v>WAYNE</v>
      </c>
      <c r="C58" s="246">
        <f>+'Original ABG Allocation'!F57</f>
        <v>55047</v>
      </c>
      <c r="D58" s="160"/>
      <c r="E58" s="253">
        <v>99100.25</v>
      </c>
      <c r="F58" s="160"/>
      <c r="G58" s="211">
        <v>0</v>
      </c>
      <c r="H58" s="43">
        <v>0</v>
      </c>
      <c r="I58" s="32"/>
      <c r="J58" s="176">
        <f t="shared" si="1"/>
        <v>14229</v>
      </c>
      <c r="K58" s="254">
        <f t="shared" si="2"/>
        <v>69276</v>
      </c>
      <c r="L58" s="176"/>
      <c r="M58" s="160">
        <v>0</v>
      </c>
      <c r="N58" s="254">
        <f t="shared" si="0"/>
        <v>69276</v>
      </c>
      <c r="P58" s="43"/>
    </row>
    <row r="59" spans="1:16" ht="13.5" thickBot="1" x14ac:dyDescent="0.25">
      <c r="B59" s="29" t="s">
        <v>137</v>
      </c>
      <c r="C59" s="83">
        <f>SUM(C7:C58)</f>
        <v>4963443</v>
      </c>
      <c r="D59" s="160"/>
      <c r="E59" s="83">
        <f>SUM(E7:E58)</f>
        <v>9298312.7300000004</v>
      </c>
      <c r="F59" s="160"/>
      <c r="G59" s="255">
        <f>SUM(G7:G58)</f>
        <v>0</v>
      </c>
      <c r="H59" s="83">
        <f>SUM(H7:H58)</f>
        <v>0</v>
      </c>
      <c r="I59" s="256"/>
      <c r="J59" s="18">
        <f>SUM(J7:J58)</f>
        <v>1536557</v>
      </c>
      <c r="K59" s="18">
        <f>SUM(K7:K58)</f>
        <v>6500000</v>
      </c>
      <c r="M59" s="309">
        <f>SUM(M7:M58)</f>
        <v>0</v>
      </c>
      <c r="N59" s="18">
        <f>SUM(N7:N58)</f>
        <v>6500000</v>
      </c>
    </row>
    <row r="60" spans="1:16" ht="13.5" thickTop="1" x14ac:dyDescent="0.2"/>
    <row r="61" spans="1:16" ht="13.5" thickBot="1" x14ac:dyDescent="0.25">
      <c r="A61" s="1" t="s">
        <v>206</v>
      </c>
      <c r="E61" s="257">
        <v>6500000</v>
      </c>
      <c r="H61" s="1"/>
      <c r="I61" s="8"/>
      <c r="J61" s="72"/>
      <c r="M61" s="72"/>
    </row>
    <row r="62" spans="1:16" ht="13.5" thickTop="1" x14ac:dyDescent="0.2">
      <c r="H62" s="1"/>
      <c r="I62" s="8"/>
      <c r="J62" s="28"/>
    </row>
    <row r="63" spans="1:16" x14ac:dyDescent="0.2">
      <c r="E63" s="177"/>
    </row>
  </sheetData>
  <sheetProtection algorithmName="SHA-512" hashValue="ZTdCeNq4AHnXnp3R3dg9Ciwy/eCiZSJA7mKeyCB7G13z12MatOW/+YhzNOxBYwrlUDgOT5gl1y8vY9HvvbvpFQ==" saltValue="lQB32JbJ3ynkHgmeV1XMGg==" spinCount="100000" sheet="1" formatCells="0" formatColumns="0" formatRows="0" insertColumns="0" insertRows="0" insertHyperlinks="0" deleteColumns="0" deleteRows="0" sort="0" autoFilter="0" pivotTables="0"/>
  <mergeCells count="3">
    <mergeCell ref="J4:K4"/>
    <mergeCell ref="M4:N4"/>
    <mergeCell ref="G4:H4"/>
  </mergeCells>
  <phoneticPr fontId="5" type="noConversion"/>
  <pageMargins left="0.5" right="0.5" top="0.5" bottom="0.5" header="0" footer="0"/>
  <pageSetup scale="71" orientation="landscape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P62"/>
  <sheetViews>
    <sheetView zoomScale="90" zoomScaleNormal="90" workbookViewId="0">
      <pane xSplit="2" ySplit="6" topLeftCell="C7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3" width="14.42578125" style="154" bestFit="1" customWidth="1"/>
    <col min="4" max="4" width="2.7109375" style="165" customWidth="1"/>
    <col min="5" max="5" width="11.140625" style="154" bestFit="1" customWidth="1"/>
    <col min="6" max="6" width="7.140625" style="154" bestFit="1" customWidth="1"/>
    <col min="7" max="7" width="2.7109375" style="165" customWidth="1"/>
    <col min="8" max="8" width="10.85546875" style="154" bestFit="1" customWidth="1"/>
    <col min="9" max="9" width="11.140625" style="154" bestFit="1" customWidth="1"/>
    <col min="10" max="10" width="2.7109375" style="154" customWidth="1"/>
    <col min="11" max="11" width="11.42578125" style="154" customWidth="1"/>
    <col min="12" max="12" width="11.140625" style="154" bestFit="1" customWidth="1"/>
    <col min="13" max="14" width="9.140625" style="154" customWidth="1"/>
    <col min="15" max="15" width="16.42578125" style="154" hidden="1" customWidth="1"/>
    <col min="16" max="16" width="13" style="154" bestFit="1" customWidth="1"/>
    <col min="17" max="16384" width="9.140625" style="154"/>
  </cols>
  <sheetData>
    <row r="1" spans="1:16" x14ac:dyDescent="0.2">
      <c r="A1" s="1" t="s">
        <v>73</v>
      </c>
      <c r="C1" s="1" t="s">
        <v>246</v>
      </c>
      <c r="D1" s="8"/>
    </row>
    <row r="2" spans="1:16" x14ac:dyDescent="0.2">
      <c r="A2" s="26" t="str">
        <f>+'Original ABG Allocation'!A3</f>
        <v>FY 2022-23</v>
      </c>
      <c r="C2" s="165"/>
      <c r="F2" s="165"/>
    </row>
    <row r="3" spans="1:16" s="258" customFormat="1" x14ac:dyDescent="0.2">
      <c r="A3" s="2"/>
      <c r="B3" s="183"/>
      <c r="C3" s="212" t="s">
        <v>235</v>
      </c>
      <c r="D3" s="212"/>
      <c r="E3" s="10"/>
      <c r="F3" s="10"/>
      <c r="G3" s="10"/>
    </row>
    <row r="4" spans="1:16" s="258" customFormat="1" x14ac:dyDescent="0.2">
      <c r="A4" s="2"/>
      <c r="B4" s="183"/>
      <c r="C4" s="11" t="s">
        <v>150</v>
      </c>
      <c r="D4" s="12"/>
      <c r="E4" s="333" t="s">
        <v>140</v>
      </c>
      <c r="F4" s="335"/>
      <c r="G4" s="260"/>
      <c r="H4" s="333" t="s">
        <v>139</v>
      </c>
      <c r="I4" s="335"/>
      <c r="K4" s="333" t="s">
        <v>215</v>
      </c>
      <c r="L4" s="335"/>
      <c r="O4" s="2" t="s">
        <v>279</v>
      </c>
    </row>
    <row r="5" spans="1:16" s="258" customFormat="1" x14ac:dyDescent="0.2">
      <c r="A5" s="2"/>
      <c r="B5" s="183"/>
      <c r="C5" s="12"/>
      <c r="D5" s="12"/>
      <c r="E5" s="259" t="s">
        <v>228</v>
      </c>
      <c r="F5" s="260"/>
      <c r="G5" s="260"/>
      <c r="H5" s="259" t="s">
        <v>228</v>
      </c>
      <c r="I5" s="260"/>
      <c r="K5" s="259" t="s">
        <v>228</v>
      </c>
      <c r="L5" s="260"/>
      <c r="O5" s="2" t="s">
        <v>280</v>
      </c>
    </row>
    <row r="6" spans="1:16" s="258" customFormat="1" x14ac:dyDescent="0.2">
      <c r="A6" s="2"/>
      <c r="B6" s="183"/>
      <c r="C6" s="261"/>
      <c r="D6" s="261"/>
      <c r="E6" s="58" t="s">
        <v>229</v>
      </c>
      <c r="F6" s="39" t="s">
        <v>19</v>
      </c>
      <c r="G6" s="327"/>
      <c r="H6" s="58" t="s">
        <v>229</v>
      </c>
      <c r="I6" s="39" t="s">
        <v>19</v>
      </c>
      <c r="K6" s="58" t="s">
        <v>229</v>
      </c>
      <c r="L6" s="39" t="s">
        <v>19</v>
      </c>
      <c r="O6" s="2" t="s">
        <v>281</v>
      </c>
    </row>
    <row r="7" spans="1:16" x14ac:dyDescent="0.2">
      <c r="A7" s="28" t="str">
        <f>+'Original ABG Allocation'!A6</f>
        <v>01</v>
      </c>
      <c r="B7" s="28" t="str">
        <f>+'Original ABG Allocation'!B6</f>
        <v>ERIE</v>
      </c>
      <c r="C7" s="246">
        <f>+'Original ABG Allocation'!G6</f>
        <v>20097</v>
      </c>
      <c r="D7" s="262"/>
      <c r="E7" s="43">
        <v>0</v>
      </c>
      <c r="F7" s="43">
        <v>0</v>
      </c>
      <c r="G7" s="175"/>
      <c r="H7" s="160">
        <v>-312</v>
      </c>
      <c r="I7" s="43">
        <v>19785</v>
      </c>
      <c r="J7" s="160"/>
      <c r="K7" s="43">
        <v>0</v>
      </c>
      <c r="L7" s="43">
        <f t="shared" ref="L7:L58" si="0">I7+K7</f>
        <v>19785</v>
      </c>
      <c r="M7" s="160"/>
      <c r="N7" s="160"/>
      <c r="O7" s="157">
        <v>19953</v>
      </c>
      <c r="P7" s="228"/>
    </row>
    <row r="8" spans="1:16" x14ac:dyDescent="0.2">
      <c r="A8" s="28" t="str">
        <f>+'Original ABG Allocation'!A7</f>
        <v>02</v>
      </c>
      <c r="B8" s="28" t="str">
        <f>+'Original ABG Allocation'!B7</f>
        <v>CRAWFORD</v>
      </c>
      <c r="C8" s="246">
        <f>+'Original ABG Allocation'!G7</f>
        <v>10676</v>
      </c>
      <c r="D8" s="262"/>
      <c r="E8" s="43">
        <v>0</v>
      </c>
      <c r="F8" s="160">
        <v>0</v>
      </c>
      <c r="G8" s="175"/>
      <c r="H8" s="160">
        <v>-1429</v>
      </c>
      <c r="I8" s="43">
        <v>9247</v>
      </c>
      <c r="J8" s="160"/>
      <c r="K8" s="43">
        <v>0</v>
      </c>
      <c r="L8" s="43">
        <f t="shared" si="0"/>
        <v>9247</v>
      </c>
      <c r="M8" s="160"/>
      <c r="N8" s="160"/>
      <c r="O8" s="157">
        <v>9098</v>
      </c>
      <c r="P8" s="228"/>
    </row>
    <row r="9" spans="1:16" x14ac:dyDescent="0.2">
      <c r="A9" s="28" t="str">
        <f>+'Original ABG Allocation'!A8</f>
        <v>03</v>
      </c>
      <c r="B9" s="28" t="str">
        <f>+'Original ABG Allocation'!B8</f>
        <v>CAM/ELK/MCKEAN</v>
      </c>
      <c r="C9" s="246">
        <f>+'Original ABG Allocation'!G8</f>
        <v>11237</v>
      </c>
      <c r="D9" s="262"/>
      <c r="E9" s="43">
        <v>0</v>
      </c>
      <c r="F9" s="160">
        <v>0</v>
      </c>
      <c r="G9" s="175"/>
      <c r="H9" s="160">
        <v>-2766</v>
      </c>
      <c r="I9" s="43">
        <v>8471</v>
      </c>
      <c r="J9" s="160"/>
      <c r="K9" s="43">
        <v>0</v>
      </c>
      <c r="L9" s="43">
        <f t="shared" si="0"/>
        <v>8471</v>
      </c>
      <c r="M9" s="160"/>
      <c r="N9" s="160"/>
      <c r="O9" s="157">
        <v>8419</v>
      </c>
      <c r="P9" s="228"/>
    </row>
    <row r="10" spans="1:16" x14ac:dyDescent="0.2">
      <c r="A10" s="28" t="str">
        <f>+'Original ABG Allocation'!A9</f>
        <v>04</v>
      </c>
      <c r="B10" s="28" t="str">
        <f>+'Original ABG Allocation'!B9</f>
        <v>BEAVER</v>
      </c>
      <c r="C10" s="246">
        <f>+'Original ABG Allocation'!G9</f>
        <v>15815</v>
      </c>
      <c r="D10" s="262"/>
      <c r="E10" s="43">
        <v>0</v>
      </c>
      <c r="F10" s="160">
        <v>0</v>
      </c>
      <c r="G10" s="175"/>
      <c r="H10" s="160">
        <v>-2055</v>
      </c>
      <c r="I10" s="43">
        <v>13760</v>
      </c>
      <c r="J10" s="160"/>
      <c r="K10" s="43">
        <v>0</v>
      </c>
      <c r="L10" s="43">
        <f t="shared" si="0"/>
        <v>13760</v>
      </c>
      <c r="M10" s="160"/>
      <c r="N10" s="160"/>
      <c r="O10" s="157">
        <v>13537</v>
      </c>
      <c r="P10" s="228"/>
    </row>
    <row r="11" spans="1:16" x14ac:dyDescent="0.2">
      <c r="A11" s="28" t="str">
        <f>+'Original ABG Allocation'!A10</f>
        <v>05</v>
      </c>
      <c r="B11" s="28" t="str">
        <f>+'Original ABG Allocation'!B10</f>
        <v>INDIANA</v>
      </c>
      <c r="C11" s="246">
        <f>+'Original ABG Allocation'!G10</f>
        <v>10185</v>
      </c>
      <c r="D11" s="262"/>
      <c r="E11" s="43">
        <v>0</v>
      </c>
      <c r="F11" s="160">
        <v>0</v>
      </c>
      <c r="G11" s="175"/>
      <c r="H11" s="160">
        <v>-1903</v>
      </c>
      <c r="I11" s="43">
        <v>8282</v>
      </c>
      <c r="J11" s="160"/>
      <c r="K11" s="43">
        <v>0</v>
      </c>
      <c r="L11" s="43">
        <f t="shared" si="0"/>
        <v>8282</v>
      </c>
      <c r="M11" s="160"/>
      <c r="N11" s="160"/>
      <c r="O11" s="157">
        <v>8408</v>
      </c>
      <c r="P11" s="228"/>
    </row>
    <row r="12" spans="1:16" x14ac:dyDescent="0.2">
      <c r="A12" s="28" t="str">
        <f>+'Original ABG Allocation'!A11</f>
        <v>06</v>
      </c>
      <c r="B12" s="28" t="str">
        <f>+'Original ABG Allocation'!B11</f>
        <v>ALLEGHENY</v>
      </c>
      <c r="C12" s="246">
        <f>+'Original ABG Allocation'!G11</f>
        <v>107007</v>
      </c>
      <c r="D12" s="262"/>
      <c r="E12" s="43">
        <v>0</v>
      </c>
      <c r="F12" s="160">
        <v>0</v>
      </c>
      <c r="G12" s="175"/>
      <c r="H12" s="160">
        <v>-20515</v>
      </c>
      <c r="I12" s="43">
        <f t="shared" ref="I12:I58" si="1">C12+F12+H12</f>
        <v>86492</v>
      </c>
      <c r="J12" s="160"/>
      <c r="K12" s="43">
        <v>0</v>
      </c>
      <c r="L12" s="43">
        <f t="shared" si="0"/>
        <v>86492</v>
      </c>
      <c r="M12" s="160"/>
      <c r="N12" s="160"/>
      <c r="O12" s="157">
        <v>86148</v>
      </c>
      <c r="P12" s="228"/>
    </row>
    <row r="13" spans="1:16" x14ac:dyDescent="0.2">
      <c r="A13" s="28" t="str">
        <f>+'Original ABG Allocation'!A12</f>
        <v>07</v>
      </c>
      <c r="B13" s="28" t="str">
        <f>+'Original ABG Allocation'!B12</f>
        <v>WESTMORELAND</v>
      </c>
      <c r="C13" s="246">
        <f>+'Original ABG Allocation'!G12</f>
        <v>33328</v>
      </c>
      <c r="D13" s="262"/>
      <c r="E13" s="43">
        <v>0</v>
      </c>
      <c r="F13" s="160">
        <v>0</v>
      </c>
      <c r="G13" s="175"/>
      <c r="H13" s="160">
        <v>-5773</v>
      </c>
      <c r="I13" s="43">
        <f t="shared" si="1"/>
        <v>27555</v>
      </c>
      <c r="J13" s="160"/>
      <c r="K13" s="43">
        <v>0</v>
      </c>
      <c r="L13" s="43">
        <f t="shared" si="0"/>
        <v>27555</v>
      </c>
      <c r="M13" s="160"/>
      <c r="N13" s="160"/>
      <c r="O13" s="157">
        <v>27607</v>
      </c>
      <c r="P13" s="228"/>
    </row>
    <row r="14" spans="1:16" x14ac:dyDescent="0.2">
      <c r="A14" s="28" t="str">
        <f>+'Original ABG Allocation'!A13</f>
        <v>08</v>
      </c>
      <c r="B14" s="28" t="str">
        <f>+'Original ABG Allocation'!B13</f>
        <v>WASH/FAY/GREENE</v>
      </c>
      <c r="C14" s="246">
        <f>+'Original ABG Allocation'!G13</f>
        <v>39938</v>
      </c>
      <c r="D14" s="262"/>
      <c r="E14" s="43">
        <v>0</v>
      </c>
      <c r="F14" s="160">
        <v>0</v>
      </c>
      <c r="G14" s="175"/>
      <c r="H14" s="160">
        <v>-5000</v>
      </c>
      <c r="I14" s="43">
        <f t="shared" si="1"/>
        <v>34938</v>
      </c>
      <c r="J14" s="160"/>
      <c r="K14" s="43">
        <v>0</v>
      </c>
      <c r="L14" s="43">
        <f t="shared" si="0"/>
        <v>34938</v>
      </c>
      <c r="M14" s="160"/>
      <c r="N14" s="160"/>
      <c r="O14" s="157">
        <v>34319</v>
      </c>
      <c r="P14" s="228"/>
    </row>
    <row r="15" spans="1:16" x14ac:dyDescent="0.2">
      <c r="A15" s="28" t="str">
        <f>+'Original ABG Allocation'!A14</f>
        <v>09</v>
      </c>
      <c r="B15" s="28" t="str">
        <f>+'Original ABG Allocation'!B14</f>
        <v>SOMERSET</v>
      </c>
      <c r="C15" s="246">
        <f>+'Original ABG Allocation'!G14</f>
        <v>11799</v>
      </c>
      <c r="D15" s="262"/>
      <c r="E15" s="43">
        <v>0</v>
      </c>
      <c r="F15" s="160">
        <v>0</v>
      </c>
      <c r="G15" s="175"/>
      <c r="H15" s="160">
        <v>-2713.0041460428456</v>
      </c>
      <c r="I15" s="43">
        <f t="shared" si="1"/>
        <v>9085.9958539571544</v>
      </c>
      <c r="J15" s="160"/>
      <c r="K15" s="43">
        <v>0</v>
      </c>
      <c r="L15" s="43">
        <f t="shared" si="0"/>
        <v>9085.9958539571544</v>
      </c>
      <c r="M15" s="160"/>
      <c r="N15" s="160"/>
      <c r="O15" s="157">
        <v>8912</v>
      </c>
      <c r="P15" s="228"/>
    </row>
    <row r="16" spans="1:16" x14ac:dyDescent="0.2">
      <c r="A16" s="28" t="str">
        <f>+'Original ABG Allocation'!A15</f>
        <v>10</v>
      </c>
      <c r="B16" s="28" t="str">
        <f>+'Original ABG Allocation'!B15</f>
        <v>CAMBRIA</v>
      </c>
      <c r="C16" s="246">
        <f>+'Original ABG Allocation'!G15</f>
        <v>17087</v>
      </c>
      <c r="D16" s="262"/>
      <c r="E16" s="43">
        <v>0</v>
      </c>
      <c r="F16" s="160">
        <v>0</v>
      </c>
      <c r="G16" s="175"/>
      <c r="H16" s="160">
        <v>-3509</v>
      </c>
      <c r="I16" s="43">
        <f t="shared" si="1"/>
        <v>13578</v>
      </c>
      <c r="J16" s="160"/>
      <c r="K16" s="43">
        <v>0</v>
      </c>
      <c r="L16" s="43">
        <f t="shared" si="0"/>
        <v>13578</v>
      </c>
      <c r="M16" s="160"/>
      <c r="N16" s="160"/>
      <c r="O16" s="157">
        <v>13768</v>
      </c>
      <c r="P16" s="101"/>
    </row>
    <row r="17" spans="1:16" x14ac:dyDescent="0.2">
      <c r="A17" s="28" t="str">
        <f>+'Original ABG Allocation'!A16</f>
        <v>11</v>
      </c>
      <c r="B17" s="28" t="str">
        <f>+'Original ABG Allocation'!B16</f>
        <v>BLAIR</v>
      </c>
      <c r="C17" s="246">
        <f>+'Original ABG Allocation'!G16</f>
        <v>11735</v>
      </c>
      <c r="D17" s="262"/>
      <c r="E17" s="43">
        <v>0</v>
      </c>
      <c r="F17" s="160">
        <v>0</v>
      </c>
      <c r="G17" s="175"/>
      <c r="H17" s="160">
        <v>-1716</v>
      </c>
      <c r="I17" s="43">
        <f t="shared" si="1"/>
        <v>10019</v>
      </c>
      <c r="J17" s="160"/>
      <c r="K17" s="43">
        <v>0</v>
      </c>
      <c r="L17" s="43">
        <f t="shared" si="0"/>
        <v>10019</v>
      </c>
      <c r="M17" s="160"/>
      <c r="N17" s="160"/>
      <c r="O17" s="157">
        <v>10214</v>
      </c>
      <c r="P17" s="101"/>
    </row>
    <row r="18" spans="1:16" x14ac:dyDescent="0.2">
      <c r="A18" s="28" t="str">
        <f>+'Original ABG Allocation'!A17</f>
        <v>12</v>
      </c>
      <c r="B18" s="28" t="str">
        <f>+'Original ABG Allocation'!B17</f>
        <v>BED/FULT/HUNT</v>
      </c>
      <c r="C18" s="246">
        <f>+'Original ABG Allocation'!G17</f>
        <v>14807</v>
      </c>
      <c r="D18" s="262"/>
      <c r="E18" s="43">
        <v>0</v>
      </c>
      <c r="F18" s="160">
        <v>0</v>
      </c>
      <c r="G18" s="175"/>
      <c r="H18" s="160">
        <v>-871</v>
      </c>
      <c r="I18" s="43">
        <f t="shared" si="1"/>
        <v>13936</v>
      </c>
      <c r="J18" s="160"/>
      <c r="K18" s="43">
        <v>0</v>
      </c>
      <c r="L18" s="43">
        <f t="shared" si="0"/>
        <v>13936</v>
      </c>
      <c r="M18" s="160"/>
      <c r="N18" s="160"/>
      <c r="O18" s="157">
        <v>13568</v>
      </c>
      <c r="P18" s="101"/>
    </row>
    <row r="19" spans="1:16" x14ac:dyDescent="0.2">
      <c r="A19" s="28" t="str">
        <f>+'Original ABG Allocation'!A18</f>
        <v>13</v>
      </c>
      <c r="B19" s="28" t="str">
        <f>+'Original ABG Allocation'!B18</f>
        <v>CENTRE</v>
      </c>
      <c r="C19" s="246">
        <f>+'Original ABG Allocation'!G18</f>
        <v>10000</v>
      </c>
      <c r="D19" s="262"/>
      <c r="E19" s="43">
        <v>0</v>
      </c>
      <c r="F19" s="160">
        <v>0</v>
      </c>
      <c r="G19" s="175"/>
      <c r="H19" s="160">
        <v>-1143</v>
      </c>
      <c r="I19" s="43">
        <f t="shared" si="1"/>
        <v>8857</v>
      </c>
      <c r="J19" s="160"/>
      <c r="K19" s="43">
        <v>0</v>
      </c>
      <c r="L19" s="43">
        <f t="shared" si="0"/>
        <v>8857</v>
      </c>
      <c r="M19" s="160"/>
      <c r="N19" s="160"/>
      <c r="O19" s="157">
        <v>8849</v>
      </c>
      <c r="P19" s="101"/>
    </row>
    <row r="20" spans="1:16" x14ac:dyDescent="0.2">
      <c r="A20" s="28" t="str">
        <f>+'Original ABG Allocation'!A19</f>
        <v>14</v>
      </c>
      <c r="B20" s="28" t="str">
        <f>+'Original ABG Allocation'!B19</f>
        <v>LYCOM/CLINTON</v>
      </c>
      <c r="C20" s="246">
        <f>+'Original ABG Allocation'!G19</f>
        <v>16355</v>
      </c>
      <c r="D20" s="262"/>
      <c r="E20" s="43">
        <v>0</v>
      </c>
      <c r="F20" s="160">
        <v>0</v>
      </c>
      <c r="G20" s="175"/>
      <c r="H20" s="160">
        <v>-2478</v>
      </c>
      <c r="I20" s="43">
        <f t="shared" si="1"/>
        <v>13877</v>
      </c>
      <c r="J20" s="160"/>
      <c r="K20" s="43">
        <v>0</v>
      </c>
      <c r="L20" s="43">
        <f t="shared" si="0"/>
        <v>13877</v>
      </c>
      <c r="M20" s="160"/>
      <c r="N20" s="160"/>
      <c r="O20" s="157">
        <v>13887</v>
      </c>
      <c r="P20" s="101"/>
    </row>
    <row r="21" spans="1:16" x14ac:dyDescent="0.2">
      <c r="A21" s="28" t="str">
        <f>+'Original ABG Allocation'!A20</f>
        <v>15</v>
      </c>
      <c r="B21" s="28" t="str">
        <f>+'Original ABG Allocation'!B20</f>
        <v>COLUM/MONT</v>
      </c>
      <c r="C21" s="246">
        <f>+'Original ABG Allocation'!G20</f>
        <v>10000</v>
      </c>
      <c r="D21" s="262"/>
      <c r="E21" s="43">
        <v>0</v>
      </c>
      <c r="F21" s="160">
        <v>0</v>
      </c>
      <c r="G21" s="175"/>
      <c r="H21" s="160">
        <v>-2110</v>
      </c>
      <c r="I21" s="43">
        <f t="shared" si="1"/>
        <v>7890</v>
      </c>
      <c r="J21" s="160"/>
      <c r="K21" s="43">
        <v>0</v>
      </c>
      <c r="L21" s="43">
        <f t="shared" si="0"/>
        <v>7890</v>
      </c>
      <c r="M21" s="160"/>
      <c r="N21" s="160"/>
      <c r="O21" s="157">
        <v>7854</v>
      </c>
      <c r="P21" s="101"/>
    </row>
    <row r="22" spans="1:16" x14ac:dyDescent="0.2">
      <c r="A22" s="28" t="str">
        <f>+'Original ABG Allocation'!A21</f>
        <v>16</v>
      </c>
      <c r="B22" s="28" t="str">
        <f>+'Original ABG Allocation'!B21</f>
        <v>NORTHUMBERLND</v>
      </c>
      <c r="C22" s="246">
        <f>+'Original ABG Allocation'!G21</f>
        <v>11327</v>
      </c>
      <c r="D22" s="262"/>
      <c r="E22" s="43">
        <v>0</v>
      </c>
      <c r="F22" s="160">
        <v>0</v>
      </c>
      <c r="G22" s="175"/>
      <c r="H22" s="160">
        <v>-2244</v>
      </c>
      <c r="I22" s="43">
        <f t="shared" si="1"/>
        <v>9083</v>
      </c>
      <c r="J22" s="160"/>
      <c r="K22" s="43">
        <v>0</v>
      </c>
      <c r="L22" s="43">
        <f t="shared" si="0"/>
        <v>9083</v>
      </c>
      <c r="M22" s="160"/>
      <c r="N22" s="160"/>
      <c r="O22" s="157">
        <v>9043</v>
      </c>
      <c r="P22" s="101"/>
    </row>
    <row r="23" spans="1:16" x14ac:dyDescent="0.2">
      <c r="A23" s="28" t="str">
        <f>+'Original ABG Allocation'!A22</f>
        <v>17</v>
      </c>
      <c r="B23" s="28" t="str">
        <f>+'Original ABG Allocation'!B22</f>
        <v>UNION/SNYDER</v>
      </c>
      <c r="C23" s="246">
        <f>+'Original ABG Allocation'!G22</f>
        <v>10000</v>
      </c>
      <c r="D23" s="262"/>
      <c r="E23" s="43">
        <v>0</v>
      </c>
      <c r="F23" s="160">
        <v>0</v>
      </c>
      <c r="G23" s="175"/>
      <c r="H23" s="160">
        <v>-2154</v>
      </c>
      <c r="I23" s="43">
        <f t="shared" si="1"/>
        <v>7846</v>
      </c>
      <c r="J23" s="160"/>
      <c r="K23" s="43">
        <v>0</v>
      </c>
      <c r="L23" s="43">
        <f t="shared" si="0"/>
        <v>7846</v>
      </c>
      <c r="M23" s="160"/>
      <c r="N23" s="160"/>
      <c r="O23" s="157">
        <v>7778</v>
      </c>
      <c r="P23" s="101"/>
    </row>
    <row r="24" spans="1:16" x14ac:dyDescent="0.2">
      <c r="A24" s="28" t="str">
        <f>+'Original ABG Allocation'!A23</f>
        <v>18</v>
      </c>
      <c r="B24" s="28" t="str">
        <f>+'Original ABG Allocation'!B23</f>
        <v>MIFF/JUNIATA</v>
      </c>
      <c r="C24" s="246">
        <f>+'Original ABG Allocation'!G23</f>
        <v>10222</v>
      </c>
      <c r="D24" s="262"/>
      <c r="E24" s="43">
        <v>0</v>
      </c>
      <c r="F24" s="160">
        <v>0</v>
      </c>
      <c r="G24" s="175"/>
      <c r="H24" s="160">
        <v>-1832</v>
      </c>
      <c r="I24" s="43">
        <f t="shared" si="1"/>
        <v>8390</v>
      </c>
      <c r="J24" s="160"/>
      <c r="K24" s="43">
        <v>0</v>
      </c>
      <c r="L24" s="43">
        <f t="shared" si="0"/>
        <v>8390</v>
      </c>
      <c r="M24" s="160"/>
      <c r="N24" s="160"/>
      <c r="O24" s="157">
        <v>8157</v>
      </c>
      <c r="P24" s="101"/>
    </row>
    <row r="25" spans="1:16" x14ac:dyDescent="0.2">
      <c r="A25" s="28" t="str">
        <f>+'Original ABG Allocation'!A24</f>
        <v>19</v>
      </c>
      <c r="B25" s="28" t="str">
        <f>+'Original ABG Allocation'!B24</f>
        <v>FRANKLIN</v>
      </c>
      <c r="C25" s="246">
        <f>+'Original ABG Allocation'!G24</f>
        <v>15528</v>
      </c>
      <c r="D25" s="262"/>
      <c r="E25" s="43">
        <v>0</v>
      </c>
      <c r="F25" s="160">
        <v>0</v>
      </c>
      <c r="G25" s="175"/>
      <c r="H25" s="160">
        <v>-4027</v>
      </c>
      <c r="I25" s="43">
        <f t="shared" si="1"/>
        <v>11501</v>
      </c>
      <c r="J25" s="160"/>
      <c r="K25" s="43">
        <v>0</v>
      </c>
      <c r="L25" s="43">
        <f t="shared" si="0"/>
        <v>11501</v>
      </c>
      <c r="M25" s="160"/>
      <c r="N25" s="160"/>
      <c r="O25" s="157">
        <v>10965</v>
      </c>
      <c r="P25" s="101"/>
    </row>
    <row r="26" spans="1:16" x14ac:dyDescent="0.2">
      <c r="A26" s="28" t="str">
        <f>+'Original ABG Allocation'!A25</f>
        <v>20</v>
      </c>
      <c r="B26" s="28" t="str">
        <f>+'Original ABG Allocation'!B25</f>
        <v>ADAMS</v>
      </c>
      <c r="C26" s="246">
        <f>+'Original ABG Allocation'!G25</f>
        <v>10175</v>
      </c>
      <c r="D26" s="262"/>
      <c r="E26" s="43">
        <v>0</v>
      </c>
      <c r="F26" s="160">
        <v>0</v>
      </c>
      <c r="G26" s="175"/>
      <c r="H26" s="160">
        <v>-616</v>
      </c>
      <c r="I26" s="43">
        <f t="shared" si="1"/>
        <v>9559</v>
      </c>
      <c r="J26" s="160"/>
      <c r="K26" s="43">
        <v>0</v>
      </c>
      <c r="L26" s="43">
        <f t="shared" si="0"/>
        <v>9559</v>
      </c>
      <c r="M26" s="160"/>
      <c r="N26" s="160"/>
      <c r="O26" s="157">
        <v>9645</v>
      </c>
      <c r="P26" s="101"/>
    </row>
    <row r="27" spans="1:16" x14ac:dyDescent="0.2">
      <c r="A27" s="28" t="str">
        <f>+'Original ABG Allocation'!A26</f>
        <v>21</v>
      </c>
      <c r="B27" s="28" t="str">
        <f>+'Original ABG Allocation'!B26</f>
        <v>CUMBERLAND</v>
      </c>
      <c r="C27" s="246">
        <f>+'Original ABG Allocation'!G26</f>
        <v>17010</v>
      </c>
      <c r="D27" s="262"/>
      <c r="E27" s="43">
        <v>0</v>
      </c>
      <c r="F27" s="160">
        <v>0</v>
      </c>
      <c r="G27" s="175"/>
      <c r="H27" s="160">
        <v>-3112</v>
      </c>
      <c r="I27" s="43">
        <f t="shared" si="1"/>
        <v>13898</v>
      </c>
      <c r="J27" s="160"/>
      <c r="K27" s="43">
        <v>0</v>
      </c>
      <c r="L27" s="43">
        <f t="shared" si="0"/>
        <v>13898</v>
      </c>
      <c r="M27" s="160"/>
      <c r="N27" s="160"/>
      <c r="O27" s="157">
        <v>14141</v>
      </c>
      <c r="P27" s="101"/>
    </row>
    <row r="28" spans="1:16" x14ac:dyDescent="0.2">
      <c r="A28" s="28" t="str">
        <f>+'Original ABG Allocation'!A27</f>
        <v>22</v>
      </c>
      <c r="B28" s="28" t="str">
        <f>+'Original ABG Allocation'!B27</f>
        <v>PERRY</v>
      </c>
      <c r="C28" s="246">
        <f>+'Original ABG Allocation'!G27</f>
        <v>10000</v>
      </c>
      <c r="D28" s="262"/>
      <c r="E28" s="43">
        <v>0</v>
      </c>
      <c r="F28" s="160">
        <v>0</v>
      </c>
      <c r="G28" s="175"/>
      <c r="H28" s="160">
        <v>-5032</v>
      </c>
      <c r="I28" s="43">
        <f t="shared" si="1"/>
        <v>4968</v>
      </c>
      <c r="J28" s="160"/>
      <c r="K28" s="43">
        <v>0</v>
      </c>
      <c r="L28" s="43">
        <f t="shared" si="0"/>
        <v>4968</v>
      </c>
      <c r="M28" s="160"/>
      <c r="N28" s="160"/>
      <c r="O28" s="157">
        <v>4886</v>
      </c>
      <c r="P28" s="101"/>
    </row>
    <row r="29" spans="1:16" x14ac:dyDescent="0.2">
      <c r="A29" s="28" t="str">
        <f>+'Original ABG Allocation'!A28</f>
        <v>23</v>
      </c>
      <c r="B29" s="28" t="str">
        <f>+'Original ABG Allocation'!B28</f>
        <v>DAUPHIN</v>
      </c>
      <c r="C29" s="246">
        <f>+'Original ABG Allocation'!G28</f>
        <v>18822</v>
      </c>
      <c r="D29" s="262"/>
      <c r="E29" s="43">
        <v>0</v>
      </c>
      <c r="F29" s="160">
        <v>0</v>
      </c>
      <c r="G29" s="175"/>
      <c r="H29" s="160">
        <v>976</v>
      </c>
      <c r="I29" s="43">
        <f t="shared" si="1"/>
        <v>19798</v>
      </c>
      <c r="J29" s="160"/>
      <c r="K29" s="43">
        <v>0</v>
      </c>
      <c r="L29" s="43">
        <f t="shared" si="0"/>
        <v>19798</v>
      </c>
      <c r="M29" s="160"/>
      <c r="N29" s="160"/>
      <c r="O29" s="157">
        <v>19588</v>
      </c>
      <c r="P29" s="101"/>
    </row>
    <row r="30" spans="1:16" x14ac:dyDescent="0.2">
      <c r="A30" s="28" t="str">
        <f>+'Original ABG Allocation'!A29</f>
        <v>24</v>
      </c>
      <c r="B30" s="28" t="str">
        <f>+'Original ABG Allocation'!B29</f>
        <v>LEBANON</v>
      </c>
      <c r="C30" s="246">
        <f>+'Original ABG Allocation'!G29</f>
        <v>11419</v>
      </c>
      <c r="D30" s="262"/>
      <c r="E30" s="43">
        <v>0</v>
      </c>
      <c r="F30" s="160">
        <v>0</v>
      </c>
      <c r="G30" s="175"/>
      <c r="H30" s="160">
        <v>-1960</v>
      </c>
      <c r="I30" s="43">
        <f t="shared" si="1"/>
        <v>9459</v>
      </c>
      <c r="J30" s="160"/>
      <c r="K30" s="43">
        <v>0</v>
      </c>
      <c r="L30" s="43">
        <f t="shared" si="0"/>
        <v>9459</v>
      </c>
      <c r="M30" s="160"/>
      <c r="N30" s="160"/>
      <c r="O30" s="157">
        <v>9208</v>
      </c>
      <c r="P30" s="101"/>
    </row>
    <row r="31" spans="1:16" x14ac:dyDescent="0.2">
      <c r="A31" s="28" t="str">
        <f>+'Original ABG Allocation'!A30</f>
        <v>25</v>
      </c>
      <c r="B31" s="28" t="str">
        <f>+'Original ABG Allocation'!B30</f>
        <v>YORK</v>
      </c>
      <c r="C31" s="246">
        <f>+'Original ABG Allocation'!G30</f>
        <v>27448</v>
      </c>
      <c r="D31" s="262"/>
      <c r="E31" s="43">
        <v>0</v>
      </c>
      <c r="F31" s="160">
        <v>0</v>
      </c>
      <c r="G31" s="175"/>
      <c r="H31" s="160">
        <v>824</v>
      </c>
      <c r="I31" s="43">
        <f t="shared" si="1"/>
        <v>28272</v>
      </c>
      <c r="J31" s="160"/>
      <c r="K31" s="43">
        <v>0</v>
      </c>
      <c r="L31" s="43">
        <f t="shared" si="0"/>
        <v>28272</v>
      </c>
      <c r="M31" s="160"/>
      <c r="N31" s="160"/>
      <c r="O31" s="157">
        <v>28711</v>
      </c>
      <c r="P31" s="101"/>
    </row>
    <row r="32" spans="1:16" x14ac:dyDescent="0.2">
      <c r="A32" s="28" t="str">
        <f>+'Original ABG Allocation'!A31</f>
        <v>26</v>
      </c>
      <c r="B32" s="28" t="str">
        <f>+'Original ABG Allocation'!B31</f>
        <v>LANCASTER</v>
      </c>
      <c r="C32" s="246">
        <f>+'Original ABG Allocation'!G31</f>
        <v>33008</v>
      </c>
      <c r="D32" s="262"/>
      <c r="E32" s="43">
        <v>0</v>
      </c>
      <c r="F32" s="160">
        <v>0</v>
      </c>
      <c r="G32" s="175"/>
      <c r="H32" s="160">
        <v>-1569</v>
      </c>
      <c r="I32" s="43">
        <f t="shared" si="1"/>
        <v>31439</v>
      </c>
      <c r="J32" s="160"/>
      <c r="K32" s="43">
        <v>0</v>
      </c>
      <c r="L32" s="43">
        <f t="shared" si="0"/>
        <v>31439</v>
      </c>
      <c r="M32" s="160"/>
      <c r="N32" s="160"/>
      <c r="O32" s="157">
        <v>32631</v>
      </c>
      <c r="P32" s="101"/>
    </row>
    <row r="33" spans="1:16" x14ac:dyDescent="0.2">
      <c r="A33" s="28" t="str">
        <f>+'Original ABG Allocation'!A32</f>
        <v>27</v>
      </c>
      <c r="B33" s="28" t="str">
        <f>+'Original ABG Allocation'!B32</f>
        <v>CHESTER</v>
      </c>
      <c r="C33" s="246">
        <f>+'Original ABG Allocation'!G32</f>
        <v>25091</v>
      </c>
      <c r="D33" s="262"/>
      <c r="E33" s="43">
        <v>0</v>
      </c>
      <c r="F33" s="160">
        <v>0</v>
      </c>
      <c r="G33" s="175"/>
      <c r="H33" s="160">
        <v>-800</v>
      </c>
      <c r="I33" s="43">
        <f t="shared" si="1"/>
        <v>24291</v>
      </c>
      <c r="J33" s="160"/>
      <c r="K33" s="43">
        <v>0</v>
      </c>
      <c r="L33" s="43">
        <f t="shared" si="0"/>
        <v>24291</v>
      </c>
      <c r="M33" s="160"/>
      <c r="N33" s="160"/>
      <c r="O33" s="157">
        <v>24342</v>
      </c>
      <c r="P33" s="101"/>
    </row>
    <row r="34" spans="1:16" x14ac:dyDescent="0.2">
      <c r="A34" s="28" t="str">
        <f>+'Original ABG Allocation'!A33</f>
        <v>28</v>
      </c>
      <c r="B34" s="28" t="str">
        <f>+'Original ABG Allocation'!B33</f>
        <v>MONTGOMERY</v>
      </c>
      <c r="C34" s="246">
        <f>+'Original ABG Allocation'!G33</f>
        <v>47311</v>
      </c>
      <c r="D34" s="262"/>
      <c r="E34" s="43">
        <v>0</v>
      </c>
      <c r="F34" s="160">
        <v>0</v>
      </c>
      <c r="G34" s="175"/>
      <c r="H34" s="160">
        <v>-4156</v>
      </c>
      <c r="I34" s="43">
        <f t="shared" si="1"/>
        <v>43155</v>
      </c>
      <c r="J34" s="160"/>
      <c r="K34" s="43">
        <v>0</v>
      </c>
      <c r="L34" s="43">
        <f t="shared" si="0"/>
        <v>43155</v>
      </c>
      <c r="M34" s="160"/>
      <c r="N34" s="160"/>
      <c r="O34" s="157">
        <v>44079</v>
      </c>
      <c r="P34" s="101"/>
    </row>
    <row r="35" spans="1:16" x14ac:dyDescent="0.2">
      <c r="A35" s="28" t="str">
        <f>+'Original ABG Allocation'!A34</f>
        <v>29</v>
      </c>
      <c r="B35" s="28" t="str">
        <f>+'Original ABG Allocation'!B34</f>
        <v>BUCKS</v>
      </c>
      <c r="C35" s="246">
        <f>+'Original ABG Allocation'!G34</f>
        <v>33291</v>
      </c>
      <c r="D35" s="262"/>
      <c r="E35" s="43">
        <v>0</v>
      </c>
      <c r="F35" s="160">
        <v>0</v>
      </c>
      <c r="G35" s="175"/>
      <c r="H35" s="160">
        <v>-844</v>
      </c>
      <c r="I35" s="43">
        <f t="shared" si="1"/>
        <v>32447</v>
      </c>
      <c r="J35" s="160"/>
      <c r="K35" s="43">
        <v>0</v>
      </c>
      <c r="L35" s="43">
        <f t="shared" si="0"/>
        <v>32447</v>
      </c>
      <c r="M35" s="160"/>
      <c r="N35" s="160"/>
      <c r="O35" s="157">
        <v>32105</v>
      </c>
      <c r="P35" s="101"/>
    </row>
    <row r="36" spans="1:16" x14ac:dyDescent="0.2">
      <c r="A36" s="28" t="str">
        <f>+'Original ABG Allocation'!A35</f>
        <v>30</v>
      </c>
      <c r="B36" s="28" t="str">
        <f>+'Original ABG Allocation'!B35</f>
        <v>DELAWARE</v>
      </c>
      <c r="C36" s="246">
        <f>+'Original ABG Allocation'!G35</f>
        <v>35954</v>
      </c>
      <c r="D36" s="262"/>
      <c r="E36" s="43">
        <v>0</v>
      </c>
      <c r="F36" s="160">
        <v>0</v>
      </c>
      <c r="G36" s="175"/>
      <c r="H36" s="160">
        <v>-2423</v>
      </c>
      <c r="I36" s="43">
        <f t="shared" si="1"/>
        <v>33531</v>
      </c>
      <c r="J36" s="160"/>
      <c r="K36" s="43">
        <v>0</v>
      </c>
      <c r="L36" s="43">
        <f t="shared" si="0"/>
        <v>33531</v>
      </c>
      <c r="M36" s="160"/>
      <c r="N36" s="160"/>
      <c r="O36" s="157">
        <v>35060</v>
      </c>
      <c r="P36" s="101"/>
    </row>
    <row r="37" spans="1:16" x14ac:dyDescent="0.2">
      <c r="A37" s="28" t="str">
        <f>+'Original ABG Allocation'!A36</f>
        <v>31</v>
      </c>
      <c r="B37" s="28" t="str">
        <f>+'Original ABG Allocation'!B36</f>
        <v>PHILADELPHIA</v>
      </c>
      <c r="C37" s="246">
        <f>+'Original ABG Allocation'!G36</f>
        <v>107007</v>
      </c>
      <c r="D37" s="262"/>
      <c r="E37" s="43">
        <v>0</v>
      </c>
      <c r="F37" s="160">
        <v>0</v>
      </c>
      <c r="G37" s="175"/>
      <c r="H37" s="160">
        <v>65503</v>
      </c>
      <c r="I37" s="43">
        <f t="shared" si="1"/>
        <v>172510</v>
      </c>
      <c r="J37" s="160"/>
      <c r="K37" s="43">
        <v>0</v>
      </c>
      <c r="L37" s="43">
        <f t="shared" si="0"/>
        <v>172510</v>
      </c>
      <c r="M37" s="160"/>
      <c r="N37" s="160"/>
      <c r="O37" s="157">
        <v>173805</v>
      </c>
      <c r="P37" s="101"/>
    </row>
    <row r="38" spans="1:16" x14ac:dyDescent="0.2">
      <c r="A38" s="28" t="str">
        <f>+'Original ABG Allocation'!A37</f>
        <v>32</v>
      </c>
      <c r="B38" s="28" t="str">
        <f>+'Original ABG Allocation'!B37</f>
        <v>BERKS</v>
      </c>
      <c r="C38" s="246">
        <f>+'Original ABG Allocation'!G37</f>
        <v>29191</v>
      </c>
      <c r="D38" s="262"/>
      <c r="E38" s="43">
        <v>0</v>
      </c>
      <c r="F38" s="160">
        <v>0</v>
      </c>
      <c r="G38" s="175"/>
      <c r="H38" s="160">
        <v>1738</v>
      </c>
      <c r="I38" s="43">
        <f t="shared" si="1"/>
        <v>30929</v>
      </c>
      <c r="J38" s="160"/>
      <c r="K38" s="43">
        <v>0</v>
      </c>
      <c r="L38" s="43">
        <f t="shared" si="0"/>
        <v>30929</v>
      </c>
      <c r="M38" s="160"/>
      <c r="N38" s="160"/>
      <c r="O38" s="157">
        <v>29297</v>
      </c>
      <c r="P38" s="101"/>
    </row>
    <row r="39" spans="1:16" x14ac:dyDescent="0.2">
      <c r="A39" s="28" t="str">
        <f>+'Original ABG Allocation'!A38</f>
        <v>33</v>
      </c>
      <c r="B39" s="28" t="str">
        <f>+'Original ABG Allocation'!B38</f>
        <v>LEHIGH</v>
      </c>
      <c r="C39" s="246">
        <f>+'Original ABG Allocation'!G38</f>
        <v>21310</v>
      </c>
      <c r="D39" s="262"/>
      <c r="E39" s="43">
        <v>0</v>
      </c>
      <c r="F39" s="160">
        <v>0</v>
      </c>
      <c r="G39" s="175"/>
      <c r="H39" s="160">
        <v>1407</v>
      </c>
      <c r="I39" s="43">
        <f t="shared" si="1"/>
        <v>22717</v>
      </c>
      <c r="J39" s="160"/>
      <c r="K39" s="43">
        <v>0</v>
      </c>
      <c r="L39" s="43">
        <f t="shared" si="0"/>
        <v>22717</v>
      </c>
      <c r="M39" s="160"/>
      <c r="N39" s="160"/>
      <c r="O39" s="157">
        <v>23350</v>
      </c>
      <c r="P39" s="101"/>
    </row>
    <row r="40" spans="1:16" x14ac:dyDescent="0.2">
      <c r="A40" s="28" t="str">
        <f>+'Original ABG Allocation'!A39</f>
        <v>34</v>
      </c>
      <c r="B40" s="28" t="str">
        <f>+'Original ABG Allocation'!B39</f>
        <v>NORTHAMPTON</v>
      </c>
      <c r="C40" s="246">
        <f>+'Original ABG Allocation'!G39</f>
        <v>19506</v>
      </c>
      <c r="D40" s="262"/>
      <c r="E40" s="43">
        <v>0</v>
      </c>
      <c r="F40" s="160">
        <v>0</v>
      </c>
      <c r="G40" s="175"/>
      <c r="H40" s="160">
        <v>-1351</v>
      </c>
      <c r="I40" s="43">
        <f t="shared" si="1"/>
        <v>18155</v>
      </c>
      <c r="J40" s="160"/>
      <c r="K40" s="43">
        <v>0</v>
      </c>
      <c r="L40" s="43">
        <f t="shared" si="0"/>
        <v>18155</v>
      </c>
      <c r="M40" s="160"/>
      <c r="N40" s="160"/>
      <c r="O40" s="157">
        <v>17887</v>
      </c>
      <c r="P40" s="101"/>
    </row>
    <row r="41" spans="1:16" x14ac:dyDescent="0.2">
      <c r="A41" s="28" t="str">
        <f>+'Original ABG Allocation'!A40</f>
        <v>35</v>
      </c>
      <c r="B41" s="28" t="str">
        <f>+'Original ABG Allocation'!B40</f>
        <v>PIKE</v>
      </c>
      <c r="C41" s="246">
        <f>+'Original ABG Allocation'!G40</f>
        <v>10000</v>
      </c>
      <c r="D41" s="262"/>
      <c r="E41" s="43">
        <v>0</v>
      </c>
      <c r="F41" s="160">
        <v>0</v>
      </c>
      <c r="G41" s="175"/>
      <c r="H41" s="160">
        <v>-2728</v>
      </c>
      <c r="I41" s="43">
        <f t="shared" si="1"/>
        <v>7272</v>
      </c>
      <c r="J41" s="160"/>
      <c r="K41" s="43">
        <v>0</v>
      </c>
      <c r="L41" s="43">
        <f t="shared" si="0"/>
        <v>7272</v>
      </c>
      <c r="M41" s="160"/>
      <c r="N41" s="160"/>
      <c r="O41" s="157">
        <v>7477</v>
      </c>
      <c r="P41" s="101"/>
    </row>
    <row r="42" spans="1:16" x14ac:dyDescent="0.2">
      <c r="A42" s="28" t="str">
        <f>+'Original ABG Allocation'!A41</f>
        <v>36</v>
      </c>
      <c r="B42" s="28" t="str">
        <f>+'Original ABG Allocation'!B41</f>
        <v>B/S/S/T</v>
      </c>
      <c r="C42" s="246">
        <f>+'Original ABG Allocation'!G41</f>
        <v>20201</v>
      </c>
      <c r="D42" s="262"/>
      <c r="E42" s="43">
        <v>0</v>
      </c>
      <c r="F42" s="160">
        <v>0</v>
      </c>
      <c r="G42" s="175"/>
      <c r="H42" s="160">
        <v>-1177</v>
      </c>
      <c r="I42" s="43">
        <f t="shared" si="1"/>
        <v>19024</v>
      </c>
      <c r="J42" s="160"/>
      <c r="K42" s="43">
        <v>0</v>
      </c>
      <c r="L42" s="43">
        <f t="shared" si="0"/>
        <v>19024</v>
      </c>
      <c r="M42" s="160"/>
      <c r="N42" s="160"/>
      <c r="O42" s="157">
        <v>18848</v>
      </c>
      <c r="P42" s="101"/>
    </row>
    <row r="43" spans="1:16" x14ac:dyDescent="0.2">
      <c r="A43" s="28" t="str">
        <f>+'Original ABG Allocation'!A42</f>
        <v>37</v>
      </c>
      <c r="B43" s="28" t="str">
        <f>+'Original ABG Allocation'!B42</f>
        <v>LUZERNE/WYOMING</v>
      </c>
      <c r="C43" s="246">
        <f>+'Original ABG Allocation'!G42</f>
        <v>31720</v>
      </c>
      <c r="D43" s="262"/>
      <c r="E43" s="43">
        <v>0</v>
      </c>
      <c r="F43" s="160">
        <v>0</v>
      </c>
      <c r="G43" s="175"/>
      <c r="H43" s="160">
        <v>-5589</v>
      </c>
      <c r="I43" s="43">
        <f t="shared" si="1"/>
        <v>26131</v>
      </c>
      <c r="J43" s="160"/>
      <c r="K43" s="43">
        <v>0</v>
      </c>
      <c r="L43" s="43">
        <f t="shared" si="0"/>
        <v>26131</v>
      </c>
      <c r="M43" s="160"/>
      <c r="N43" s="160"/>
      <c r="O43" s="157">
        <v>25617</v>
      </c>
      <c r="P43" s="101"/>
    </row>
    <row r="44" spans="1:16" x14ac:dyDescent="0.2">
      <c r="A44" s="28" t="str">
        <f>+'Original ABG Allocation'!A43</f>
        <v>38</v>
      </c>
      <c r="B44" s="28" t="str">
        <f>+'Original ABG Allocation'!B43</f>
        <v>LACKAWANNA</v>
      </c>
      <c r="C44" s="246">
        <f>+'Original ABG Allocation'!G43</f>
        <v>18501</v>
      </c>
      <c r="D44" s="262"/>
      <c r="E44" s="43">
        <v>0</v>
      </c>
      <c r="F44" s="160">
        <v>0</v>
      </c>
      <c r="G44" s="175"/>
      <c r="H44" s="160">
        <v>-2627</v>
      </c>
      <c r="I44" s="43">
        <f t="shared" si="1"/>
        <v>15874</v>
      </c>
      <c r="J44" s="160"/>
      <c r="K44" s="43">
        <v>0</v>
      </c>
      <c r="L44" s="43">
        <f t="shared" si="0"/>
        <v>15874</v>
      </c>
      <c r="M44" s="160"/>
      <c r="N44" s="160"/>
      <c r="O44" s="157">
        <v>15908</v>
      </c>
      <c r="P44" s="101"/>
    </row>
    <row r="45" spans="1:16" x14ac:dyDescent="0.2">
      <c r="A45" s="28" t="str">
        <f>+'Original ABG Allocation'!A44</f>
        <v>39</v>
      </c>
      <c r="B45" s="28" t="str">
        <f>+'Original ABG Allocation'!B44</f>
        <v>CARBON</v>
      </c>
      <c r="C45" s="246">
        <f>+'Original ABG Allocation'!G44</f>
        <v>10000</v>
      </c>
      <c r="D45" s="262"/>
      <c r="E45" s="43">
        <v>0</v>
      </c>
      <c r="F45" s="160">
        <v>0</v>
      </c>
      <c r="G45" s="175"/>
      <c r="H45" s="160">
        <v>-3364</v>
      </c>
      <c r="I45" s="43">
        <f t="shared" si="1"/>
        <v>6636</v>
      </c>
      <c r="J45" s="160"/>
      <c r="K45" s="43">
        <v>0</v>
      </c>
      <c r="L45" s="43">
        <f t="shared" si="0"/>
        <v>6636</v>
      </c>
      <c r="M45" s="160"/>
      <c r="N45" s="160"/>
      <c r="O45" s="157">
        <v>6863</v>
      </c>
      <c r="P45" s="101"/>
    </row>
    <row r="46" spans="1:16" x14ac:dyDescent="0.2">
      <c r="A46" s="28" t="str">
        <f>+'Original ABG Allocation'!A45</f>
        <v>40</v>
      </c>
      <c r="B46" s="28" t="str">
        <f>+'Original ABG Allocation'!B45</f>
        <v>SCHUYLKILL</v>
      </c>
      <c r="C46" s="246">
        <f>+'Original ABG Allocation'!G45</f>
        <v>18478</v>
      </c>
      <c r="D46" s="262"/>
      <c r="E46" s="43">
        <v>0</v>
      </c>
      <c r="F46" s="160">
        <v>0</v>
      </c>
      <c r="G46" s="175"/>
      <c r="H46" s="160">
        <v>-3496</v>
      </c>
      <c r="I46" s="43">
        <f t="shared" si="1"/>
        <v>14982</v>
      </c>
      <c r="J46" s="160"/>
      <c r="K46" s="43">
        <v>0</v>
      </c>
      <c r="L46" s="43">
        <f t="shared" si="0"/>
        <v>14982</v>
      </c>
      <c r="M46" s="160"/>
      <c r="N46" s="160"/>
      <c r="O46" s="157">
        <v>14700</v>
      </c>
      <c r="P46" s="101"/>
    </row>
    <row r="47" spans="1:16" x14ac:dyDescent="0.2">
      <c r="A47" s="28" t="str">
        <f>+'Original ABG Allocation'!A46</f>
        <v>41</v>
      </c>
      <c r="B47" s="28" t="str">
        <f>+'Original ABG Allocation'!B46</f>
        <v>CLEARFIELD</v>
      </c>
      <c r="C47" s="246">
        <f>+'Original ABG Allocation'!G46</f>
        <v>11341</v>
      </c>
      <c r="D47" s="262"/>
      <c r="E47" s="43">
        <v>0</v>
      </c>
      <c r="F47" s="160">
        <v>0</v>
      </c>
      <c r="G47" s="175"/>
      <c r="H47" s="160">
        <v>-1699</v>
      </c>
      <c r="I47" s="43">
        <f t="shared" si="1"/>
        <v>9642</v>
      </c>
      <c r="J47" s="160"/>
      <c r="K47" s="43">
        <v>0</v>
      </c>
      <c r="L47" s="43">
        <f t="shared" si="0"/>
        <v>9642</v>
      </c>
      <c r="M47" s="160"/>
      <c r="N47" s="160"/>
      <c r="O47" s="157">
        <v>9362</v>
      </c>
      <c r="P47" s="101"/>
    </row>
    <row r="48" spans="1:16" x14ac:dyDescent="0.2">
      <c r="A48" s="28" t="str">
        <f>+'Original ABG Allocation'!A47</f>
        <v>42</v>
      </c>
      <c r="B48" s="28" t="str">
        <f>+'Original ABG Allocation'!B47</f>
        <v>JEFFERSON</v>
      </c>
      <c r="C48" s="246">
        <f>+'Original ABG Allocation'!G47</f>
        <v>10000</v>
      </c>
      <c r="D48" s="262"/>
      <c r="E48" s="43">
        <v>0</v>
      </c>
      <c r="F48" s="160">
        <v>0</v>
      </c>
      <c r="G48" s="175"/>
      <c r="H48" s="160">
        <v>-4996</v>
      </c>
      <c r="I48" s="43">
        <f t="shared" si="1"/>
        <v>5004</v>
      </c>
      <c r="J48" s="160"/>
      <c r="K48" s="43">
        <v>0</v>
      </c>
      <c r="L48" s="43">
        <f t="shared" si="0"/>
        <v>5004</v>
      </c>
      <c r="M48" s="160"/>
      <c r="N48" s="160"/>
      <c r="O48" s="157">
        <v>4857</v>
      </c>
      <c r="P48" s="101"/>
    </row>
    <row r="49" spans="1:16" x14ac:dyDescent="0.2">
      <c r="A49" s="28" t="str">
        <f>+'Original ABG Allocation'!A48</f>
        <v>43</v>
      </c>
      <c r="B49" s="28" t="str">
        <f>+'Original ABG Allocation'!B48</f>
        <v>FOREST/WARREN</v>
      </c>
      <c r="C49" s="246">
        <f>+'Original ABG Allocation'!G48</f>
        <v>10000</v>
      </c>
      <c r="D49" s="262"/>
      <c r="E49" s="43">
        <v>0</v>
      </c>
      <c r="F49" s="160">
        <v>0</v>
      </c>
      <c r="G49" s="175"/>
      <c r="H49" s="160">
        <v>-4079</v>
      </c>
      <c r="I49" s="43">
        <f t="shared" si="1"/>
        <v>5921</v>
      </c>
      <c r="J49" s="160"/>
      <c r="K49" s="43">
        <v>0</v>
      </c>
      <c r="L49" s="43">
        <f t="shared" si="0"/>
        <v>5921</v>
      </c>
      <c r="M49" s="160"/>
      <c r="N49" s="160"/>
      <c r="O49" s="157">
        <v>5821</v>
      </c>
      <c r="P49" s="101"/>
    </row>
    <row r="50" spans="1:16" x14ac:dyDescent="0.2">
      <c r="A50" s="28" t="str">
        <f>+'Original ABG Allocation'!A49</f>
        <v>44</v>
      </c>
      <c r="B50" s="28" t="str">
        <f>+'Original ABG Allocation'!B49</f>
        <v>VENANGO</v>
      </c>
      <c r="C50" s="246">
        <f>+'Original ABG Allocation'!G49</f>
        <v>10000</v>
      </c>
      <c r="D50" s="262"/>
      <c r="E50" s="43">
        <v>0</v>
      </c>
      <c r="F50" s="160">
        <v>0</v>
      </c>
      <c r="G50" s="175"/>
      <c r="H50" s="160">
        <v>-3821</v>
      </c>
      <c r="I50" s="43">
        <f t="shared" si="1"/>
        <v>6179</v>
      </c>
      <c r="J50" s="160"/>
      <c r="K50" s="43">
        <v>0</v>
      </c>
      <c r="L50" s="43">
        <f t="shared" si="0"/>
        <v>6179</v>
      </c>
      <c r="M50" s="160"/>
      <c r="N50" s="160"/>
      <c r="O50" s="157">
        <v>6234</v>
      </c>
      <c r="P50" s="101"/>
    </row>
    <row r="51" spans="1:16" x14ac:dyDescent="0.2">
      <c r="A51" s="28" t="str">
        <f>+'Original ABG Allocation'!A50</f>
        <v>45</v>
      </c>
      <c r="B51" s="28" t="str">
        <f>+'Original ABG Allocation'!B50</f>
        <v>ARMSTRONG</v>
      </c>
      <c r="C51" s="246">
        <f>+'Original ABG Allocation'!G50</f>
        <v>10719</v>
      </c>
      <c r="D51" s="262"/>
      <c r="E51" s="43">
        <v>0</v>
      </c>
      <c r="F51" s="160">
        <v>0</v>
      </c>
      <c r="G51" s="175"/>
      <c r="H51" s="160">
        <v>-2280</v>
      </c>
      <c r="I51" s="43">
        <f t="shared" si="1"/>
        <v>8439</v>
      </c>
      <c r="J51" s="160"/>
      <c r="K51" s="43">
        <v>0</v>
      </c>
      <c r="L51" s="43">
        <f t="shared" si="0"/>
        <v>8439</v>
      </c>
      <c r="M51" s="160"/>
      <c r="N51" s="160"/>
      <c r="O51" s="157">
        <v>8316</v>
      </c>
      <c r="P51" s="101"/>
    </row>
    <row r="52" spans="1:16" x14ac:dyDescent="0.2">
      <c r="A52" s="28" t="str">
        <f>+'Original ABG Allocation'!A51</f>
        <v>46</v>
      </c>
      <c r="B52" s="28" t="str">
        <f>+'Original ABG Allocation'!B51</f>
        <v>LAWRENCE</v>
      </c>
      <c r="C52" s="246">
        <f>+'Original ABG Allocation'!G51</f>
        <v>10341</v>
      </c>
      <c r="D52" s="262"/>
      <c r="E52" s="43">
        <v>0</v>
      </c>
      <c r="F52" s="160">
        <v>0</v>
      </c>
      <c r="G52" s="175"/>
      <c r="H52" s="160">
        <v>-1637</v>
      </c>
      <c r="I52" s="43">
        <f t="shared" si="1"/>
        <v>8704</v>
      </c>
      <c r="J52" s="160"/>
      <c r="K52" s="43">
        <v>0</v>
      </c>
      <c r="L52" s="43">
        <f t="shared" si="0"/>
        <v>8704</v>
      </c>
      <c r="M52" s="160"/>
      <c r="N52" s="160"/>
      <c r="O52" s="157">
        <v>8381</v>
      </c>
      <c r="P52" s="101"/>
    </row>
    <row r="53" spans="1:16" x14ac:dyDescent="0.2">
      <c r="A53" s="28" t="str">
        <f>+'Original ABG Allocation'!A52</f>
        <v>47</v>
      </c>
      <c r="B53" s="28" t="str">
        <f>+'Original ABG Allocation'!B52</f>
        <v>MERCER</v>
      </c>
      <c r="C53" s="246">
        <f>+'Original ABG Allocation'!G52</f>
        <v>13302</v>
      </c>
      <c r="D53" s="262"/>
      <c r="E53" s="43">
        <v>0</v>
      </c>
      <c r="F53" s="160">
        <v>0</v>
      </c>
      <c r="G53" s="175"/>
      <c r="H53" s="160">
        <v>-2481</v>
      </c>
      <c r="I53" s="43">
        <f t="shared" si="1"/>
        <v>10821</v>
      </c>
      <c r="J53" s="160"/>
      <c r="K53" s="43">
        <v>0</v>
      </c>
      <c r="L53" s="43">
        <f t="shared" si="0"/>
        <v>10821</v>
      </c>
      <c r="M53" s="160"/>
      <c r="N53" s="160"/>
      <c r="O53" s="157">
        <v>10691</v>
      </c>
      <c r="P53" s="101"/>
    </row>
    <row r="54" spans="1:16" x14ac:dyDescent="0.2">
      <c r="A54" s="28" t="str">
        <f>+'Original ABG Allocation'!A53</f>
        <v>48</v>
      </c>
      <c r="B54" s="28" t="str">
        <f>+'Original ABG Allocation'!B53</f>
        <v>MONROE</v>
      </c>
      <c r="C54" s="246">
        <f>+'Original ABG Allocation'!G53</f>
        <v>13317</v>
      </c>
      <c r="D54" s="262"/>
      <c r="E54" s="43">
        <v>0</v>
      </c>
      <c r="F54" s="160">
        <v>0</v>
      </c>
      <c r="G54" s="175"/>
      <c r="H54" s="160">
        <v>2091</v>
      </c>
      <c r="I54" s="43">
        <f t="shared" si="1"/>
        <v>15408</v>
      </c>
      <c r="J54" s="160"/>
      <c r="K54" s="43">
        <v>0</v>
      </c>
      <c r="L54" s="43">
        <f t="shared" si="0"/>
        <v>15408</v>
      </c>
      <c r="M54" s="160"/>
      <c r="N54" s="160"/>
      <c r="O54" s="157">
        <v>15870</v>
      </c>
      <c r="P54" s="101"/>
    </row>
    <row r="55" spans="1:16" x14ac:dyDescent="0.2">
      <c r="A55" s="28" t="str">
        <f>+'Original ABG Allocation'!A54</f>
        <v>49</v>
      </c>
      <c r="B55" s="28" t="str">
        <f>+'Original ABG Allocation'!B54</f>
        <v>CLARION</v>
      </c>
      <c r="C55" s="246">
        <f>+'Original ABG Allocation'!G54</f>
        <v>10000</v>
      </c>
      <c r="D55" s="262"/>
      <c r="E55" s="43">
        <v>0</v>
      </c>
      <c r="F55" s="160">
        <v>0</v>
      </c>
      <c r="G55" s="175"/>
      <c r="H55" s="160">
        <v>-5350</v>
      </c>
      <c r="I55" s="43">
        <f t="shared" si="1"/>
        <v>4650</v>
      </c>
      <c r="J55" s="160"/>
      <c r="K55" s="43">
        <v>0</v>
      </c>
      <c r="L55" s="43">
        <f t="shared" si="0"/>
        <v>4650</v>
      </c>
      <c r="M55" s="160"/>
      <c r="N55" s="160"/>
      <c r="O55" s="157">
        <v>4717</v>
      </c>
      <c r="P55" s="101"/>
    </row>
    <row r="56" spans="1:16" x14ac:dyDescent="0.2">
      <c r="A56" s="28" t="str">
        <f>+'Original ABG Allocation'!A55</f>
        <v>50</v>
      </c>
      <c r="B56" s="28" t="str">
        <f>+'Original ABG Allocation'!B55</f>
        <v>BUTLER</v>
      </c>
      <c r="C56" s="246">
        <f>+'Original ABG Allocation'!G55</f>
        <v>16742</v>
      </c>
      <c r="D56" s="262"/>
      <c r="E56" s="43">
        <v>0</v>
      </c>
      <c r="F56" s="160">
        <v>0</v>
      </c>
      <c r="G56" s="175"/>
      <c r="H56" s="160">
        <v>-2450</v>
      </c>
      <c r="I56" s="43">
        <f t="shared" si="1"/>
        <v>14292</v>
      </c>
      <c r="J56" s="160"/>
      <c r="K56" s="43">
        <v>0</v>
      </c>
      <c r="L56" s="43">
        <f t="shared" si="0"/>
        <v>14292</v>
      </c>
      <c r="M56" s="160"/>
      <c r="N56" s="160"/>
      <c r="O56" s="157">
        <v>14172</v>
      </c>
      <c r="P56" s="101"/>
    </row>
    <row r="57" spans="1:16" x14ac:dyDescent="0.2">
      <c r="A57" s="28" t="str">
        <f>+'Original ABG Allocation'!A56</f>
        <v>51</v>
      </c>
      <c r="B57" s="28" t="str">
        <f>+'Original ABG Allocation'!B56</f>
        <v>POTTER</v>
      </c>
      <c r="C57" s="246">
        <f>+'Original ABG Allocation'!G56</f>
        <v>10000</v>
      </c>
      <c r="D57" s="262"/>
      <c r="E57" s="43">
        <v>0</v>
      </c>
      <c r="F57" s="160">
        <v>0</v>
      </c>
      <c r="G57" s="175"/>
      <c r="H57" s="160">
        <v>-7707</v>
      </c>
      <c r="I57" s="43">
        <f t="shared" si="1"/>
        <v>2293</v>
      </c>
      <c r="J57" s="160"/>
      <c r="K57" s="43">
        <v>0</v>
      </c>
      <c r="L57" s="43">
        <f t="shared" si="0"/>
        <v>2293</v>
      </c>
      <c r="M57" s="160"/>
      <c r="N57" s="160"/>
      <c r="O57" s="157">
        <v>2147</v>
      </c>
      <c r="P57" s="101"/>
    </row>
    <row r="58" spans="1:16" x14ac:dyDescent="0.2">
      <c r="A58" s="28" t="str">
        <f>+'Original ABG Allocation'!A57</f>
        <v>52</v>
      </c>
      <c r="B58" s="28" t="str">
        <f>+'Original ABG Allocation'!B57</f>
        <v>WAYNE</v>
      </c>
      <c r="C58" s="263">
        <f>+'Original ABG Allocation'!G57</f>
        <v>10000</v>
      </c>
      <c r="D58" s="262"/>
      <c r="E58" s="43">
        <v>0</v>
      </c>
      <c r="F58" s="160">
        <v>0</v>
      </c>
      <c r="G58" s="175"/>
      <c r="H58" s="160">
        <v>-3152</v>
      </c>
      <c r="I58" s="232">
        <f t="shared" si="1"/>
        <v>6848</v>
      </c>
      <c r="J58" s="160"/>
      <c r="K58" s="232">
        <v>0</v>
      </c>
      <c r="L58" s="232">
        <f t="shared" si="0"/>
        <v>6848</v>
      </c>
      <c r="M58" s="160"/>
      <c r="N58" s="160"/>
      <c r="O58" s="230">
        <v>6641</v>
      </c>
      <c r="P58" s="310"/>
    </row>
    <row r="59" spans="1:16" ht="13.5" thickBot="1" x14ac:dyDescent="0.25">
      <c r="B59" s="29" t="s">
        <v>137</v>
      </c>
      <c r="C59" s="264">
        <f>SUM(C7:C58)</f>
        <v>1078348</v>
      </c>
      <c r="D59" s="265"/>
      <c r="E59" s="218">
        <f>SUM(E7:E58)</f>
        <v>0</v>
      </c>
      <c r="F59" s="218">
        <f>SUM(F7:F58)</f>
        <v>0</v>
      </c>
      <c r="G59" s="238"/>
      <c r="H59" s="83">
        <f t="shared" ref="H59" si="2">SUM(H7:H58)</f>
        <v>-72507.004146042847</v>
      </c>
      <c r="I59" s="236">
        <f>SUM(I7:I58)</f>
        <v>1005840.9958539571</v>
      </c>
      <c r="J59" s="160"/>
      <c r="K59" s="236">
        <f>SUM(K7:K58)</f>
        <v>0</v>
      </c>
      <c r="L59" s="236">
        <f>SUM(L7:L58)</f>
        <v>1005840.9958539571</v>
      </c>
      <c r="M59" s="160"/>
      <c r="N59" s="160"/>
      <c r="O59" s="236">
        <f>SUM(O7:O58)</f>
        <v>1005841</v>
      </c>
      <c r="P59" s="310"/>
    </row>
    <row r="60" spans="1:16" ht="13.5" thickTop="1" x14ac:dyDescent="0.2"/>
    <row r="61" spans="1:16" x14ac:dyDescent="0.2">
      <c r="C61" s="42"/>
      <c r="D61" s="86"/>
    </row>
    <row r="62" spans="1:16" x14ac:dyDescent="0.2">
      <c r="I62" s="266"/>
    </row>
  </sheetData>
  <sheetProtection algorithmName="SHA-512" hashValue="YMyO+D1IeEG7nF70Y8ZOORdFzDHx07WTaI3eiGLAzTt2Eg26V1+2ZQZ+k3VmqNX/nZ2CeGnqe1rIF+QM7h66kA==" saltValue="huPciSZb0tSATQFahl/w7g==" spinCount="100000" sheet="1" formatCells="0" formatColumns="0" formatRows="0" insertColumns="0" insertRows="0" insertHyperlinks="0" deleteColumns="0" deleteRows="0" sort="0" autoFilter="0" pivotTables="0"/>
  <mergeCells count="3">
    <mergeCell ref="H4:I4"/>
    <mergeCell ref="K4:L4"/>
    <mergeCell ref="E4:F4"/>
  </mergeCells>
  <phoneticPr fontId="5" type="noConversion"/>
  <pageMargins left="0.75" right="0.75" top="0.5" bottom="0.5" header="0" footer="0"/>
  <pageSetup scale="71" orientation="landscape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AF60"/>
  <sheetViews>
    <sheetView zoomScale="87" zoomScaleNormal="87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3" width="10.5703125" style="1" customWidth="1"/>
    <col min="4" max="4" width="14" style="3" customWidth="1"/>
    <col min="5" max="6" width="12.42578125" style="3" bestFit="1" customWidth="1"/>
    <col min="7" max="7" width="2.7109375" style="9" customWidth="1"/>
    <col min="8" max="8" width="9.85546875" style="3" bestFit="1" customWidth="1"/>
    <col min="9" max="9" width="12.28515625" style="3" bestFit="1" customWidth="1"/>
    <col min="10" max="11" width="9.85546875" style="3" bestFit="1" customWidth="1"/>
    <col min="12" max="12" width="9.28515625" style="3" customWidth="1"/>
    <col min="13" max="13" width="9.85546875" style="3" bestFit="1" customWidth="1"/>
    <col min="14" max="14" width="2.7109375" style="9" customWidth="1"/>
    <col min="15" max="15" width="10.7109375" style="3" bestFit="1" customWidth="1"/>
    <col min="16" max="16" width="12.28515625" style="3" bestFit="1" customWidth="1"/>
    <col min="17" max="17" width="10.140625" style="3" bestFit="1" customWidth="1"/>
    <col min="18" max="18" width="9.140625" style="3" bestFit="1" customWidth="1"/>
    <col min="19" max="19" width="9.28515625" style="3" bestFit="1" customWidth="1"/>
    <col min="20" max="20" width="13" style="3" customWidth="1"/>
    <col min="21" max="21" width="2.7109375" style="9" customWidth="1"/>
    <col min="22" max="22" width="0.28515625" style="9" customWidth="1"/>
    <col min="23" max="23" width="2" style="3" hidden="1" customWidth="1"/>
    <col min="24" max="25" width="9.140625" style="3" hidden="1" customWidth="1"/>
    <col min="26" max="26" width="12" style="3" hidden="1" customWidth="1"/>
    <col min="27" max="27" width="10.7109375" style="3" bestFit="1" customWidth="1"/>
    <col min="28" max="28" width="12.7109375" style="3" bestFit="1" customWidth="1"/>
    <col min="29" max="30" width="11.42578125" style="3" bestFit="1" customWidth="1"/>
    <col min="31" max="31" width="9.140625" style="3"/>
    <col min="32" max="32" width="10.140625" style="3" bestFit="1" customWidth="1"/>
    <col min="33" max="33" width="9.85546875" style="3" bestFit="1" customWidth="1"/>
    <col min="34" max="16384" width="9.140625" style="3"/>
  </cols>
  <sheetData>
    <row r="1" spans="1:32" x14ac:dyDescent="0.2">
      <c r="A1" s="1" t="s">
        <v>73</v>
      </c>
      <c r="C1" s="69" t="s">
        <v>287</v>
      </c>
      <c r="D1" s="154"/>
      <c r="E1" s="154"/>
      <c r="F1" s="154"/>
      <c r="G1" s="165"/>
      <c r="H1" s="154"/>
      <c r="I1" s="154"/>
      <c r="J1" s="154"/>
      <c r="K1" s="154"/>
      <c r="L1" s="154"/>
      <c r="M1" s="154"/>
      <c r="N1" s="165"/>
      <c r="O1" s="154"/>
      <c r="P1" s="154"/>
      <c r="Q1" s="154"/>
      <c r="R1" s="154"/>
      <c r="S1" s="154"/>
      <c r="T1" s="154"/>
      <c r="U1" s="165"/>
      <c r="V1" s="154"/>
      <c r="W1" s="154"/>
      <c r="X1" s="154"/>
      <c r="Y1" s="154"/>
      <c r="Z1" s="154"/>
      <c r="AA1" s="69"/>
    </row>
    <row r="2" spans="1:32" x14ac:dyDescent="0.2">
      <c r="A2" s="26" t="str">
        <f>+'Original ABG Allocation'!A3</f>
        <v>FY 2022-23</v>
      </c>
      <c r="D2" s="165"/>
      <c r="E2" s="165"/>
      <c r="F2" s="178"/>
      <c r="G2" s="165"/>
      <c r="H2" s="165"/>
      <c r="I2" s="165"/>
      <c r="J2" s="165"/>
      <c r="K2" s="165"/>
      <c r="L2" s="165"/>
      <c r="M2" s="165"/>
      <c r="N2" s="165"/>
      <c r="O2" s="154"/>
      <c r="P2" s="154"/>
      <c r="Q2" s="154"/>
      <c r="R2" s="154"/>
      <c r="S2" s="154"/>
      <c r="T2" s="154"/>
      <c r="U2" s="165"/>
      <c r="V2" s="154"/>
      <c r="W2" s="154"/>
      <c r="X2" s="154"/>
      <c r="Y2" s="154"/>
      <c r="Z2" s="154"/>
    </row>
    <row r="3" spans="1:32" ht="12.75" customHeight="1" x14ac:dyDescent="0.2">
      <c r="B3" s="15"/>
      <c r="C3" s="339" t="s">
        <v>267</v>
      </c>
      <c r="D3" s="339"/>
      <c r="E3" s="339"/>
      <c r="F3" s="339"/>
      <c r="G3" s="304"/>
      <c r="H3" s="341" t="s">
        <v>285</v>
      </c>
      <c r="I3" s="342"/>
      <c r="J3" s="342"/>
      <c r="K3" s="342"/>
      <c r="L3" s="342"/>
      <c r="M3" s="343"/>
      <c r="N3" s="304"/>
      <c r="O3" s="333" t="s">
        <v>141</v>
      </c>
      <c r="P3" s="334"/>
      <c r="Q3" s="334"/>
      <c r="R3" s="334"/>
      <c r="S3" s="334"/>
      <c r="T3" s="335"/>
      <c r="U3" s="165"/>
      <c r="V3" s="154"/>
      <c r="W3" s="12"/>
      <c r="X3" s="1"/>
      <c r="Y3" s="1"/>
      <c r="Z3" s="1" t="s">
        <v>269</v>
      </c>
      <c r="AA3" s="333" t="s">
        <v>211</v>
      </c>
      <c r="AB3" s="334"/>
      <c r="AC3" s="334"/>
      <c r="AD3" s="334"/>
      <c r="AE3" s="334"/>
      <c r="AF3" s="335"/>
    </row>
    <row r="4" spans="1:32" x14ac:dyDescent="0.2">
      <c r="B4" s="15"/>
      <c r="C4" s="340" t="s">
        <v>224</v>
      </c>
      <c r="D4" s="340"/>
      <c r="E4" s="340"/>
      <c r="F4" s="340"/>
      <c r="G4" s="304"/>
      <c r="H4" s="16" t="s">
        <v>208</v>
      </c>
      <c r="I4" s="16" t="s">
        <v>234</v>
      </c>
      <c r="J4" s="16" t="s">
        <v>142</v>
      </c>
      <c r="K4" s="16"/>
      <c r="L4" s="16"/>
      <c r="M4" s="16"/>
      <c r="N4" s="259"/>
      <c r="O4" s="87" t="s">
        <v>208</v>
      </c>
      <c r="P4" s="16" t="s">
        <v>234</v>
      </c>
      <c r="Q4" s="16" t="s">
        <v>142</v>
      </c>
      <c r="R4" s="16"/>
      <c r="S4" s="16"/>
      <c r="T4" s="154"/>
      <c r="U4" s="10"/>
      <c r="V4" s="12"/>
      <c r="W4" s="88"/>
      <c r="X4" s="1" t="s">
        <v>286</v>
      </c>
      <c r="Y4" s="1"/>
      <c r="Z4" s="1" t="s">
        <v>271</v>
      </c>
      <c r="AA4" s="87" t="s">
        <v>208</v>
      </c>
      <c r="AB4" s="16" t="s">
        <v>234</v>
      </c>
      <c r="AC4" s="16" t="s">
        <v>142</v>
      </c>
      <c r="AD4" s="16"/>
      <c r="AE4" s="16"/>
      <c r="AF4" s="154"/>
    </row>
    <row r="5" spans="1:32" x14ac:dyDescent="0.2">
      <c r="B5" s="15"/>
      <c r="C5" s="154"/>
      <c r="D5" s="154"/>
      <c r="E5" s="154"/>
      <c r="F5" s="154"/>
      <c r="G5" s="165"/>
      <c r="H5" s="16" t="s">
        <v>228</v>
      </c>
      <c r="I5" s="16" t="s">
        <v>228</v>
      </c>
      <c r="J5" s="16" t="s">
        <v>228</v>
      </c>
      <c r="K5" s="16" t="s">
        <v>210</v>
      </c>
      <c r="L5" s="16" t="s">
        <v>289</v>
      </c>
      <c r="M5" s="58"/>
      <c r="N5" s="259"/>
      <c r="O5" s="2" t="s">
        <v>228</v>
      </c>
      <c r="P5" s="16" t="s">
        <v>228</v>
      </c>
      <c r="Q5" s="16" t="s">
        <v>228</v>
      </c>
      <c r="R5" s="16" t="s">
        <v>210</v>
      </c>
      <c r="S5" s="16" t="s">
        <v>289</v>
      </c>
      <c r="T5" s="2"/>
      <c r="U5" s="88"/>
      <c r="V5" s="162"/>
      <c r="W5" s="89"/>
      <c r="X5" s="154"/>
      <c r="Y5" s="154"/>
      <c r="Z5" s="154"/>
      <c r="AA5" s="2" t="s">
        <v>228</v>
      </c>
      <c r="AB5" s="16" t="s">
        <v>228</v>
      </c>
      <c r="AC5" s="16" t="s">
        <v>228</v>
      </c>
      <c r="AD5" s="16" t="s">
        <v>210</v>
      </c>
      <c r="AE5" s="16" t="s">
        <v>289</v>
      </c>
    </row>
    <row r="6" spans="1:32" x14ac:dyDescent="0.2">
      <c r="B6" s="15"/>
      <c r="C6" s="55" t="s">
        <v>208</v>
      </c>
      <c r="D6" s="58" t="s">
        <v>209</v>
      </c>
      <c r="E6" s="58" t="s">
        <v>142</v>
      </c>
      <c r="F6" s="58" t="s">
        <v>142</v>
      </c>
      <c r="G6" s="58"/>
      <c r="H6" s="58" t="s">
        <v>248</v>
      </c>
      <c r="I6" s="58" t="s">
        <v>233</v>
      </c>
      <c r="J6" s="58" t="s">
        <v>233</v>
      </c>
      <c r="K6" s="58" t="s">
        <v>288</v>
      </c>
      <c r="L6" s="58" t="s">
        <v>232</v>
      </c>
      <c r="M6" s="59" t="s">
        <v>19</v>
      </c>
      <c r="N6" s="58"/>
      <c r="O6" s="58" t="s">
        <v>248</v>
      </c>
      <c r="P6" s="58" t="s">
        <v>233</v>
      </c>
      <c r="Q6" s="58" t="s">
        <v>233</v>
      </c>
      <c r="R6" s="58" t="s">
        <v>288</v>
      </c>
      <c r="S6" s="58" t="s">
        <v>232</v>
      </c>
      <c r="T6" s="59" t="s">
        <v>19</v>
      </c>
      <c r="U6" s="89"/>
      <c r="V6" s="55"/>
      <c r="W6" s="55"/>
      <c r="X6" s="154" t="s">
        <v>270</v>
      </c>
      <c r="Y6" s="154" t="s">
        <v>209</v>
      </c>
      <c r="Z6" s="167"/>
      <c r="AA6" s="58" t="s">
        <v>248</v>
      </c>
      <c r="AB6" s="58" t="s">
        <v>233</v>
      </c>
      <c r="AC6" s="58" t="s">
        <v>233</v>
      </c>
      <c r="AD6" s="58" t="s">
        <v>288</v>
      </c>
      <c r="AE6" s="58" t="s">
        <v>232</v>
      </c>
      <c r="AF6" s="59" t="s">
        <v>19</v>
      </c>
    </row>
    <row r="7" spans="1:32" x14ac:dyDescent="0.2">
      <c r="A7" s="28" t="str">
        <f>+'Original ABG Allocation'!A6</f>
        <v>01</v>
      </c>
      <c r="B7" s="28" t="str">
        <f>+'Original ABG Allocation'!B6</f>
        <v>ERIE</v>
      </c>
      <c r="C7" s="171">
        <v>17483</v>
      </c>
      <c r="D7" s="176">
        <v>8187</v>
      </c>
      <c r="E7" s="171">
        <f t="shared" ref="E7:E38" si="0">C7+D7</f>
        <v>25670</v>
      </c>
      <c r="F7" s="280">
        <f>+'Original ABG Allocation'!H6</f>
        <v>25670</v>
      </c>
      <c r="G7" s="181"/>
      <c r="H7" s="43">
        <v>0</v>
      </c>
      <c r="I7" s="43">
        <v>0</v>
      </c>
      <c r="J7" s="43">
        <f>H7+I7</f>
        <v>0</v>
      </c>
      <c r="K7" s="160">
        <f>C7+H7</f>
        <v>17483</v>
      </c>
      <c r="L7" s="160">
        <f>D7+I7</f>
        <v>8187</v>
      </c>
      <c r="M7" s="43">
        <f t="shared" ref="M7:M58" si="1">K7+L7</f>
        <v>25670</v>
      </c>
      <c r="N7" s="181"/>
      <c r="O7" s="176">
        <f>Z7*X7</f>
        <v>586.5</v>
      </c>
      <c r="P7" s="176">
        <f>Z7*Y7</f>
        <v>103.5</v>
      </c>
      <c r="Q7" s="176">
        <f>SUM(O7:P7)</f>
        <v>690</v>
      </c>
      <c r="R7" s="176">
        <f>C7+O7</f>
        <v>18069.5</v>
      </c>
      <c r="S7" s="176">
        <f>D7+P7</f>
        <v>8290.5</v>
      </c>
      <c r="T7" s="28">
        <f>R7+S7</f>
        <v>26360</v>
      </c>
      <c r="U7" s="179"/>
      <c r="V7" s="28"/>
      <c r="W7" s="111"/>
      <c r="X7" s="170">
        <v>0.85</v>
      </c>
      <c r="Y7" s="170">
        <v>0.15</v>
      </c>
      <c r="Z7" s="171">
        <v>690</v>
      </c>
      <c r="AA7" s="278">
        <v>4675</v>
      </c>
      <c r="AB7" s="278">
        <v>825</v>
      </c>
      <c r="AC7" s="97">
        <f>+AA7+AB7</f>
        <v>5500</v>
      </c>
      <c r="AD7" s="278">
        <f>R7+AA7</f>
        <v>22744.5</v>
      </c>
      <c r="AE7" s="278">
        <f>S7+AB7</f>
        <v>9115.5</v>
      </c>
      <c r="AF7" s="28">
        <f>AD7+AE7</f>
        <v>31860</v>
      </c>
    </row>
    <row r="8" spans="1:32" x14ac:dyDescent="0.2">
      <c r="A8" s="28" t="str">
        <f>+'Original ABG Allocation'!A7</f>
        <v>02</v>
      </c>
      <c r="B8" s="28" t="str">
        <f>+'Original ABG Allocation'!B7</f>
        <v>CRAWFORD</v>
      </c>
      <c r="C8" s="171">
        <v>8312</v>
      </c>
      <c r="D8" s="176">
        <v>3941</v>
      </c>
      <c r="E8" s="171">
        <f t="shared" si="0"/>
        <v>12253</v>
      </c>
      <c r="F8" s="280">
        <f>+'Original ABG Allocation'!H7</f>
        <v>12253</v>
      </c>
      <c r="G8" s="181"/>
      <c r="H8" s="43">
        <v>0</v>
      </c>
      <c r="I8" s="43">
        <v>0</v>
      </c>
      <c r="J8" s="43">
        <f t="shared" ref="J8:J58" si="2">H8+I8</f>
        <v>0</v>
      </c>
      <c r="K8" s="160">
        <f t="shared" ref="K8:K58" si="3">C8+H8</f>
        <v>8312</v>
      </c>
      <c r="L8" s="160">
        <f t="shared" ref="L8:L58" si="4">D8+I8</f>
        <v>3941</v>
      </c>
      <c r="M8" s="43">
        <f t="shared" si="1"/>
        <v>12253</v>
      </c>
      <c r="N8" s="181"/>
      <c r="O8" s="176">
        <f t="shared" ref="O8:O58" si="5">Z8*X8</f>
        <v>154.69999999999999</v>
      </c>
      <c r="P8" s="176">
        <f t="shared" ref="P8:P58" si="6">Z8*Y8</f>
        <v>27.3</v>
      </c>
      <c r="Q8" s="176">
        <f t="shared" ref="Q8:Q58" si="7">SUM(O8:P8)</f>
        <v>182</v>
      </c>
      <c r="R8" s="176">
        <f t="shared" ref="R8:R58" si="8">C8+O8</f>
        <v>8466.7000000000007</v>
      </c>
      <c r="S8" s="176">
        <f t="shared" ref="S8:S58" si="9">D8+P8</f>
        <v>3968.3</v>
      </c>
      <c r="T8" s="28">
        <f t="shared" ref="T8:T58" si="10">R8+S8</f>
        <v>12435</v>
      </c>
      <c r="U8" s="179"/>
      <c r="V8" s="28"/>
      <c r="W8" s="182"/>
      <c r="X8" s="170">
        <v>0.85</v>
      </c>
      <c r="Y8" s="170">
        <v>0.15</v>
      </c>
      <c r="Z8" s="171">
        <v>182</v>
      </c>
      <c r="AA8" s="278">
        <v>2184</v>
      </c>
      <c r="AB8" s="278">
        <v>385</v>
      </c>
      <c r="AC8" s="97">
        <f t="shared" ref="AC8:AC58" si="11">+AA8+AB8</f>
        <v>2569</v>
      </c>
      <c r="AD8" s="278">
        <f t="shared" ref="AD8:AD58" si="12">R8+AA8</f>
        <v>10650.7</v>
      </c>
      <c r="AE8" s="278">
        <f t="shared" ref="AE8:AE58" si="13">S8+AB8</f>
        <v>4353.3</v>
      </c>
      <c r="AF8" s="28">
        <f t="shared" ref="AF8:AF58" si="14">AD8+AE8</f>
        <v>15004</v>
      </c>
    </row>
    <row r="9" spans="1:32" x14ac:dyDescent="0.2">
      <c r="A9" s="28" t="str">
        <f>+'Original ABG Allocation'!A8</f>
        <v>03</v>
      </c>
      <c r="B9" s="28" t="str">
        <f>+'Original ABG Allocation'!B8</f>
        <v>CAM/ELK/MCKEAN</v>
      </c>
      <c r="C9" s="171">
        <v>8877</v>
      </c>
      <c r="D9" s="176">
        <v>4600</v>
      </c>
      <c r="E9" s="171">
        <f t="shared" si="0"/>
        <v>13477</v>
      </c>
      <c r="F9" s="280">
        <f>+'Original ABG Allocation'!H8</f>
        <v>13477</v>
      </c>
      <c r="G9" s="181"/>
      <c r="H9" s="43">
        <v>0</v>
      </c>
      <c r="I9" s="43">
        <v>0</v>
      </c>
      <c r="J9" s="43">
        <f t="shared" si="2"/>
        <v>0</v>
      </c>
      <c r="K9" s="160">
        <f t="shared" si="3"/>
        <v>8877</v>
      </c>
      <c r="L9" s="160">
        <f t="shared" si="4"/>
        <v>4600</v>
      </c>
      <c r="M9" s="43">
        <f t="shared" si="1"/>
        <v>13477</v>
      </c>
      <c r="N9" s="181"/>
      <c r="O9" s="176">
        <f t="shared" si="5"/>
        <v>-931.6</v>
      </c>
      <c r="P9" s="176">
        <f t="shared" si="6"/>
        <v>-164.4</v>
      </c>
      <c r="Q9" s="176">
        <f t="shared" si="7"/>
        <v>-1096</v>
      </c>
      <c r="R9" s="176">
        <f t="shared" si="8"/>
        <v>7945.4</v>
      </c>
      <c r="S9" s="176">
        <f t="shared" si="9"/>
        <v>4435.6000000000004</v>
      </c>
      <c r="T9" s="28">
        <f t="shared" si="10"/>
        <v>12381</v>
      </c>
      <c r="U9" s="179"/>
      <c r="V9" s="28"/>
      <c r="W9" s="111"/>
      <c r="X9" s="170">
        <v>0.85</v>
      </c>
      <c r="Y9" s="170">
        <v>0.15</v>
      </c>
      <c r="Z9" s="171">
        <v>-1096</v>
      </c>
      <c r="AA9" s="278">
        <v>2000</v>
      </c>
      <c r="AB9" s="278">
        <v>353</v>
      </c>
      <c r="AC9" s="97">
        <f t="shared" si="11"/>
        <v>2353</v>
      </c>
      <c r="AD9" s="278">
        <f t="shared" si="12"/>
        <v>9945.4</v>
      </c>
      <c r="AE9" s="278">
        <f t="shared" si="13"/>
        <v>4788.6000000000004</v>
      </c>
      <c r="AF9" s="28">
        <f t="shared" si="14"/>
        <v>14734</v>
      </c>
    </row>
    <row r="10" spans="1:32" x14ac:dyDescent="0.2">
      <c r="A10" s="28" t="str">
        <f>+'Original ABG Allocation'!A9</f>
        <v>04</v>
      </c>
      <c r="B10" s="28" t="str">
        <f>+'Original ABG Allocation'!B9</f>
        <v>BEAVER</v>
      </c>
      <c r="C10" s="171">
        <v>14489</v>
      </c>
      <c r="D10" s="176">
        <v>7550</v>
      </c>
      <c r="E10" s="171">
        <f t="shared" si="0"/>
        <v>22039</v>
      </c>
      <c r="F10" s="280">
        <f>+'Original ABG Allocation'!H9</f>
        <v>22039</v>
      </c>
      <c r="G10" s="181"/>
      <c r="H10" s="43">
        <v>0</v>
      </c>
      <c r="I10" s="43">
        <v>0</v>
      </c>
      <c r="J10" s="43">
        <f t="shared" si="2"/>
        <v>0</v>
      </c>
      <c r="K10" s="160">
        <f t="shared" si="3"/>
        <v>14489</v>
      </c>
      <c r="L10" s="160">
        <f t="shared" si="4"/>
        <v>7550</v>
      </c>
      <c r="M10" s="43">
        <f t="shared" si="1"/>
        <v>22039</v>
      </c>
      <c r="N10" s="181"/>
      <c r="O10" s="176">
        <f t="shared" si="5"/>
        <v>-1572.5</v>
      </c>
      <c r="P10" s="176">
        <f t="shared" si="6"/>
        <v>-277.5</v>
      </c>
      <c r="Q10" s="176">
        <f t="shared" si="7"/>
        <v>-1850</v>
      </c>
      <c r="R10" s="176">
        <f t="shared" si="8"/>
        <v>12916.5</v>
      </c>
      <c r="S10" s="176">
        <f t="shared" si="9"/>
        <v>7272.5</v>
      </c>
      <c r="T10" s="28">
        <f t="shared" si="10"/>
        <v>20189</v>
      </c>
      <c r="U10" s="179"/>
      <c r="V10" s="28"/>
      <c r="W10" s="111"/>
      <c r="X10" s="170">
        <v>0.85</v>
      </c>
      <c r="Y10" s="170">
        <v>0.15</v>
      </c>
      <c r="Z10" s="171">
        <v>-1850</v>
      </c>
      <c r="AA10" s="278">
        <v>3251</v>
      </c>
      <c r="AB10" s="278">
        <v>573</v>
      </c>
      <c r="AC10" s="97">
        <f t="shared" si="11"/>
        <v>3824</v>
      </c>
      <c r="AD10" s="278">
        <f t="shared" si="12"/>
        <v>16167.5</v>
      </c>
      <c r="AE10" s="278">
        <f t="shared" si="13"/>
        <v>7845.5</v>
      </c>
      <c r="AF10" s="28">
        <f t="shared" si="14"/>
        <v>24013</v>
      </c>
    </row>
    <row r="11" spans="1:32" x14ac:dyDescent="0.2">
      <c r="A11" s="28" t="str">
        <f>+'Original ABG Allocation'!A10</f>
        <v>05</v>
      </c>
      <c r="B11" s="28" t="str">
        <f>+'Original ABG Allocation'!B10</f>
        <v>INDIANA</v>
      </c>
      <c r="C11" s="171">
        <v>8245</v>
      </c>
      <c r="D11" s="176">
        <v>4373</v>
      </c>
      <c r="E11" s="171">
        <f t="shared" si="0"/>
        <v>12618</v>
      </c>
      <c r="F11" s="280">
        <f>+'Original ABG Allocation'!H10</f>
        <v>12618</v>
      </c>
      <c r="G11" s="181"/>
      <c r="H11" s="43">
        <v>0</v>
      </c>
      <c r="I11" s="43">
        <v>0</v>
      </c>
      <c r="J11" s="43">
        <f t="shared" si="2"/>
        <v>0</v>
      </c>
      <c r="K11" s="160">
        <f t="shared" si="3"/>
        <v>8245</v>
      </c>
      <c r="L11" s="160">
        <f t="shared" si="4"/>
        <v>4373</v>
      </c>
      <c r="M11" s="43">
        <f t="shared" si="1"/>
        <v>12618</v>
      </c>
      <c r="N11" s="181"/>
      <c r="O11" s="176">
        <f t="shared" si="5"/>
        <v>-542.29999999999995</v>
      </c>
      <c r="P11" s="176">
        <f t="shared" si="6"/>
        <v>-95.7</v>
      </c>
      <c r="Q11" s="176">
        <f t="shared" si="7"/>
        <v>-638</v>
      </c>
      <c r="R11" s="176">
        <f t="shared" si="8"/>
        <v>7702.7</v>
      </c>
      <c r="S11" s="176">
        <f t="shared" si="9"/>
        <v>4277.3</v>
      </c>
      <c r="T11" s="28">
        <f t="shared" si="10"/>
        <v>11980</v>
      </c>
      <c r="U11" s="179"/>
      <c r="V11" s="28"/>
      <c r="W11" s="111"/>
      <c r="X11" s="170">
        <v>0.85</v>
      </c>
      <c r="Y11" s="170">
        <v>0.15</v>
      </c>
      <c r="Z11" s="171">
        <v>-638</v>
      </c>
      <c r="AA11" s="278">
        <v>1956</v>
      </c>
      <c r="AB11" s="278">
        <v>345</v>
      </c>
      <c r="AC11" s="97">
        <f t="shared" si="11"/>
        <v>2301</v>
      </c>
      <c r="AD11" s="278">
        <f t="shared" si="12"/>
        <v>9658.7000000000007</v>
      </c>
      <c r="AE11" s="278">
        <f t="shared" si="13"/>
        <v>4622.3</v>
      </c>
      <c r="AF11" s="28">
        <f t="shared" si="14"/>
        <v>14281</v>
      </c>
    </row>
    <row r="12" spans="1:32" x14ac:dyDescent="0.2">
      <c r="A12" s="28" t="str">
        <f>+'Original ABG Allocation'!A11</f>
        <v>06</v>
      </c>
      <c r="B12" s="28" t="str">
        <f>+'Original ABG Allocation'!B11</f>
        <v>ALLEGHENY</v>
      </c>
      <c r="C12" s="171">
        <v>105042</v>
      </c>
      <c r="D12" s="176">
        <v>53577</v>
      </c>
      <c r="E12" s="171">
        <f t="shared" si="0"/>
        <v>158619</v>
      </c>
      <c r="F12" s="280">
        <f>+'Original ABG Allocation'!H11</f>
        <v>158619</v>
      </c>
      <c r="G12" s="181"/>
      <c r="H12" s="43">
        <v>0</v>
      </c>
      <c r="I12" s="43">
        <v>0</v>
      </c>
      <c r="J12" s="43">
        <f t="shared" si="2"/>
        <v>0</v>
      </c>
      <c r="K12" s="160">
        <f t="shared" si="3"/>
        <v>105042</v>
      </c>
      <c r="L12" s="160">
        <f t="shared" si="4"/>
        <v>53577</v>
      </c>
      <c r="M12" s="43">
        <f t="shared" si="1"/>
        <v>158619</v>
      </c>
      <c r="N12" s="181"/>
      <c r="O12" s="176">
        <f t="shared" si="5"/>
        <v>-21757.45</v>
      </c>
      <c r="P12" s="176">
        <f t="shared" si="6"/>
        <v>-3839.5499999999997</v>
      </c>
      <c r="Q12" s="176">
        <f t="shared" si="7"/>
        <v>-25597</v>
      </c>
      <c r="R12" s="176">
        <f t="shared" si="8"/>
        <v>83284.55</v>
      </c>
      <c r="S12" s="176">
        <f t="shared" si="9"/>
        <v>49737.45</v>
      </c>
      <c r="T12" s="28">
        <f t="shared" si="10"/>
        <v>133022</v>
      </c>
      <c r="U12" s="179"/>
      <c r="V12" s="28"/>
      <c r="W12" s="111"/>
      <c r="X12" s="170">
        <v>0.85</v>
      </c>
      <c r="Y12" s="170">
        <v>0.15</v>
      </c>
      <c r="Z12" s="171">
        <v>-25597</v>
      </c>
      <c r="AA12" s="278">
        <v>20437</v>
      </c>
      <c r="AB12" s="278">
        <v>3606</v>
      </c>
      <c r="AC12" s="97">
        <f t="shared" si="11"/>
        <v>24043</v>
      </c>
      <c r="AD12" s="278">
        <f t="shared" si="12"/>
        <v>103721.55</v>
      </c>
      <c r="AE12" s="278">
        <f t="shared" si="13"/>
        <v>53343.45</v>
      </c>
      <c r="AF12" s="28">
        <f t="shared" si="14"/>
        <v>157065</v>
      </c>
    </row>
    <row r="13" spans="1:32" x14ac:dyDescent="0.2">
      <c r="A13" s="28" t="str">
        <f>+'Original ABG Allocation'!A12</f>
        <v>07</v>
      </c>
      <c r="B13" s="28" t="str">
        <f>+'Original ABG Allocation'!B12</f>
        <v>WESTMORELAND</v>
      </c>
      <c r="C13" s="171">
        <v>29806</v>
      </c>
      <c r="D13" s="176">
        <v>17221</v>
      </c>
      <c r="E13" s="171">
        <f t="shared" si="0"/>
        <v>47027</v>
      </c>
      <c r="F13" s="280">
        <f>+'Original ABG Allocation'!H12</f>
        <v>47027</v>
      </c>
      <c r="G13" s="181"/>
      <c r="H13" s="43">
        <v>0</v>
      </c>
      <c r="I13" s="43">
        <v>0</v>
      </c>
      <c r="J13" s="43">
        <f t="shared" si="2"/>
        <v>0</v>
      </c>
      <c r="K13" s="160">
        <f t="shared" si="3"/>
        <v>29806</v>
      </c>
      <c r="L13" s="160">
        <f t="shared" si="4"/>
        <v>17221</v>
      </c>
      <c r="M13" s="43">
        <f t="shared" si="1"/>
        <v>47027</v>
      </c>
      <c r="N13" s="181"/>
      <c r="O13" s="176">
        <f t="shared" si="5"/>
        <v>-3821.6</v>
      </c>
      <c r="P13" s="176">
        <f t="shared" si="6"/>
        <v>-674.4</v>
      </c>
      <c r="Q13" s="176">
        <f t="shared" si="7"/>
        <v>-4496</v>
      </c>
      <c r="R13" s="176">
        <f t="shared" si="8"/>
        <v>25984.400000000001</v>
      </c>
      <c r="S13" s="176">
        <f t="shared" si="9"/>
        <v>16546.599999999999</v>
      </c>
      <c r="T13" s="28">
        <f t="shared" si="10"/>
        <v>42531</v>
      </c>
      <c r="U13" s="179"/>
      <c r="V13" s="28"/>
      <c r="W13" s="111"/>
      <c r="X13" s="170">
        <v>0.85</v>
      </c>
      <c r="Y13" s="170">
        <v>0.15</v>
      </c>
      <c r="Z13" s="171">
        <v>-4496</v>
      </c>
      <c r="AA13" s="278">
        <v>6511</v>
      </c>
      <c r="AB13" s="278">
        <v>1149</v>
      </c>
      <c r="AC13" s="97">
        <f t="shared" si="11"/>
        <v>7660</v>
      </c>
      <c r="AD13" s="278">
        <f t="shared" si="12"/>
        <v>32495.4</v>
      </c>
      <c r="AE13" s="278">
        <f t="shared" si="13"/>
        <v>17695.599999999999</v>
      </c>
      <c r="AF13" s="28">
        <f t="shared" si="14"/>
        <v>50191</v>
      </c>
    </row>
    <row r="14" spans="1:32" x14ac:dyDescent="0.2">
      <c r="A14" s="28" t="str">
        <f>+'Original ABG Allocation'!A13</f>
        <v>08</v>
      </c>
      <c r="B14" s="28" t="str">
        <f>+'Original ABG Allocation'!B13</f>
        <v>WASH/FAY/GREENE</v>
      </c>
      <c r="C14" s="171">
        <v>43251</v>
      </c>
      <c r="D14" s="176">
        <v>24847</v>
      </c>
      <c r="E14" s="171">
        <f t="shared" si="0"/>
        <v>68098</v>
      </c>
      <c r="F14" s="280">
        <f>+'Original ABG Allocation'!H13</f>
        <v>68098</v>
      </c>
      <c r="G14" s="181"/>
      <c r="H14" s="43">
        <v>0</v>
      </c>
      <c r="I14" s="43">
        <v>0</v>
      </c>
      <c r="J14" s="43">
        <f t="shared" si="2"/>
        <v>0</v>
      </c>
      <c r="K14" s="160">
        <f t="shared" si="3"/>
        <v>43251</v>
      </c>
      <c r="L14" s="160">
        <f t="shared" si="4"/>
        <v>24847</v>
      </c>
      <c r="M14" s="43">
        <f t="shared" si="1"/>
        <v>68098</v>
      </c>
      <c r="N14" s="181"/>
      <c r="O14" s="176">
        <f t="shared" si="5"/>
        <v>-9485.15</v>
      </c>
      <c r="P14" s="176">
        <f t="shared" si="6"/>
        <v>-1673.85</v>
      </c>
      <c r="Q14" s="176">
        <f t="shared" si="7"/>
        <v>-11159</v>
      </c>
      <c r="R14" s="176">
        <f t="shared" si="8"/>
        <v>33765.85</v>
      </c>
      <c r="S14" s="176">
        <f t="shared" si="9"/>
        <v>23173.15</v>
      </c>
      <c r="T14" s="28">
        <f t="shared" si="10"/>
        <v>56939</v>
      </c>
      <c r="U14" s="179"/>
      <c r="V14" s="28"/>
      <c r="W14" s="111"/>
      <c r="X14" s="170">
        <v>0.85</v>
      </c>
      <c r="Y14" s="170">
        <v>0.15</v>
      </c>
      <c r="Z14" s="171">
        <v>-11159</v>
      </c>
      <c r="AA14" s="278">
        <v>8255</v>
      </c>
      <c r="AB14" s="278">
        <v>1456</v>
      </c>
      <c r="AC14" s="97">
        <f t="shared" si="11"/>
        <v>9711</v>
      </c>
      <c r="AD14" s="278">
        <f t="shared" si="12"/>
        <v>42020.85</v>
      </c>
      <c r="AE14" s="278">
        <f t="shared" si="13"/>
        <v>24629.15</v>
      </c>
      <c r="AF14" s="28">
        <f t="shared" si="14"/>
        <v>66650</v>
      </c>
    </row>
    <row r="15" spans="1:32" x14ac:dyDescent="0.2">
      <c r="A15" s="28" t="str">
        <f>+'Original ABG Allocation'!A14</f>
        <v>09</v>
      </c>
      <c r="B15" s="28" t="str">
        <f>+'Original ABG Allocation'!B14</f>
        <v>SOMERSET</v>
      </c>
      <c r="C15" s="171">
        <v>9571</v>
      </c>
      <c r="D15" s="176">
        <v>5306</v>
      </c>
      <c r="E15" s="171">
        <f t="shared" si="0"/>
        <v>14877</v>
      </c>
      <c r="F15" s="280">
        <f>+'Original ABG Allocation'!H14</f>
        <v>14877</v>
      </c>
      <c r="G15" s="181"/>
      <c r="H15" s="43">
        <v>0</v>
      </c>
      <c r="I15" s="43">
        <v>0</v>
      </c>
      <c r="J15" s="43">
        <f t="shared" si="2"/>
        <v>0</v>
      </c>
      <c r="K15" s="160">
        <f t="shared" si="3"/>
        <v>9571</v>
      </c>
      <c r="L15" s="160">
        <f t="shared" si="4"/>
        <v>5306</v>
      </c>
      <c r="M15" s="43">
        <f t="shared" si="1"/>
        <v>14877</v>
      </c>
      <c r="N15" s="181"/>
      <c r="O15" s="176">
        <f t="shared" si="5"/>
        <v>-1041.25</v>
      </c>
      <c r="P15" s="176">
        <f t="shared" si="6"/>
        <v>-183.75</v>
      </c>
      <c r="Q15" s="176">
        <f t="shared" si="7"/>
        <v>-1225</v>
      </c>
      <c r="R15" s="176">
        <f t="shared" si="8"/>
        <v>8529.75</v>
      </c>
      <c r="S15" s="176">
        <f t="shared" si="9"/>
        <v>5122.25</v>
      </c>
      <c r="T15" s="28">
        <f t="shared" si="10"/>
        <v>13652</v>
      </c>
      <c r="U15" s="179"/>
      <c r="V15" s="28"/>
      <c r="W15" s="111"/>
      <c r="X15" s="170">
        <v>0.85</v>
      </c>
      <c r="Y15" s="170">
        <v>0.15</v>
      </c>
      <c r="Z15" s="171">
        <v>-1225</v>
      </c>
      <c r="AA15" s="278">
        <v>2146</v>
      </c>
      <c r="AB15" s="278">
        <v>378</v>
      </c>
      <c r="AC15" s="97">
        <f t="shared" si="11"/>
        <v>2524</v>
      </c>
      <c r="AD15" s="278">
        <f t="shared" si="12"/>
        <v>10675.75</v>
      </c>
      <c r="AE15" s="278">
        <f t="shared" si="13"/>
        <v>5500.25</v>
      </c>
      <c r="AF15" s="28">
        <f t="shared" si="14"/>
        <v>16176</v>
      </c>
    </row>
    <row r="16" spans="1:32" x14ac:dyDescent="0.2">
      <c r="A16" s="28" t="str">
        <f>+'Original ABG Allocation'!A15</f>
        <v>10</v>
      </c>
      <c r="B16" s="28" t="str">
        <f>+'Original ABG Allocation'!B15</f>
        <v>CAMBRIA</v>
      </c>
      <c r="C16" s="171">
        <v>16052</v>
      </c>
      <c r="D16" s="176">
        <v>9029</v>
      </c>
      <c r="E16" s="171">
        <f t="shared" si="0"/>
        <v>25081</v>
      </c>
      <c r="F16" s="280">
        <f>+'Original ABG Allocation'!H15</f>
        <v>25081</v>
      </c>
      <c r="G16" s="181"/>
      <c r="H16" s="43">
        <v>0</v>
      </c>
      <c r="I16" s="43">
        <v>0</v>
      </c>
      <c r="J16" s="43">
        <f t="shared" si="2"/>
        <v>0</v>
      </c>
      <c r="K16" s="160">
        <f t="shared" si="3"/>
        <v>16052</v>
      </c>
      <c r="L16" s="160">
        <f t="shared" si="4"/>
        <v>9029</v>
      </c>
      <c r="M16" s="43">
        <f t="shared" si="1"/>
        <v>25081</v>
      </c>
      <c r="N16" s="181"/>
      <c r="O16" s="176">
        <f t="shared" si="5"/>
        <v>-3043</v>
      </c>
      <c r="P16" s="176">
        <f t="shared" si="6"/>
        <v>-537</v>
      </c>
      <c r="Q16" s="176">
        <f t="shared" si="7"/>
        <v>-3580</v>
      </c>
      <c r="R16" s="176">
        <f t="shared" si="8"/>
        <v>13009</v>
      </c>
      <c r="S16" s="176">
        <f t="shared" si="9"/>
        <v>8492</v>
      </c>
      <c r="T16" s="28">
        <f t="shared" si="10"/>
        <v>21501</v>
      </c>
      <c r="U16" s="179"/>
      <c r="V16" s="28"/>
      <c r="W16" s="111"/>
      <c r="X16" s="170">
        <v>0.85</v>
      </c>
      <c r="Y16" s="170">
        <v>0.15</v>
      </c>
      <c r="Z16" s="171">
        <v>-3580</v>
      </c>
      <c r="AA16" s="278">
        <v>3207</v>
      </c>
      <c r="AB16" s="278">
        <v>566</v>
      </c>
      <c r="AC16" s="97">
        <f t="shared" si="11"/>
        <v>3773</v>
      </c>
      <c r="AD16" s="278">
        <f t="shared" si="12"/>
        <v>16216</v>
      </c>
      <c r="AE16" s="278">
        <f t="shared" si="13"/>
        <v>9058</v>
      </c>
      <c r="AF16" s="28">
        <f t="shared" si="14"/>
        <v>25274</v>
      </c>
    </row>
    <row r="17" spans="1:32" x14ac:dyDescent="0.2">
      <c r="A17" s="28" t="str">
        <f>+'Original ABG Allocation'!A16</f>
        <v>11</v>
      </c>
      <c r="B17" s="28" t="str">
        <f>+'Original ABG Allocation'!B16</f>
        <v>BLAIR</v>
      </c>
      <c r="C17" s="171">
        <v>11153</v>
      </c>
      <c r="D17" s="176">
        <v>5881</v>
      </c>
      <c r="E17" s="171">
        <f t="shared" si="0"/>
        <v>17034</v>
      </c>
      <c r="F17" s="280">
        <f>+'Original ABG Allocation'!H16</f>
        <v>17034</v>
      </c>
      <c r="G17" s="181"/>
      <c r="H17" s="43">
        <v>0</v>
      </c>
      <c r="I17" s="43">
        <v>0</v>
      </c>
      <c r="J17" s="43">
        <f t="shared" si="2"/>
        <v>0</v>
      </c>
      <c r="K17" s="160">
        <f t="shared" si="3"/>
        <v>11153</v>
      </c>
      <c r="L17" s="160">
        <f t="shared" si="4"/>
        <v>5881</v>
      </c>
      <c r="M17" s="43">
        <f t="shared" si="1"/>
        <v>17034</v>
      </c>
      <c r="N17" s="181"/>
      <c r="O17" s="176">
        <f t="shared" si="5"/>
        <v>-1657.5</v>
      </c>
      <c r="P17" s="176">
        <f t="shared" si="6"/>
        <v>-292.5</v>
      </c>
      <c r="Q17" s="176">
        <f t="shared" si="7"/>
        <v>-1950</v>
      </c>
      <c r="R17" s="176">
        <f t="shared" si="8"/>
        <v>9495.5</v>
      </c>
      <c r="S17" s="176">
        <f t="shared" si="9"/>
        <v>5588.5</v>
      </c>
      <c r="T17" s="28">
        <f t="shared" si="10"/>
        <v>15084</v>
      </c>
      <c r="U17" s="179"/>
      <c r="V17" s="28"/>
      <c r="W17" s="111"/>
      <c r="X17" s="170">
        <v>0.85</v>
      </c>
      <c r="Y17" s="170">
        <v>0.15</v>
      </c>
      <c r="Z17" s="171">
        <v>-1950</v>
      </c>
      <c r="AA17" s="278">
        <v>2367</v>
      </c>
      <c r="AB17" s="278">
        <v>417</v>
      </c>
      <c r="AC17" s="97">
        <f t="shared" si="11"/>
        <v>2784</v>
      </c>
      <c r="AD17" s="278">
        <f t="shared" si="12"/>
        <v>11862.5</v>
      </c>
      <c r="AE17" s="278">
        <f t="shared" si="13"/>
        <v>6005.5</v>
      </c>
      <c r="AF17" s="28">
        <f t="shared" si="14"/>
        <v>17868</v>
      </c>
    </row>
    <row r="18" spans="1:32" x14ac:dyDescent="0.2">
      <c r="A18" s="28" t="str">
        <f>+'Original ABG Allocation'!A17</f>
        <v>12</v>
      </c>
      <c r="B18" s="28" t="str">
        <f>+'Original ABG Allocation'!B17</f>
        <v>BED/FULT/HUNT</v>
      </c>
      <c r="C18" s="171">
        <v>12421</v>
      </c>
      <c r="D18" s="176">
        <v>6800</v>
      </c>
      <c r="E18" s="171">
        <f t="shared" si="0"/>
        <v>19221</v>
      </c>
      <c r="F18" s="280">
        <f>+'Original ABG Allocation'!H17</f>
        <v>19221</v>
      </c>
      <c r="G18" s="181"/>
      <c r="H18" s="43">
        <v>0</v>
      </c>
      <c r="I18" s="43">
        <v>0</v>
      </c>
      <c r="J18" s="43">
        <f t="shared" si="2"/>
        <v>0</v>
      </c>
      <c r="K18" s="160">
        <f t="shared" si="3"/>
        <v>12421</v>
      </c>
      <c r="L18" s="160">
        <f t="shared" si="4"/>
        <v>6800</v>
      </c>
      <c r="M18" s="43">
        <f t="shared" si="1"/>
        <v>19221</v>
      </c>
      <c r="N18" s="181"/>
      <c r="O18" s="176">
        <f t="shared" si="5"/>
        <v>322.14999999999998</v>
      </c>
      <c r="P18" s="176">
        <f t="shared" si="6"/>
        <v>56.85</v>
      </c>
      <c r="Q18" s="176">
        <f t="shared" si="7"/>
        <v>379</v>
      </c>
      <c r="R18" s="176">
        <f t="shared" si="8"/>
        <v>12743.15</v>
      </c>
      <c r="S18" s="176">
        <f t="shared" si="9"/>
        <v>6856.85</v>
      </c>
      <c r="T18" s="28">
        <f t="shared" si="10"/>
        <v>19600</v>
      </c>
      <c r="U18" s="179"/>
      <c r="V18" s="28"/>
      <c r="W18" s="111"/>
      <c r="X18" s="170">
        <v>0.85</v>
      </c>
      <c r="Y18" s="170">
        <v>0.15</v>
      </c>
      <c r="Z18" s="171">
        <v>379</v>
      </c>
      <c r="AA18" s="278">
        <v>3292</v>
      </c>
      <c r="AB18" s="278">
        <v>581</v>
      </c>
      <c r="AC18" s="97">
        <f t="shared" si="11"/>
        <v>3873</v>
      </c>
      <c r="AD18" s="278">
        <f t="shared" si="12"/>
        <v>16035.15</v>
      </c>
      <c r="AE18" s="278">
        <f t="shared" si="13"/>
        <v>7437.85</v>
      </c>
      <c r="AF18" s="28">
        <f t="shared" si="14"/>
        <v>23473</v>
      </c>
    </row>
    <row r="19" spans="1:32" x14ac:dyDescent="0.2">
      <c r="A19" s="28" t="str">
        <f>+'Original ABG Allocation'!A18</f>
        <v>13</v>
      </c>
      <c r="B19" s="28" t="str">
        <f>+'Original ABG Allocation'!B18</f>
        <v>CENTRE</v>
      </c>
      <c r="C19" s="171">
        <v>3920</v>
      </c>
      <c r="D19" s="176">
        <v>4989</v>
      </c>
      <c r="E19" s="171">
        <f t="shared" si="0"/>
        <v>8909</v>
      </c>
      <c r="F19" s="280">
        <f>+'Original ABG Allocation'!H18</f>
        <v>8909</v>
      </c>
      <c r="G19" s="181"/>
      <c r="H19" s="43">
        <v>0</v>
      </c>
      <c r="I19" s="43">
        <v>0</v>
      </c>
      <c r="J19" s="43">
        <f t="shared" si="2"/>
        <v>0</v>
      </c>
      <c r="K19" s="160">
        <f t="shared" si="3"/>
        <v>3920</v>
      </c>
      <c r="L19" s="160">
        <f t="shared" si="4"/>
        <v>4989</v>
      </c>
      <c r="M19" s="43">
        <f t="shared" si="1"/>
        <v>8909</v>
      </c>
      <c r="N19" s="181"/>
      <c r="O19" s="176">
        <f t="shared" si="5"/>
        <v>3582.75</v>
      </c>
      <c r="P19" s="176">
        <f t="shared" si="6"/>
        <v>632.25</v>
      </c>
      <c r="Q19" s="176">
        <f t="shared" si="7"/>
        <v>4215</v>
      </c>
      <c r="R19" s="176">
        <f t="shared" si="8"/>
        <v>7502.75</v>
      </c>
      <c r="S19" s="176">
        <f t="shared" si="9"/>
        <v>5621.25</v>
      </c>
      <c r="T19" s="28">
        <f t="shared" si="10"/>
        <v>13124</v>
      </c>
      <c r="U19" s="179"/>
      <c r="V19" s="28"/>
      <c r="W19" s="111"/>
      <c r="X19" s="170">
        <v>0.85</v>
      </c>
      <c r="Y19" s="170">
        <v>0.15</v>
      </c>
      <c r="Z19" s="171">
        <v>4215</v>
      </c>
      <c r="AA19" s="278">
        <v>2092</v>
      </c>
      <c r="AB19" s="278">
        <v>369</v>
      </c>
      <c r="AC19" s="97">
        <f t="shared" si="11"/>
        <v>2461</v>
      </c>
      <c r="AD19" s="278">
        <f t="shared" si="12"/>
        <v>9594.75</v>
      </c>
      <c r="AE19" s="278">
        <f t="shared" si="13"/>
        <v>5990.25</v>
      </c>
      <c r="AF19" s="28">
        <f t="shared" si="14"/>
        <v>15585</v>
      </c>
    </row>
    <row r="20" spans="1:32" x14ac:dyDescent="0.2">
      <c r="A20" s="28" t="str">
        <f>+'Original ABG Allocation'!A19</f>
        <v>14</v>
      </c>
      <c r="B20" s="28" t="str">
        <f>+'Original ABG Allocation'!B19</f>
        <v>LYCOM/CLINTON</v>
      </c>
      <c r="C20" s="171">
        <v>11862</v>
      </c>
      <c r="D20" s="176">
        <v>6596</v>
      </c>
      <c r="E20" s="171">
        <f t="shared" si="0"/>
        <v>18458</v>
      </c>
      <c r="F20" s="280">
        <f>+'Original ABG Allocation'!H19</f>
        <v>18458</v>
      </c>
      <c r="G20" s="181"/>
      <c r="H20" s="43">
        <v>0</v>
      </c>
      <c r="I20" s="43">
        <v>0</v>
      </c>
      <c r="J20" s="43">
        <f t="shared" si="2"/>
        <v>0</v>
      </c>
      <c r="K20" s="160">
        <f t="shared" si="3"/>
        <v>11862</v>
      </c>
      <c r="L20" s="160">
        <f t="shared" si="4"/>
        <v>6596</v>
      </c>
      <c r="M20" s="43">
        <f t="shared" si="1"/>
        <v>18458</v>
      </c>
      <c r="N20" s="181"/>
      <c r="O20" s="176">
        <f t="shared" si="5"/>
        <v>751.4</v>
      </c>
      <c r="P20" s="176">
        <f t="shared" si="6"/>
        <v>132.6</v>
      </c>
      <c r="Q20" s="176">
        <f t="shared" si="7"/>
        <v>884</v>
      </c>
      <c r="R20" s="176">
        <f t="shared" si="8"/>
        <v>12613.4</v>
      </c>
      <c r="S20" s="176">
        <f t="shared" si="9"/>
        <v>6728.6</v>
      </c>
      <c r="T20" s="28">
        <f t="shared" si="10"/>
        <v>19342</v>
      </c>
      <c r="U20" s="179"/>
      <c r="V20" s="28"/>
      <c r="W20" s="111"/>
      <c r="X20" s="170">
        <v>0.85</v>
      </c>
      <c r="Y20" s="170">
        <v>0.15</v>
      </c>
      <c r="Z20" s="171">
        <v>884</v>
      </c>
      <c r="AA20" s="278">
        <v>3278</v>
      </c>
      <c r="AB20" s="278">
        <v>578</v>
      </c>
      <c r="AC20" s="97">
        <f t="shared" si="11"/>
        <v>3856</v>
      </c>
      <c r="AD20" s="278">
        <f t="shared" si="12"/>
        <v>15891.4</v>
      </c>
      <c r="AE20" s="278">
        <f t="shared" si="13"/>
        <v>7306.6</v>
      </c>
      <c r="AF20" s="28">
        <f t="shared" si="14"/>
        <v>23198</v>
      </c>
    </row>
    <row r="21" spans="1:32" x14ac:dyDescent="0.2">
      <c r="A21" s="28" t="str">
        <f>+'Original ABG Allocation'!A20</f>
        <v>15</v>
      </c>
      <c r="B21" s="28" t="str">
        <f>+'Original ABG Allocation'!B20</f>
        <v>COLUM/MONT</v>
      </c>
      <c r="C21" s="171">
        <v>8688</v>
      </c>
      <c r="D21" s="176">
        <v>1438</v>
      </c>
      <c r="E21" s="171">
        <f t="shared" si="0"/>
        <v>10126</v>
      </c>
      <c r="F21" s="280">
        <f>+'Original ABG Allocation'!H20</f>
        <v>10126</v>
      </c>
      <c r="G21" s="181"/>
      <c r="H21" s="43">
        <v>0</v>
      </c>
      <c r="I21" s="43">
        <v>0</v>
      </c>
      <c r="J21" s="43">
        <f t="shared" si="2"/>
        <v>0</v>
      </c>
      <c r="K21" s="160">
        <f t="shared" si="3"/>
        <v>8688</v>
      </c>
      <c r="L21" s="160">
        <f t="shared" si="4"/>
        <v>1438</v>
      </c>
      <c r="M21" s="43">
        <f t="shared" si="1"/>
        <v>10126</v>
      </c>
      <c r="N21" s="181"/>
      <c r="O21" s="176">
        <f t="shared" si="5"/>
        <v>-1224.8499999999999</v>
      </c>
      <c r="P21" s="176">
        <f t="shared" si="6"/>
        <v>-216.15</v>
      </c>
      <c r="Q21" s="176">
        <f t="shared" si="7"/>
        <v>-1441</v>
      </c>
      <c r="R21" s="176">
        <f t="shared" si="8"/>
        <v>7463.15</v>
      </c>
      <c r="S21" s="176">
        <f t="shared" si="9"/>
        <v>1221.8499999999999</v>
      </c>
      <c r="T21" s="28">
        <f t="shared" si="10"/>
        <v>8685</v>
      </c>
      <c r="U21" s="179"/>
      <c r="V21" s="28"/>
      <c r="W21" s="111"/>
      <c r="X21" s="170">
        <v>0.85</v>
      </c>
      <c r="Y21" s="170">
        <v>0.15</v>
      </c>
      <c r="Z21" s="171">
        <v>-1441</v>
      </c>
      <c r="AA21" s="278">
        <v>1864</v>
      </c>
      <c r="AB21" s="278">
        <v>328</v>
      </c>
      <c r="AC21" s="97">
        <f t="shared" si="11"/>
        <v>2192</v>
      </c>
      <c r="AD21" s="278">
        <f t="shared" si="12"/>
        <v>9327.15</v>
      </c>
      <c r="AE21" s="278">
        <f t="shared" si="13"/>
        <v>1549.85</v>
      </c>
      <c r="AF21" s="28">
        <f t="shared" si="14"/>
        <v>10877</v>
      </c>
    </row>
    <row r="22" spans="1:32" x14ac:dyDescent="0.2">
      <c r="A22" s="28" t="str">
        <f>+'Original ABG Allocation'!A21</f>
        <v>16</v>
      </c>
      <c r="B22" s="28" t="str">
        <f>+'Original ABG Allocation'!B21</f>
        <v>NORTHUMBERLND</v>
      </c>
      <c r="C22" s="171">
        <v>11653</v>
      </c>
      <c r="D22" s="176">
        <v>6065</v>
      </c>
      <c r="E22" s="171">
        <f t="shared" si="0"/>
        <v>17718</v>
      </c>
      <c r="F22" s="280">
        <f>+'Original ABG Allocation'!H21</f>
        <v>17718</v>
      </c>
      <c r="G22" s="181"/>
      <c r="H22" s="43">
        <v>0</v>
      </c>
      <c r="I22" s="43">
        <v>0</v>
      </c>
      <c r="J22" s="43">
        <f t="shared" si="2"/>
        <v>0</v>
      </c>
      <c r="K22" s="160">
        <f t="shared" si="3"/>
        <v>11653</v>
      </c>
      <c r="L22" s="160">
        <f t="shared" si="4"/>
        <v>6065</v>
      </c>
      <c r="M22" s="43">
        <f t="shared" si="1"/>
        <v>17718</v>
      </c>
      <c r="N22" s="181"/>
      <c r="O22" s="176">
        <f t="shared" si="5"/>
        <v>-2813.5</v>
      </c>
      <c r="P22" s="176">
        <f t="shared" si="6"/>
        <v>-496.5</v>
      </c>
      <c r="Q22" s="176">
        <f t="shared" si="7"/>
        <v>-3310</v>
      </c>
      <c r="R22" s="176">
        <f t="shared" si="8"/>
        <v>8839.5</v>
      </c>
      <c r="S22" s="176">
        <f t="shared" si="9"/>
        <v>5568.5</v>
      </c>
      <c r="T22" s="28">
        <f t="shared" si="10"/>
        <v>14408</v>
      </c>
      <c r="U22" s="179"/>
      <c r="V22" s="28"/>
      <c r="W22" s="111"/>
      <c r="X22" s="170">
        <v>0.85</v>
      </c>
      <c r="Y22" s="170">
        <v>0.15</v>
      </c>
      <c r="Z22" s="171">
        <v>-3310</v>
      </c>
      <c r="AA22" s="278">
        <v>2146</v>
      </c>
      <c r="AB22" s="278">
        <v>378</v>
      </c>
      <c r="AC22" s="97">
        <f t="shared" si="11"/>
        <v>2524</v>
      </c>
      <c r="AD22" s="278">
        <f t="shared" si="12"/>
        <v>10985.5</v>
      </c>
      <c r="AE22" s="278">
        <f t="shared" si="13"/>
        <v>5946.5</v>
      </c>
      <c r="AF22" s="28">
        <f t="shared" si="14"/>
        <v>16932</v>
      </c>
    </row>
    <row r="23" spans="1:32" x14ac:dyDescent="0.2">
      <c r="A23" s="28" t="str">
        <f>+'Original ABG Allocation'!A22</f>
        <v>17</v>
      </c>
      <c r="B23" s="28" t="str">
        <f>+'Original ABG Allocation'!B22</f>
        <v>UNION/SNYDER</v>
      </c>
      <c r="C23" s="171">
        <v>5657</v>
      </c>
      <c r="D23" s="176">
        <v>2978</v>
      </c>
      <c r="E23" s="171">
        <f t="shared" si="0"/>
        <v>8635</v>
      </c>
      <c r="F23" s="280">
        <f>+'Original ABG Allocation'!H22</f>
        <v>8635</v>
      </c>
      <c r="G23" s="181"/>
      <c r="H23" s="43">
        <v>0</v>
      </c>
      <c r="I23" s="43">
        <v>0</v>
      </c>
      <c r="J23" s="43">
        <f t="shared" si="2"/>
        <v>0</v>
      </c>
      <c r="K23" s="160">
        <f t="shared" si="3"/>
        <v>5657</v>
      </c>
      <c r="L23" s="160">
        <f t="shared" si="4"/>
        <v>2978</v>
      </c>
      <c r="M23" s="43">
        <f t="shared" si="1"/>
        <v>8635</v>
      </c>
      <c r="N23" s="181"/>
      <c r="O23" s="176">
        <f t="shared" si="5"/>
        <v>1317.5</v>
      </c>
      <c r="P23" s="176">
        <f t="shared" si="6"/>
        <v>232.5</v>
      </c>
      <c r="Q23" s="176">
        <f t="shared" si="7"/>
        <v>1550</v>
      </c>
      <c r="R23" s="176">
        <f t="shared" si="8"/>
        <v>6974.5</v>
      </c>
      <c r="S23" s="176">
        <f t="shared" si="9"/>
        <v>3210.5</v>
      </c>
      <c r="T23" s="28">
        <f t="shared" si="10"/>
        <v>10185</v>
      </c>
      <c r="U23" s="179"/>
      <c r="V23" s="28"/>
      <c r="W23" s="111"/>
      <c r="X23" s="170">
        <v>0.85</v>
      </c>
      <c r="Y23" s="170">
        <v>0.15</v>
      </c>
      <c r="Z23" s="171">
        <v>1550</v>
      </c>
      <c r="AA23" s="278">
        <v>1853</v>
      </c>
      <c r="AB23" s="278">
        <v>327</v>
      </c>
      <c r="AC23" s="97">
        <f t="shared" si="11"/>
        <v>2180</v>
      </c>
      <c r="AD23" s="278">
        <f t="shared" si="12"/>
        <v>8827.5</v>
      </c>
      <c r="AE23" s="278">
        <f t="shared" si="13"/>
        <v>3537.5</v>
      </c>
      <c r="AF23" s="28">
        <f t="shared" si="14"/>
        <v>12365</v>
      </c>
    </row>
    <row r="24" spans="1:32" x14ac:dyDescent="0.2">
      <c r="A24" s="28" t="str">
        <f>+'Original ABG Allocation'!A23</f>
        <v>18</v>
      </c>
      <c r="B24" s="28" t="str">
        <f>+'Original ABG Allocation'!B23</f>
        <v>MIFF/JUNIATA</v>
      </c>
      <c r="C24" s="171">
        <v>7765</v>
      </c>
      <c r="D24" s="176">
        <v>4199</v>
      </c>
      <c r="E24" s="171">
        <f t="shared" si="0"/>
        <v>11964</v>
      </c>
      <c r="F24" s="280">
        <f>+'Original ABG Allocation'!H23</f>
        <v>11964</v>
      </c>
      <c r="G24" s="181"/>
      <c r="H24" s="43">
        <v>0</v>
      </c>
      <c r="I24" s="43">
        <v>0</v>
      </c>
      <c r="J24" s="43">
        <f t="shared" si="2"/>
        <v>0</v>
      </c>
      <c r="K24" s="160">
        <f t="shared" si="3"/>
        <v>7765</v>
      </c>
      <c r="L24" s="160">
        <f t="shared" si="4"/>
        <v>4199</v>
      </c>
      <c r="M24" s="43">
        <f t="shared" si="1"/>
        <v>11964</v>
      </c>
      <c r="N24" s="181"/>
      <c r="O24" s="176">
        <f t="shared" si="5"/>
        <v>-49.3</v>
      </c>
      <c r="P24" s="176">
        <f t="shared" si="6"/>
        <v>-8.6999999999999993</v>
      </c>
      <c r="Q24" s="176">
        <f t="shared" si="7"/>
        <v>-58</v>
      </c>
      <c r="R24" s="176">
        <f t="shared" si="8"/>
        <v>7715.7</v>
      </c>
      <c r="S24" s="176">
        <f t="shared" si="9"/>
        <v>4190.3</v>
      </c>
      <c r="T24" s="28">
        <f t="shared" si="10"/>
        <v>11906</v>
      </c>
      <c r="U24" s="179"/>
      <c r="V24" s="28"/>
      <c r="W24" s="111"/>
      <c r="X24" s="170">
        <v>0.85</v>
      </c>
      <c r="Y24" s="170">
        <v>0.15</v>
      </c>
      <c r="Z24" s="171">
        <v>-58</v>
      </c>
      <c r="AA24" s="278">
        <v>1982</v>
      </c>
      <c r="AB24" s="278">
        <v>349</v>
      </c>
      <c r="AC24" s="97">
        <f t="shared" si="11"/>
        <v>2331</v>
      </c>
      <c r="AD24" s="278">
        <f t="shared" si="12"/>
        <v>9697.7000000000007</v>
      </c>
      <c r="AE24" s="278">
        <f t="shared" si="13"/>
        <v>4539.3</v>
      </c>
      <c r="AF24" s="28">
        <f t="shared" si="14"/>
        <v>14237</v>
      </c>
    </row>
    <row r="25" spans="1:32" x14ac:dyDescent="0.2">
      <c r="A25" s="28" t="str">
        <f>+'Original ABG Allocation'!A24</f>
        <v>19</v>
      </c>
      <c r="B25" s="28" t="str">
        <f>+'Original ABG Allocation'!B24</f>
        <v>FRANKLIN</v>
      </c>
      <c r="C25" s="171">
        <v>9659</v>
      </c>
      <c r="D25" s="176">
        <v>4884</v>
      </c>
      <c r="E25" s="171">
        <f t="shared" si="0"/>
        <v>14543</v>
      </c>
      <c r="F25" s="280">
        <f>+'Original ABG Allocation'!H24</f>
        <v>14543</v>
      </c>
      <c r="G25" s="181"/>
      <c r="H25" s="43">
        <v>0</v>
      </c>
      <c r="I25" s="43">
        <v>0</v>
      </c>
      <c r="J25" s="43">
        <f t="shared" si="2"/>
        <v>0</v>
      </c>
      <c r="K25" s="160">
        <f t="shared" si="3"/>
        <v>9659</v>
      </c>
      <c r="L25" s="160">
        <f t="shared" si="4"/>
        <v>4884</v>
      </c>
      <c r="M25" s="43">
        <f t="shared" si="1"/>
        <v>14543</v>
      </c>
      <c r="N25" s="181"/>
      <c r="O25" s="176">
        <f t="shared" si="5"/>
        <v>359.55</v>
      </c>
      <c r="P25" s="176">
        <f t="shared" si="6"/>
        <v>63.449999999999996</v>
      </c>
      <c r="Q25" s="176">
        <f t="shared" si="7"/>
        <v>423</v>
      </c>
      <c r="R25" s="176">
        <f t="shared" si="8"/>
        <v>10018.549999999999</v>
      </c>
      <c r="S25" s="176">
        <f t="shared" si="9"/>
        <v>4947.45</v>
      </c>
      <c r="T25" s="28">
        <f t="shared" si="10"/>
        <v>14966</v>
      </c>
      <c r="U25" s="179"/>
      <c r="V25" s="28"/>
      <c r="W25" s="111"/>
      <c r="X25" s="170">
        <v>0.85</v>
      </c>
      <c r="Y25" s="170">
        <v>0.15</v>
      </c>
      <c r="Z25" s="171">
        <v>423</v>
      </c>
      <c r="AA25" s="278">
        <v>2717</v>
      </c>
      <c r="AB25" s="278">
        <v>479</v>
      </c>
      <c r="AC25" s="97">
        <f t="shared" si="11"/>
        <v>3196</v>
      </c>
      <c r="AD25" s="278">
        <f t="shared" si="12"/>
        <v>12735.55</v>
      </c>
      <c r="AE25" s="278">
        <f t="shared" si="13"/>
        <v>5426.45</v>
      </c>
      <c r="AF25" s="28">
        <f t="shared" si="14"/>
        <v>18162</v>
      </c>
    </row>
    <row r="26" spans="1:32" x14ac:dyDescent="0.2">
      <c r="A26" s="28" t="str">
        <f>+'Original ABG Allocation'!A25</f>
        <v>20</v>
      </c>
      <c r="B26" s="28" t="str">
        <f>+'Original ABG Allocation'!B25</f>
        <v>ADAMS</v>
      </c>
      <c r="C26" s="171">
        <v>5157</v>
      </c>
      <c r="D26" s="176">
        <v>2798</v>
      </c>
      <c r="E26" s="171">
        <f t="shared" si="0"/>
        <v>7955</v>
      </c>
      <c r="F26" s="280">
        <f>+'Original ABG Allocation'!H25</f>
        <v>7955</v>
      </c>
      <c r="G26" s="181"/>
      <c r="H26" s="43">
        <v>0</v>
      </c>
      <c r="I26" s="43">
        <v>0</v>
      </c>
      <c r="J26" s="43">
        <f t="shared" si="2"/>
        <v>0</v>
      </c>
      <c r="K26" s="160">
        <f t="shared" si="3"/>
        <v>5157</v>
      </c>
      <c r="L26" s="160">
        <f t="shared" si="4"/>
        <v>2798</v>
      </c>
      <c r="M26" s="43">
        <f t="shared" si="1"/>
        <v>7955</v>
      </c>
      <c r="N26" s="181"/>
      <c r="O26" s="176">
        <f t="shared" si="5"/>
        <v>3079.5499999999997</v>
      </c>
      <c r="P26" s="176">
        <f t="shared" si="6"/>
        <v>543.44999999999993</v>
      </c>
      <c r="Q26" s="176">
        <f t="shared" si="7"/>
        <v>3622.9999999999995</v>
      </c>
      <c r="R26" s="176">
        <f t="shared" si="8"/>
        <v>8236.5499999999993</v>
      </c>
      <c r="S26" s="176">
        <f t="shared" si="9"/>
        <v>3341.45</v>
      </c>
      <c r="T26" s="28">
        <f t="shared" si="10"/>
        <v>11578</v>
      </c>
      <c r="U26" s="179"/>
      <c r="V26" s="28"/>
      <c r="W26" s="111"/>
      <c r="X26" s="170">
        <v>0.85</v>
      </c>
      <c r="Y26" s="170">
        <v>0.15</v>
      </c>
      <c r="Z26" s="171">
        <v>3623</v>
      </c>
      <c r="AA26" s="278">
        <v>2258</v>
      </c>
      <c r="AB26" s="278">
        <v>398</v>
      </c>
      <c r="AC26" s="97">
        <f t="shared" si="11"/>
        <v>2656</v>
      </c>
      <c r="AD26" s="278">
        <f t="shared" si="12"/>
        <v>10494.55</v>
      </c>
      <c r="AE26" s="278">
        <f t="shared" si="13"/>
        <v>3739.45</v>
      </c>
      <c r="AF26" s="28">
        <f t="shared" si="14"/>
        <v>14234</v>
      </c>
    </row>
    <row r="27" spans="1:32" x14ac:dyDescent="0.2">
      <c r="A27" s="28" t="str">
        <f>+'Original ABG Allocation'!A26</f>
        <v>21</v>
      </c>
      <c r="B27" s="28" t="str">
        <f>+'Original ABG Allocation'!B26</f>
        <v>CUMBERLAND</v>
      </c>
      <c r="C27" s="171">
        <v>6087</v>
      </c>
      <c r="D27" s="176">
        <v>3136</v>
      </c>
      <c r="E27" s="171">
        <f t="shared" si="0"/>
        <v>9223</v>
      </c>
      <c r="F27" s="280">
        <f>+'Original ABG Allocation'!H26</f>
        <v>9223</v>
      </c>
      <c r="G27" s="181"/>
      <c r="H27" s="43">
        <v>0</v>
      </c>
      <c r="I27" s="43">
        <v>0</v>
      </c>
      <c r="J27" s="43">
        <f t="shared" si="2"/>
        <v>0</v>
      </c>
      <c r="K27" s="160">
        <f t="shared" si="3"/>
        <v>6087</v>
      </c>
      <c r="L27" s="160">
        <f t="shared" si="4"/>
        <v>3136</v>
      </c>
      <c r="M27" s="43">
        <f t="shared" si="1"/>
        <v>9223</v>
      </c>
      <c r="N27" s="181"/>
      <c r="O27" s="176">
        <f t="shared" si="5"/>
        <v>5677.15</v>
      </c>
      <c r="P27" s="176">
        <f t="shared" si="6"/>
        <v>1001.8499999999999</v>
      </c>
      <c r="Q27" s="176">
        <f t="shared" si="7"/>
        <v>6679</v>
      </c>
      <c r="R27" s="176">
        <f t="shared" si="8"/>
        <v>11764.15</v>
      </c>
      <c r="S27" s="176">
        <f t="shared" si="9"/>
        <v>4137.8500000000004</v>
      </c>
      <c r="T27" s="28">
        <f t="shared" si="10"/>
        <v>15902</v>
      </c>
      <c r="U27" s="179"/>
      <c r="V27" s="28"/>
      <c r="W27" s="111"/>
      <c r="X27" s="170">
        <v>0.85</v>
      </c>
      <c r="Y27" s="170">
        <v>0.15</v>
      </c>
      <c r="Z27" s="171">
        <v>6679</v>
      </c>
      <c r="AA27" s="278">
        <v>3283</v>
      </c>
      <c r="AB27" s="278">
        <v>579</v>
      </c>
      <c r="AC27" s="97">
        <f t="shared" si="11"/>
        <v>3862</v>
      </c>
      <c r="AD27" s="278">
        <f t="shared" si="12"/>
        <v>15047.15</v>
      </c>
      <c r="AE27" s="278">
        <f t="shared" si="13"/>
        <v>4716.8500000000004</v>
      </c>
      <c r="AF27" s="28">
        <f t="shared" si="14"/>
        <v>19764</v>
      </c>
    </row>
    <row r="28" spans="1:32" x14ac:dyDescent="0.2">
      <c r="A28" s="28" t="str">
        <f>+'Original ABG Allocation'!A27</f>
        <v>22</v>
      </c>
      <c r="B28" s="28" t="str">
        <f>+'Original ABG Allocation'!B27</f>
        <v>PERRY</v>
      </c>
      <c r="C28" s="171">
        <v>5134</v>
      </c>
      <c r="D28" s="176">
        <v>2789</v>
      </c>
      <c r="E28" s="171">
        <f t="shared" si="0"/>
        <v>7923</v>
      </c>
      <c r="F28" s="280">
        <f>+'Original ABG Allocation'!H27</f>
        <v>7923</v>
      </c>
      <c r="G28" s="181"/>
      <c r="H28" s="43">
        <v>0</v>
      </c>
      <c r="I28" s="43">
        <v>0</v>
      </c>
      <c r="J28" s="43">
        <f t="shared" si="2"/>
        <v>0</v>
      </c>
      <c r="K28" s="160">
        <f t="shared" si="3"/>
        <v>5134</v>
      </c>
      <c r="L28" s="160">
        <f t="shared" si="4"/>
        <v>2789</v>
      </c>
      <c r="M28" s="43">
        <f t="shared" si="1"/>
        <v>7923</v>
      </c>
      <c r="N28" s="181"/>
      <c r="O28" s="176">
        <f t="shared" si="5"/>
        <v>-485.34999999999997</v>
      </c>
      <c r="P28" s="176">
        <f t="shared" si="6"/>
        <v>-85.649999999999991</v>
      </c>
      <c r="Q28" s="176">
        <f t="shared" si="7"/>
        <v>-571</v>
      </c>
      <c r="R28" s="176">
        <f t="shared" si="8"/>
        <v>4648.6499999999996</v>
      </c>
      <c r="S28" s="176">
        <f t="shared" si="9"/>
        <v>2703.35</v>
      </c>
      <c r="T28" s="28">
        <f t="shared" si="10"/>
        <v>7352</v>
      </c>
      <c r="U28" s="179"/>
      <c r="V28" s="28"/>
      <c r="W28" s="111"/>
      <c r="X28" s="170">
        <v>0.85</v>
      </c>
      <c r="Y28" s="170">
        <v>0.15</v>
      </c>
      <c r="Z28" s="171">
        <v>-571</v>
      </c>
      <c r="AA28" s="278">
        <v>1173</v>
      </c>
      <c r="AB28" s="278">
        <v>207</v>
      </c>
      <c r="AC28" s="97">
        <f t="shared" si="11"/>
        <v>1380</v>
      </c>
      <c r="AD28" s="278">
        <f t="shared" si="12"/>
        <v>5821.65</v>
      </c>
      <c r="AE28" s="278">
        <f t="shared" si="13"/>
        <v>2910.35</v>
      </c>
      <c r="AF28" s="28">
        <f t="shared" si="14"/>
        <v>8732</v>
      </c>
    </row>
    <row r="29" spans="1:32" x14ac:dyDescent="0.2">
      <c r="A29" s="28" t="str">
        <f>+'Original ABG Allocation'!A28</f>
        <v>23</v>
      </c>
      <c r="B29" s="28" t="str">
        <f>+'Original ABG Allocation'!B28</f>
        <v>DAUPHIN</v>
      </c>
      <c r="C29" s="171">
        <v>15202</v>
      </c>
      <c r="D29" s="176">
        <v>8720</v>
      </c>
      <c r="E29" s="171">
        <f t="shared" si="0"/>
        <v>23922</v>
      </c>
      <c r="F29" s="280">
        <f>+'Original ABG Allocation'!H28</f>
        <v>23922</v>
      </c>
      <c r="G29" s="181"/>
      <c r="H29" s="43">
        <v>0</v>
      </c>
      <c r="I29" s="43">
        <v>0</v>
      </c>
      <c r="J29" s="43">
        <f t="shared" si="2"/>
        <v>0</v>
      </c>
      <c r="K29" s="160">
        <f t="shared" si="3"/>
        <v>15202</v>
      </c>
      <c r="L29" s="160">
        <f t="shared" si="4"/>
        <v>8720</v>
      </c>
      <c r="M29" s="43">
        <f t="shared" si="1"/>
        <v>23922</v>
      </c>
      <c r="N29" s="181"/>
      <c r="O29" s="176">
        <f t="shared" si="5"/>
        <v>2535.5499999999997</v>
      </c>
      <c r="P29" s="176">
        <f t="shared" si="6"/>
        <v>447.45</v>
      </c>
      <c r="Q29" s="176">
        <f t="shared" si="7"/>
        <v>2982.9999999999995</v>
      </c>
      <c r="R29" s="176">
        <f t="shared" si="8"/>
        <v>17737.55</v>
      </c>
      <c r="S29" s="176">
        <f t="shared" si="9"/>
        <v>9167.4500000000007</v>
      </c>
      <c r="T29" s="28">
        <f t="shared" si="10"/>
        <v>26905</v>
      </c>
      <c r="U29" s="179"/>
      <c r="V29" s="28"/>
      <c r="W29" s="111"/>
      <c r="X29" s="170">
        <v>0.85</v>
      </c>
      <c r="Y29" s="170">
        <v>0.15</v>
      </c>
      <c r="Z29" s="171">
        <v>2983</v>
      </c>
      <c r="AA29" s="278">
        <v>4677</v>
      </c>
      <c r="AB29" s="278">
        <v>825</v>
      </c>
      <c r="AC29" s="97">
        <f t="shared" si="11"/>
        <v>5502</v>
      </c>
      <c r="AD29" s="278">
        <f t="shared" si="12"/>
        <v>22414.55</v>
      </c>
      <c r="AE29" s="278">
        <f t="shared" si="13"/>
        <v>9992.4500000000007</v>
      </c>
      <c r="AF29" s="28">
        <f t="shared" si="14"/>
        <v>32407</v>
      </c>
    </row>
    <row r="30" spans="1:32" x14ac:dyDescent="0.2">
      <c r="A30" s="28" t="str">
        <f>+'Original ABG Allocation'!A29</f>
        <v>24</v>
      </c>
      <c r="B30" s="28" t="str">
        <f>+'Original ABG Allocation'!B29</f>
        <v>LEBANON</v>
      </c>
      <c r="C30" s="171">
        <v>6030</v>
      </c>
      <c r="D30" s="176">
        <v>3116</v>
      </c>
      <c r="E30" s="171">
        <f t="shared" si="0"/>
        <v>9146</v>
      </c>
      <c r="F30" s="280">
        <f>+'Original ABG Allocation'!H29</f>
        <v>9146</v>
      </c>
      <c r="G30" s="181"/>
      <c r="H30" s="43">
        <v>0</v>
      </c>
      <c r="I30" s="43">
        <v>0</v>
      </c>
      <c r="J30" s="43">
        <f t="shared" si="2"/>
        <v>0</v>
      </c>
      <c r="K30" s="160">
        <f t="shared" si="3"/>
        <v>6030</v>
      </c>
      <c r="L30" s="160">
        <f t="shared" si="4"/>
        <v>3116</v>
      </c>
      <c r="M30" s="43">
        <f t="shared" si="1"/>
        <v>9146</v>
      </c>
      <c r="N30" s="181"/>
      <c r="O30" s="176">
        <f t="shared" si="5"/>
        <v>2260.15</v>
      </c>
      <c r="P30" s="176">
        <f t="shared" si="6"/>
        <v>398.84999999999997</v>
      </c>
      <c r="Q30" s="176">
        <f t="shared" si="7"/>
        <v>2659</v>
      </c>
      <c r="R30" s="176">
        <f t="shared" si="8"/>
        <v>8290.15</v>
      </c>
      <c r="S30" s="176">
        <f t="shared" si="9"/>
        <v>3514.85</v>
      </c>
      <c r="T30" s="28">
        <f t="shared" si="10"/>
        <v>11805</v>
      </c>
      <c r="U30" s="179"/>
      <c r="V30" s="28"/>
      <c r="W30" s="111"/>
      <c r="X30" s="170">
        <v>0.85</v>
      </c>
      <c r="Y30" s="170">
        <v>0.15</v>
      </c>
      <c r="Z30" s="171">
        <v>2659</v>
      </c>
      <c r="AA30" s="278">
        <v>2234</v>
      </c>
      <c r="AB30" s="278">
        <v>394</v>
      </c>
      <c r="AC30" s="97">
        <f t="shared" si="11"/>
        <v>2628</v>
      </c>
      <c r="AD30" s="278">
        <f t="shared" si="12"/>
        <v>10524.15</v>
      </c>
      <c r="AE30" s="278">
        <f t="shared" si="13"/>
        <v>3908.85</v>
      </c>
      <c r="AF30" s="28">
        <f t="shared" si="14"/>
        <v>14433</v>
      </c>
    </row>
    <row r="31" spans="1:32" x14ac:dyDescent="0.2">
      <c r="A31" s="28" t="str">
        <f>+'Original ABG Allocation'!A30</f>
        <v>25</v>
      </c>
      <c r="B31" s="28" t="str">
        <f>+'Original ABG Allocation'!B30</f>
        <v>YORK</v>
      </c>
      <c r="C31" s="171">
        <v>16004</v>
      </c>
      <c r="D31" s="176">
        <v>9013</v>
      </c>
      <c r="E31" s="171">
        <f t="shared" si="0"/>
        <v>25017</v>
      </c>
      <c r="F31" s="280">
        <f>+'Original ABG Allocation'!H30</f>
        <v>25017</v>
      </c>
      <c r="G31" s="181"/>
      <c r="H31" s="43">
        <v>0</v>
      </c>
      <c r="I31" s="43">
        <v>0</v>
      </c>
      <c r="J31" s="43">
        <f t="shared" si="2"/>
        <v>0</v>
      </c>
      <c r="K31" s="160">
        <f t="shared" si="3"/>
        <v>16004</v>
      </c>
      <c r="L31" s="160">
        <f t="shared" si="4"/>
        <v>9013</v>
      </c>
      <c r="M31" s="43">
        <f t="shared" si="1"/>
        <v>25017</v>
      </c>
      <c r="N31" s="181"/>
      <c r="O31" s="176">
        <f t="shared" si="5"/>
        <v>8470.25</v>
      </c>
      <c r="P31" s="176">
        <f t="shared" si="6"/>
        <v>1494.75</v>
      </c>
      <c r="Q31" s="176">
        <f t="shared" si="7"/>
        <v>9965</v>
      </c>
      <c r="R31" s="176">
        <f t="shared" si="8"/>
        <v>24474.25</v>
      </c>
      <c r="S31" s="176">
        <f t="shared" si="9"/>
        <v>10507.75</v>
      </c>
      <c r="T31" s="28">
        <f t="shared" si="10"/>
        <v>34982</v>
      </c>
      <c r="U31" s="179"/>
      <c r="V31" s="28"/>
      <c r="W31" s="111"/>
      <c r="X31" s="170">
        <v>0.85</v>
      </c>
      <c r="Y31" s="170">
        <v>0.15</v>
      </c>
      <c r="Z31" s="171">
        <v>9965</v>
      </c>
      <c r="AA31" s="278">
        <v>6680</v>
      </c>
      <c r="AB31" s="278">
        <v>1178</v>
      </c>
      <c r="AC31" s="97">
        <f t="shared" si="11"/>
        <v>7858</v>
      </c>
      <c r="AD31" s="278">
        <f t="shared" si="12"/>
        <v>31154.25</v>
      </c>
      <c r="AE31" s="278">
        <f t="shared" si="13"/>
        <v>11685.75</v>
      </c>
      <c r="AF31" s="28">
        <f t="shared" si="14"/>
        <v>42840</v>
      </c>
    </row>
    <row r="32" spans="1:32" x14ac:dyDescent="0.2">
      <c r="A32" s="28" t="str">
        <f>+'Original ABG Allocation'!A31</f>
        <v>26</v>
      </c>
      <c r="B32" s="28" t="str">
        <f>+'Original ABG Allocation'!B31</f>
        <v>LANCASTER</v>
      </c>
      <c r="C32" s="171">
        <v>19619</v>
      </c>
      <c r="D32" s="176">
        <v>11240</v>
      </c>
      <c r="E32" s="171">
        <f t="shared" si="0"/>
        <v>30859</v>
      </c>
      <c r="F32" s="280">
        <f>+'Original ABG Allocation'!H31</f>
        <v>30859</v>
      </c>
      <c r="G32" s="181"/>
      <c r="H32" s="43">
        <v>0</v>
      </c>
      <c r="I32" s="43">
        <v>0</v>
      </c>
      <c r="J32" s="43">
        <f t="shared" si="2"/>
        <v>0</v>
      </c>
      <c r="K32" s="160">
        <f t="shared" si="3"/>
        <v>19619</v>
      </c>
      <c r="L32" s="160">
        <f t="shared" si="4"/>
        <v>11240</v>
      </c>
      <c r="M32" s="43">
        <f t="shared" si="1"/>
        <v>30859</v>
      </c>
      <c r="N32" s="181"/>
      <c r="O32" s="176">
        <f t="shared" si="5"/>
        <v>7870.15</v>
      </c>
      <c r="P32" s="176">
        <f t="shared" si="6"/>
        <v>1388.85</v>
      </c>
      <c r="Q32" s="176">
        <f t="shared" si="7"/>
        <v>9259</v>
      </c>
      <c r="R32" s="176">
        <f t="shared" si="8"/>
        <v>27489.15</v>
      </c>
      <c r="S32" s="176">
        <f t="shared" si="9"/>
        <v>12628.85</v>
      </c>
      <c r="T32" s="28">
        <f t="shared" si="10"/>
        <v>40118</v>
      </c>
      <c r="U32" s="179"/>
      <c r="V32" s="28"/>
      <c r="W32" s="111"/>
      <c r="X32" s="170">
        <v>0.85</v>
      </c>
      <c r="Y32" s="170">
        <v>0.15</v>
      </c>
      <c r="Z32" s="171">
        <v>9259</v>
      </c>
      <c r="AA32" s="300">
        <v>7429</v>
      </c>
      <c r="AB32" s="278">
        <v>1311</v>
      </c>
      <c r="AC32" s="97">
        <f t="shared" si="11"/>
        <v>8740</v>
      </c>
      <c r="AD32" s="278">
        <f t="shared" si="12"/>
        <v>34918.15</v>
      </c>
      <c r="AE32" s="278">
        <f t="shared" si="13"/>
        <v>13939.85</v>
      </c>
      <c r="AF32" s="28">
        <f t="shared" si="14"/>
        <v>48858</v>
      </c>
    </row>
    <row r="33" spans="1:32" x14ac:dyDescent="0.2">
      <c r="A33" s="28" t="str">
        <f>+'Original ABG Allocation'!A32</f>
        <v>27</v>
      </c>
      <c r="B33" s="28" t="str">
        <f>+'Original ABG Allocation'!B32</f>
        <v>CHESTER</v>
      </c>
      <c r="C33" s="171">
        <v>9499</v>
      </c>
      <c r="D33" s="176">
        <v>4831</v>
      </c>
      <c r="E33" s="171">
        <f t="shared" si="0"/>
        <v>14330</v>
      </c>
      <c r="F33" s="280">
        <f>+'Original ABG Allocation'!H32</f>
        <v>14330</v>
      </c>
      <c r="G33" s="181"/>
      <c r="H33" s="43">
        <v>0</v>
      </c>
      <c r="I33" s="43">
        <v>0</v>
      </c>
      <c r="J33" s="43">
        <f t="shared" si="2"/>
        <v>0</v>
      </c>
      <c r="K33" s="160">
        <f t="shared" si="3"/>
        <v>9499</v>
      </c>
      <c r="L33" s="160">
        <f t="shared" si="4"/>
        <v>4831</v>
      </c>
      <c r="M33" s="43">
        <f t="shared" si="1"/>
        <v>14330</v>
      </c>
      <c r="N33" s="181"/>
      <c r="O33" s="176">
        <f t="shared" si="5"/>
        <v>11316.05</v>
      </c>
      <c r="P33" s="176">
        <f t="shared" si="6"/>
        <v>1996.9499999999998</v>
      </c>
      <c r="Q33" s="176">
        <f t="shared" si="7"/>
        <v>13313</v>
      </c>
      <c r="R33" s="176">
        <f t="shared" si="8"/>
        <v>20815.05</v>
      </c>
      <c r="S33" s="176">
        <f t="shared" si="9"/>
        <v>6827.95</v>
      </c>
      <c r="T33" s="28">
        <f t="shared" si="10"/>
        <v>27643</v>
      </c>
      <c r="U33" s="179"/>
      <c r="V33" s="28"/>
      <c r="W33" s="111"/>
      <c r="X33" s="170">
        <v>0.85</v>
      </c>
      <c r="Y33" s="170">
        <v>0.15</v>
      </c>
      <c r="Z33" s="171">
        <v>13313</v>
      </c>
      <c r="AA33" s="13">
        <v>5739</v>
      </c>
      <c r="AB33" s="278">
        <v>1012</v>
      </c>
      <c r="AC33" s="97">
        <f t="shared" si="11"/>
        <v>6751</v>
      </c>
      <c r="AD33" s="278">
        <f t="shared" si="12"/>
        <v>26554.05</v>
      </c>
      <c r="AE33" s="278">
        <f t="shared" si="13"/>
        <v>7839.95</v>
      </c>
      <c r="AF33" s="28">
        <f t="shared" si="14"/>
        <v>34394</v>
      </c>
    </row>
    <row r="34" spans="1:32" x14ac:dyDescent="0.2">
      <c r="A34" s="28" t="str">
        <f>+'Original ABG Allocation'!A33</f>
        <v>28</v>
      </c>
      <c r="B34" s="28" t="str">
        <f>+'Original ABG Allocation'!B33</f>
        <v>MONTGOMERY</v>
      </c>
      <c r="C34" s="171">
        <v>17383</v>
      </c>
      <c r="D34" s="176">
        <v>9982</v>
      </c>
      <c r="E34" s="171">
        <f t="shared" si="0"/>
        <v>27365</v>
      </c>
      <c r="F34" s="280">
        <f>+'Original ABG Allocation'!H33</f>
        <v>27365</v>
      </c>
      <c r="G34" s="181"/>
      <c r="H34" s="43">
        <v>0</v>
      </c>
      <c r="I34" s="43">
        <v>0</v>
      </c>
      <c r="J34" s="43">
        <f t="shared" si="2"/>
        <v>0</v>
      </c>
      <c r="K34" s="160">
        <f t="shared" si="3"/>
        <v>17383</v>
      </c>
      <c r="L34" s="160">
        <f t="shared" si="4"/>
        <v>9982</v>
      </c>
      <c r="M34" s="43">
        <f t="shared" si="1"/>
        <v>27365</v>
      </c>
      <c r="N34" s="181"/>
      <c r="O34" s="176">
        <f t="shared" si="5"/>
        <v>19343.45</v>
      </c>
      <c r="P34" s="176">
        <f t="shared" si="6"/>
        <v>3413.5499999999997</v>
      </c>
      <c r="Q34" s="176">
        <f t="shared" si="7"/>
        <v>22757</v>
      </c>
      <c r="R34" s="176">
        <f t="shared" si="8"/>
        <v>36726.449999999997</v>
      </c>
      <c r="S34" s="176">
        <f t="shared" si="9"/>
        <v>13395.55</v>
      </c>
      <c r="T34" s="28">
        <f t="shared" si="10"/>
        <v>50122</v>
      </c>
      <c r="U34" s="179"/>
      <c r="V34" s="28"/>
      <c r="W34" s="111"/>
      <c r="X34" s="170">
        <v>0.85</v>
      </c>
      <c r="Y34" s="170">
        <v>0.15</v>
      </c>
      <c r="Z34" s="171">
        <v>22757</v>
      </c>
      <c r="AA34" s="278">
        <v>10197</v>
      </c>
      <c r="AB34" s="278">
        <v>1799</v>
      </c>
      <c r="AC34" s="97">
        <f t="shared" si="11"/>
        <v>11996</v>
      </c>
      <c r="AD34" s="278">
        <f t="shared" si="12"/>
        <v>46923.45</v>
      </c>
      <c r="AE34" s="278">
        <f t="shared" si="13"/>
        <v>15194.55</v>
      </c>
      <c r="AF34" s="28">
        <f t="shared" si="14"/>
        <v>62118</v>
      </c>
    </row>
    <row r="35" spans="1:32" x14ac:dyDescent="0.2">
      <c r="A35" s="28" t="str">
        <f>+'Original ABG Allocation'!A34</f>
        <v>29</v>
      </c>
      <c r="B35" s="28" t="str">
        <f>+'Original ABG Allocation'!B34</f>
        <v>BUCKS</v>
      </c>
      <c r="C35" s="171">
        <v>15611</v>
      </c>
      <c r="D35" s="176">
        <v>8869</v>
      </c>
      <c r="E35" s="171">
        <f t="shared" si="0"/>
        <v>24480</v>
      </c>
      <c r="F35" s="280">
        <f>+'Original ABG Allocation'!H34</f>
        <v>24480</v>
      </c>
      <c r="G35" s="181"/>
      <c r="H35" s="43">
        <v>0</v>
      </c>
      <c r="I35" s="43">
        <v>0</v>
      </c>
      <c r="J35" s="43">
        <f t="shared" si="2"/>
        <v>0</v>
      </c>
      <c r="K35" s="160">
        <f t="shared" si="3"/>
        <v>15611</v>
      </c>
      <c r="L35" s="160">
        <f t="shared" si="4"/>
        <v>8869</v>
      </c>
      <c r="M35" s="43">
        <f t="shared" si="1"/>
        <v>24480</v>
      </c>
      <c r="N35" s="181"/>
      <c r="O35" s="176">
        <f t="shared" si="5"/>
        <v>12503.5</v>
      </c>
      <c r="P35" s="176">
        <f t="shared" si="6"/>
        <v>2206.5</v>
      </c>
      <c r="Q35" s="176">
        <f t="shared" si="7"/>
        <v>14710</v>
      </c>
      <c r="R35" s="176">
        <f t="shared" si="8"/>
        <v>28114.5</v>
      </c>
      <c r="S35" s="176">
        <f t="shared" si="9"/>
        <v>11075.5</v>
      </c>
      <c r="T35" s="28">
        <f t="shared" si="10"/>
        <v>39190</v>
      </c>
      <c r="U35" s="179"/>
      <c r="V35" s="28"/>
      <c r="W35" s="111"/>
      <c r="X35" s="170">
        <v>0.85</v>
      </c>
      <c r="Y35" s="170">
        <v>0.15</v>
      </c>
      <c r="Z35" s="171">
        <v>14710</v>
      </c>
      <c r="AA35" s="278">
        <v>7667</v>
      </c>
      <c r="AB35" s="278">
        <v>1353</v>
      </c>
      <c r="AC35" s="97">
        <f t="shared" si="11"/>
        <v>9020</v>
      </c>
      <c r="AD35" s="278">
        <f t="shared" si="12"/>
        <v>35781.5</v>
      </c>
      <c r="AE35" s="278">
        <f t="shared" si="13"/>
        <v>12428.5</v>
      </c>
      <c r="AF35" s="28">
        <f t="shared" si="14"/>
        <v>48210</v>
      </c>
    </row>
    <row r="36" spans="1:32" x14ac:dyDescent="0.2">
      <c r="A36" s="28" t="str">
        <f>+'Original ABG Allocation'!A35</f>
        <v>30</v>
      </c>
      <c r="B36" s="28" t="str">
        <f>+'Original ABG Allocation'!B35</f>
        <v>DELAWARE</v>
      </c>
      <c r="C36" s="171">
        <v>28096</v>
      </c>
      <c r="D36" s="176">
        <v>16143</v>
      </c>
      <c r="E36" s="171">
        <f t="shared" si="0"/>
        <v>44239</v>
      </c>
      <c r="F36" s="280">
        <f>+'Original ABG Allocation'!H35</f>
        <v>44239</v>
      </c>
      <c r="G36" s="181"/>
      <c r="H36" s="43">
        <v>0</v>
      </c>
      <c r="I36" s="43">
        <v>0</v>
      </c>
      <c r="J36" s="43">
        <f t="shared" si="2"/>
        <v>0</v>
      </c>
      <c r="K36" s="160">
        <f t="shared" si="3"/>
        <v>28096</v>
      </c>
      <c r="L36" s="160">
        <f t="shared" si="4"/>
        <v>16143</v>
      </c>
      <c r="M36" s="43">
        <f t="shared" si="1"/>
        <v>44239</v>
      </c>
      <c r="N36" s="181"/>
      <c r="O36" s="176">
        <f t="shared" si="5"/>
        <v>2297.5499999999997</v>
      </c>
      <c r="P36" s="176">
        <f t="shared" si="6"/>
        <v>405.45</v>
      </c>
      <c r="Q36" s="176">
        <f t="shared" si="7"/>
        <v>2702.9999999999995</v>
      </c>
      <c r="R36" s="176">
        <f t="shared" si="8"/>
        <v>30393.55</v>
      </c>
      <c r="S36" s="176">
        <f t="shared" si="9"/>
        <v>16548.45</v>
      </c>
      <c r="T36" s="28">
        <f t="shared" si="10"/>
        <v>46942</v>
      </c>
      <c r="U36" s="179"/>
      <c r="V36" s="28"/>
      <c r="W36" s="111"/>
      <c r="X36" s="170">
        <v>0.85</v>
      </c>
      <c r="Y36" s="170">
        <v>0.15</v>
      </c>
      <c r="Z36" s="171">
        <v>2703</v>
      </c>
      <c r="AA36" s="278">
        <v>7922</v>
      </c>
      <c r="AB36" s="278">
        <v>1398</v>
      </c>
      <c r="AC36" s="97">
        <f t="shared" si="11"/>
        <v>9320</v>
      </c>
      <c r="AD36" s="278">
        <f t="shared" si="12"/>
        <v>38315.550000000003</v>
      </c>
      <c r="AE36" s="278">
        <f t="shared" si="13"/>
        <v>17946.45</v>
      </c>
      <c r="AF36" s="28">
        <f t="shared" si="14"/>
        <v>56262</v>
      </c>
    </row>
    <row r="37" spans="1:32" x14ac:dyDescent="0.2">
      <c r="A37" s="28" t="str">
        <f>+'Original ABG Allocation'!A36</f>
        <v>31</v>
      </c>
      <c r="B37" s="28" t="str">
        <f>+'Original ABG Allocation'!B36</f>
        <v>PHILADELPHIA</v>
      </c>
      <c r="C37" s="171">
        <v>211643</v>
      </c>
      <c r="D37" s="176">
        <v>96172</v>
      </c>
      <c r="E37" s="171">
        <f t="shared" si="0"/>
        <v>307815</v>
      </c>
      <c r="F37" s="280">
        <f>+'Original ABG Allocation'!H36</f>
        <v>307815</v>
      </c>
      <c r="G37" s="181"/>
      <c r="H37" s="43">
        <v>0</v>
      </c>
      <c r="I37" s="43">
        <v>0</v>
      </c>
      <c r="J37" s="43">
        <f t="shared" si="2"/>
        <v>0</v>
      </c>
      <c r="K37" s="160">
        <f t="shared" si="3"/>
        <v>211643</v>
      </c>
      <c r="L37" s="160">
        <f t="shared" si="4"/>
        <v>96172</v>
      </c>
      <c r="M37" s="43">
        <f t="shared" si="1"/>
        <v>307815</v>
      </c>
      <c r="N37" s="181"/>
      <c r="O37" s="176">
        <f t="shared" si="5"/>
        <v>-45208.1</v>
      </c>
      <c r="P37" s="176">
        <f t="shared" si="6"/>
        <v>-7977.9</v>
      </c>
      <c r="Q37" s="176">
        <f t="shared" si="7"/>
        <v>-53186</v>
      </c>
      <c r="R37" s="176">
        <f t="shared" si="8"/>
        <v>166434.9</v>
      </c>
      <c r="S37" s="176">
        <f t="shared" si="9"/>
        <v>88194.1</v>
      </c>
      <c r="T37" s="28">
        <f t="shared" si="10"/>
        <v>254629</v>
      </c>
      <c r="U37" s="179"/>
      <c r="V37" s="28"/>
      <c r="W37" s="111"/>
      <c r="X37" s="170">
        <v>0.85</v>
      </c>
      <c r="Y37" s="170">
        <v>0.15</v>
      </c>
      <c r="Z37" s="171">
        <v>-53186</v>
      </c>
      <c r="AA37" s="278">
        <v>40763</v>
      </c>
      <c r="AB37" s="278">
        <v>7193</v>
      </c>
      <c r="AC37" s="97">
        <f t="shared" si="11"/>
        <v>47956</v>
      </c>
      <c r="AD37" s="278">
        <f t="shared" si="12"/>
        <v>207197.9</v>
      </c>
      <c r="AE37" s="278">
        <f t="shared" si="13"/>
        <v>95387.1</v>
      </c>
      <c r="AF37" s="28">
        <f t="shared" si="14"/>
        <v>302585</v>
      </c>
    </row>
    <row r="38" spans="1:32" x14ac:dyDescent="0.2">
      <c r="A38" s="28" t="str">
        <f>+'Original ABG Allocation'!A37</f>
        <v>32</v>
      </c>
      <c r="B38" s="28" t="str">
        <f>+'Original ABG Allocation'!B37</f>
        <v>BERKS</v>
      </c>
      <c r="C38" s="171">
        <v>20696</v>
      </c>
      <c r="D38" s="176">
        <v>12085</v>
      </c>
      <c r="E38" s="171">
        <f t="shared" si="0"/>
        <v>32781</v>
      </c>
      <c r="F38" s="280">
        <f>+'Original ABG Allocation'!H37</f>
        <v>32781</v>
      </c>
      <c r="G38" s="181"/>
      <c r="H38" s="43">
        <v>0</v>
      </c>
      <c r="I38" s="43">
        <v>0</v>
      </c>
      <c r="J38" s="43">
        <f t="shared" si="2"/>
        <v>0</v>
      </c>
      <c r="K38" s="160">
        <f t="shared" si="3"/>
        <v>20696</v>
      </c>
      <c r="L38" s="160">
        <f t="shared" si="4"/>
        <v>12085</v>
      </c>
      <c r="M38" s="43">
        <f t="shared" si="1"/>
        <v>32781</v>
      </c>
      <c r="N38" s="181"/>
      <c r="O38" s="176">
        <f t="shared" si="5"/>
        <v>5678</v>
      </c>
      <c r="P38" s="176">
        <f t="shared" si="6"/>
        <v>1002</v>
      </c>
      <c r="Q38" s="176">
        <f t="shared" si="7"/>
        <v>6680</v>
      </c>
      <c r="R38" s="176">
        <f t="shared" si="8"/>
        <v>26374</v>
      </c>
      <c r="S38" s="176">
        <f t="shared" si="9"/>
        <v>13087</v>
      </c>
      <c r="T38" s="28">
        <f t="shared" si="10"/>
        <v>39461</v>
      </c>
      <c r="U38" s="179"/>
      <c r="V38" s="28"/>
      <c r="W38" s="111"/>
      <c r="X38" s="170">
        <v>0.85</v>
      </c>
      <c r="Y38" s="170">
        <v>0.15</v>
      </c>
      <c r="Z38" s="171">
        <v>6680</v>
      </c>
      <c r="AA38" s="278">
        <v>7308</v>
      </c>
      <c r="AB38" s="278">
        <v>1289</v>
      </c>
      <c r="AC38" s="97">
        <f t="shared" si="11"/>
        <v>8597</v>
      </c>
      <c r="AD38" s="278">
        <f t="shared" si="12"/>
        <v>33682</v>
      </c>
      <c r="AE38" s="278">
        <f t="shared" si="13"/>
        <v>14376</v>
      </c>
      <c r="AF38" s="28">
        <f t="shared" si="14"/>
        <v>48058</v>
      </c>
    </row>
    <row r="39" spans="1:32" x14ac:dyDescent="0.2">
      <c r="A39" s="28" t="str">
        <f>+'Original ABG Allocation'!A38</f>
        <v>33</v>
      </c>
      <c r="B39" s="28" t="str">
        <f>+'Original ABG Allocation'!B38</f>
        <v>LEHIGH</v>
      </c>
      <c r="C39" s="171">
        <v>11376</v>
      </c>
      <c r="D39" s="176">
        <v>5972</v>
      </c>
      <c r="E39" s="171">
        <f t="shared" ref="E39:E58" si="15">C39+D39</f>
        <v>17348</v>
      </c>
      <c r="F39" s="280">
        <f>+'Original ABG Allocation'!H38</f>
        <v>17348</v>
      </c>
      <c r="G39" s="181"/>
      <c r="H39" s="43">
        <v>0</v>
      </c>
      <c r="I39" s="43">
        <v>0</v>
      </c>
      <c r="J39" s="43">
        <f t="shared" si="2"/>
        <v>0</v>
      </c>
      <c r="K39" s="160">
        <f t="shared" si="3"/>
        <v>11376</v>
      </c>
      <c r="L39" s="160">
        <f t="shared" si="4"/>
        <v>5972</v>
      </c>
      <c r="M39" s="43">
        <f t="shared" si="1"/>
        <v>17348</v>
      </c>
      <c r="N39" s="181"/>
      <c r="O39" s="176">
        <f t="shared" si="5"/>
        <v>8066.5</v>
      </c>
      <c r="P39" s="176">
        <f t="shared" si="6"/>
        <v>1423.5</v>
      </c>
      <c r="Q39" s="176">
        <f t="shared" si="7"/>
        <v>9490</v>
      </c>
      <c r="R39" s="176">
        <f t="shared" si="8"/>
        <v>19442.5</v>
      </c>
      <c r="S39" s="176">
        <f t="shared" si="9"/>
        <v>7395.5</v>
      </c>
      <c r="T39" s="28">
        <f t="shared" si="10"/>
        <v>26838</v>
      </c>
      <c r="U39" s="179"/>
      <c r="V39" s="28"/>
      <c r="W39" s="111"/>
      <c r="X39" s="170">
        <v>0.85</v>
      </c>
      <c r="Y39" s="170">
        <v>0.15</v>
      </c>
      <c r="Z39" s="171">
        <v>9490</v>
      </c>
      <c r="AA39" s="278">
        <v>5367</v>
      </c>
      <c r="AB39" s="278">
        <v>947</v>
      </c>
      <c r="AC39" s="97">
        <f t="shared" si="11"/>
        <v>6314</v>
      </c>
      <c r="AD39" s="278">
        <f t="shared" si="12"/>
        <v>24809.5</v>
      </c>
      <c r="AE39" s="278">
        <f t="shared" si="13"/>
        <v>8342.5</v>
      </c>
      <c r="AF39" s="28">
        <f t="shared" si="14"/>
        <v>33152</v>
      </c>
    </row>
    <row r="40" spans="1:32" x14ac:dyDescent="0.2">
      <c r="A40" s="28" t="str">
        <f>+'Original ABG Allocation'!A39</f>
        <v>34</v>
      </c>
      <c r="B40" s="28" t="str">
        <f>+'Original ABG Allocation'!B39</f>
        <v>NORTHAMPTON</v>
      </c>
      <c r="C40" s="171">
        <v>12389</v>
      </c>
      <c r="D40" s="176">
        <v>6927</v>
      </c>
      <c r="E40" s="171">
        <f t="shared" si="15"/>
        <v>19316</v>
      </c>
      <c r="F40" s="280">
        <f>+'Original ABG Allocation'!H39</f>
        <v>19316</v>
      </c>
      <c r="G40" s="181"/>
      <c r="H40" s="43">
        <v>0</v>
      </c>
      <c r="I40" s="43">
        <v>0</v>
      </c>
      <c r="J40" s="43">
        <f t="shared" si="2"/>
        <v>0</v>
      </c>
      <c r="K40" s="160">
        <f t="shared" si="3"/>
        <v>12389</v>
      </c>
      <c r="L40" s="160">
        <f t="shared" si="4"/>
        <v>6927</v>
      </c>
      <c r="M40" s="43">
        <f t="shared" si="1"/>
        <v>19316</v>
      </c>
      <c r="N40" s="181"/>
      <c r="O40" s="176">
        <f t="shared" si="5"/>
        <v>3643.95</v>
      </c>
      <c r="P40" s="176">
        <f t="shared" si="6"/>
        <v>643.04999999999995</v>
      </c>
      <c r="Q40" s="176">
        <f t="shared" si="7"/>
        <v>4287</v>
      </c>
      <c r="R40" s="176">
        <f t="shared" si="8"/>
        <v>16032.95</v>
      </c>
      <c r="S40" s="176">
        <f t="shared" si="9"/>
        <v>7570.05</v>
      </c>
      <c r="T40" s="28">
        <f t="shared" si="10"/>
        <v>23603</v>
      </c>
      <c r="U40" s="179"/>
      <c r="V40" s="28"/>
      <c r="W40" s="111"/>
      <c r="X40" s="170">
        <v>0.85</v>
      </c>
      <c r="Y40" s="170">
        <v>0.15</v>
      </c>
      <c r="Z40" s="171">
        <v>4287</v>
      </c>
      <c r="AA40" s="278">
        <v>4289</v>
      </c>
      <c r="AB40" s="278">
        <v>757</v>
      </c>
      <c r="AC40" s="97">
        <f t="shared" si="11"/>
        <v>5046</v>
      </c>
      <c r="AD40" s="278">
        <f t="shared" si="12"/>
        <v>20321.95</v>
      </c>
      <c r="AE40" s="278">
        <f t="shared" si="13"/>
        <v>8327.0499999999993</v>
      </c>
      <c r="AF40" s="28">
        <f t="shared" si="14"/>
        <v>28649</v>
      </c>
    </row>
    <row r="41" spans="1:32" x14ac:dyDescent="0.2">
      <c r="A41" s="28" t="str">
        <f>+'Original ABG Allocation'!A40</f>
        <v>35</v>
      </c>
      <c r="B41" s="28" t="str">
        <f>+'Original ABG Allocation'!B40</f>
        <v>PIKE</v>
      </c>
      <c r="C41" s="171">
        <v>5789</v>
      </c>
      <c r="D41" s="176">
        <v>2119</v>
      </c>
      <c r="E41" s="171">
        <f t="shared" si="15"/>
        <v>7908</v>
      </c>
      <c r="F41" s="280">
        <f>+'Original ABG Allocation'!H40</f>
        <v>7908</v>
      </c>
      <c r="G41" s="181"/>
      <c r="H41" s="43">
        <v>0</v>
      </c>
      <c r="I41" s="43">
        <v>0</v>
      </c>
      <c r="J41" s="43">
        <f t="shared" si="2"/>
        <v>0</v>
      </c>
      <c r="K41" s="160">
        <f t="shared" si="3"/>
        <v>5789</v>
      </c>
      <c r="L41" s="160">
        <f t="shared" si="4"/>
        <v>2119</v>
      </c>
      <c r="M41" s="43">
        <f t="shared" si="1"/>
        <v>7908</v>
      </c>
      <c r="N41" s="181"/>
      <c r="O41" s="176">
        <f t="shared" si="5"/>
        <v>756.5</v>
      </c>
      <c r="P41" s="176">
        <f t="shared" si="6"/>
        <v>133.5</v>
      </c>
      <c r="Q41" s="176">
        <f t="shared" si="7"/>
        <v>890</v>
      </c>
      <c r="R41" s="176">
        <f t="shared" si="8"/>
        <v>6545.5</v>
      </c>
      <c r="S41" s="176">
        <f t="shared" si="9"/>
        <v>2252.5</v>
      </c>
      <c r="T41" s="28">
        <f t="shared" si="10"/>
        <v>8798</v>
      </c>
      <c r="U41" s="179"/>
      <c r="V41" s="28"/>
      <c r="W41" s="111"/>
      <c r="X41" s="170">
        <v>0.85</v>
      </c>
      <c r="Y41" s="170">
        <v>0.15</v>
      </c>
      <c r="Z41" s="171">
        <v>890</v>
      </c>
      <c r="AA41" s="278">
        <v>1717</v>
      </c>
      <c r="AB41" s="278">
        <v>303</v>
      </c>
      <c r="AC41" s="97">
        <f t="shared" si="11"/>
        <v>2020</v>
      </c>
      <c r="AD41" s="278">
        <f t="shared" si="12"/>
        <v>8262.5</v>
      </c>
      <c r="AE41" s="278">
        <f t="shared" si="13"/>
        <v>2555.5</v>
      </c>
      <c r="AF41" s="28">
        <f t="shared" si="14"/>
        <v>10818</v>
      </c>
    </row>
    <row r="42" spans="1:32" x14ac:dyDescent="0.2">
      <c r="A42" s="28" t="str">
        <f>+'Original ABG Allocation'!A41</f>
        <v>36</v>
      </c>
      <c r="B42" s="28" t="str">
        <f>+'Original ABG Allocation'!B41</f>
        <v>B/S/S/T</v>
      </c>
      <c r="C42" s="171">
        <v>15770</v>
      </c>
      <c r="D42" s="176">
        <v>8928</v>
      </c>
      <c r="E42" s="171">
        <f t="shared" si="15"/>
        <v>24698</v>
      </c>
      <c r="F42" s="280">
        <f>+'Original ABG Allocation'!H41</f>
        <v>24698</v>
      </c>
      <c r="G42" s="181"/>
      <c r="H42" s="43">
        <v>0</v>
      </c>
      <c r="I42" s="43">
        <v>0</v>
      </c>
      <c r="J42" s="43">
        <f t="shared" si="2"/>
        <v>0</v>
      </c>
      <c r="K42" s="160">
        <f t="shared" si="3"/>
        <v>15770</v>
      </c>
      <c r="L42" s="160">
        <f t="shared" si="4"/>
        <v>8928</v>
      </c>
      <c r="M42" s="43">
        <f t="shared" si="1"/>
        <v>24698</v>
      </c>
      <c r="N42" s="181"/>
      <c r="O42" s="176">
        <f t="shared" si="5"/>
        <v>1448.3999999999999</v>
      </c>
      <c r="P42" s="176">
        <f t="shared" si="6"/>
        <v>255.6</v>
      </c>
      <c r="Q42" s="176">
        <f t="shared" si="7"/>
        <v>1703.9999999999998</v>
      </c>
      <c r="R42" s="176">
        <f t="shared" si="8"/>
        <v>17218.400000000001</v>
      </c>
      <c r="S42" s="176">
        <f t="shared" si="9"/>
        <v>9183.6</v>
      </c>
      <c r="T42" s="28">
        <f t="shared" si="10"/>
        <v>26402</v>
      </c>
      <c r="U42" s="179"/>
      <c r="V42" s="28"/>
      <c r="W42" s="111"/>
      <c r="X42" s="170">
        <v>0.85</v>
      </c>
      <c r="Y42" s="170">
        <v>0.15</v>
      </c>
      <c r="Z42" s="171">
        <v>1704</v>
      </c>
      <c r="AA42" s="278">
        <v>4494</v>
      </c>
      <c r="AB42" s="278">
        <v>793</v>
      </c>
      <c r="AC42" s="97">
        <f t="shared" si="11"/>
        <v>5287</v>
      </c>
      <c r="AD42" s="278">
        <f t="shared" si="12"/>
        <v>21712.400000000001</v>
      </c>
      <c r="AE42" s="278">
        <f t="shared" si="13"/>
        <v>9976.6</v>
      </c>
      <c r="AF42" s="28">
        <f t="shared" si="14"/>
        <v>31689</v>
      </c>
    </row>
    <row r="43" spans="1:32" x14ac:dyDescent="0.2">
      <c r="A43" s="28" t="str">
        <f>+'Original ABG Allocation'!A42</f>
        <v>37</v>
      </c>
      <c r="B43" s="28" t="str">
        <f>+'Original ABG Allocation'!B42</f>
        <v>LUZERNE/WYOMING</v>
      </c>
      <c r="C43" s="171">
        <v>30703</v>
      </c>
      <c r="D43" s="176">
        <v>23454</v>
      </c>
      <c r="E43" s="171">
        <f t="shared" si="15"/>
        <v>54157</v>
      </c>
      <c r="F43" s="280">
        <f>+'Original ABG Allocation'!H42</f>
        <v>54157</v>
      </c>
      <c r="G43" s="181"/>
      <c r="H43" s="43">
        <v>0</v>
      </c>
      <c r="I43" s="43">
        <v>0</v>
      </c>
      <c r="J43" s="43">
        <f t="shared" si="2"/>
        <v>0</v>
      </c>
      <c r="K43" s="160">
        <f t="shared" si="3"/>
        <v>30703</v>
      </c>
      <c r="L43" s="160">
        <f t="shared" si="4"/>
        <v>23454</v>
      </c>
      <c r="M43" s="43">
        <f t="shared" si="1"/>
        <v>54157</v>
      </c>
      <c r="N43" s="181"/>
      <c r="O43" s="176">
        <f t="shared" si="5"/>
        <v>-5695</v>
      </c>
      <c r="P43" s="176">
        <f t="shared" si="6"/>
        <v>-1005</v>
      </c>
      <c r="Q43" s="176">
        <f t="shared" si="7"/>
        <v>-6700</v>
      </c>
      <c r="R43" s="176">
        <f t="shared" si="8"/>
        <v>25008</v>
      </c>
      <c r="S43" s="176">
        <f t="shared" si="9"/>
        <v>22449</v>
      </c>
      <c r="T43" s="28">
        <f t="shared" si="10"/>
        <v>47457</v>
      </c>
      <c r="U43" s="179"/>
      <c r="V43" s="28"/>
      <c r="W43" s="111"/>
      <c r="X43" s="170">
        <v>0.85</v>
      </c>
      <c r="Y43" s="170">
        <v>0.15</v>
      </c>
      <c r="Z43" s="171">
        <v>-6700</v>
      </c>
      <c r="AA43" s="278">
        <v>6174</v>
      </c>
      <c r="AB43" s="278">
        <v>1089</v>
      </c>
      <c r="AC43" s="97">
        <f t="shared" si="11"/>
        <v>7263</v>
      </c>
      <c r="AD43" s="278">
        <f t="shared" si="12"/>
        <v>31182</v>
      </c>
      <c r="AE43" s="278">
        <f t="shared" si="13"/>
        <v>23538</v>
      </c>
      <c r="AF43" s="28">
        <f t="shared" si="14"/>
        <v>54720</v>
      </c>
    </row>
    <row r="44" spans="1:32" x14ac:dyDescent="0.2">
      <c r="A44" s="28" t="str">
        <f>+'Original ABG Allocation'!A43</f>
        <v>38</v>
      </c>
      <c r="B44" s="28" t="str">
        <f>+'Original ABG Allocation'!B43</f>
        <v>LACKAWANNA</v>
      </c>
      <c r="C44" s="171">
        <v>21177</v>
      </c>
      <c r="D44" s="176">
        <v>12259</v>
      </c>
      <c r="E44" s="171">
        <f t="shared" si="15"/>
        <v>33436</v>
      </c>
      <c r="F44" s="280">
        <f>+'Original ABG Allocation'!H43</f>
        <v>33436</v>
      </c>
      <c r="G44" s="181"/>
      <c r="H44" s="43">
        <v>0</v>
      </c>
      <c r="I44" s="43">
        <v>0</v>
      </c>
      <c r="J44" s="43">
        <f t="shared" si="2"/>
        <v>0</v>
      </c>
      <c r="K44" s="160">
        <f t="shared" si="3"/>
        <v>21177</v>
      </c>
      <c r="L44" s="160">
        <f t="shared" si="4"/>
        <v>12259</v>
      </c>
      <c r="M44" s="43">
        <f t="shared" si="1"/>
        <v>33436</v>
      </c>
      <c r="N44" s="181"/>
      <c r="O44" s="176">
        <f t="shared" si="5"/>
        <v>-5606.5999999999995</v>
      </c>
      <c r="P44" s="176">
        <f t="shared" si="6"/>
        <v>-989.4</v>
      </c>
      <c r="Q44" s="176">
        <f t="shared" si="7"/>
        <v>-6595.9999999999991</v>
      </c>
      <c r="R44" s="176">
        <f t="shared" si="8"/>
        <v>15570.400000000001</v>
      </c>
      <c r="S44" s="176">
        <f t="shared" si="9"/>
        <v>11269.6</v>
      </c>
      <c r="T44" s="28">
        <f t="shared" si="10"/>
        <v>26840</v>
      </c>
      <c r="U44" s="179"/>
      <c r="V44" s="28"/>
      <c r="W44" s="111"/>
      <c r="X44" s="170">
        <v>0.85</v>
      </c>
      <c r="Y44" s="170">
        <v>0.15</v>
      </c>
      <c r="Z44" s="171">
        <v>-6596</v>
      </c>
      <c r="AA44" s="278">
        <v>3750</v>
      </c>
      <c r="AB44" s="278">
        <v>661</v>
      </c>
      <c r="AC44" s="97">
        <f t="shared" si="11"/>
        <v>4411</v>
      </c>
      <c r="AD44" s="278">
        <f t="shared" si="12"/>
        <v>19320.400000000001</v>
      </c>
      <c r="AE44" s="278">
        <f t="shared" si="13"/>
        <v>11930.6</v>
      </c>
      <c r="AF44" s="28">
        <f t="shared" si="14"/>
        <v>31251</v>
      </c>
    </row>
    <row r="45" spans="1:32" x14ac:dyDescent="0.2">
      <c r="A45" s="28" t="str">
        <f>+'Original ABG Allocation'!A44</f>
        <v>39</v>
      </c>
      <c r="B45" s="28" t="str">
        <f>+'Original ABG Allocation'!B44</f>
        <v>CARBON</v>
      </c>
      <c r="C45" s="171">
        <v>5177</v>
      </c>
      <c r="D45" s="176">
        <v>2805</v>
      </c>
      <c r="E45" s="171">
        <f t="shared" si="15"/>
        <v>7982</v>
      </c>
      <c r="F45" s="280">
        <f>+'Original ABG Allocation'!H44</f>
        <v>7982</v>
      </c>
      <c r="G45" s="181"/>
      <c r="H45" s="43">
        <v>0</v>
      </c>
      <c r="I45" s="43">
        <v>0</v>
      </c>
      <c r="J45" s="43">
        <f t="shared" si="2"/>
        <v>0</v>
      </c>
      <c r="K45" s="160">
        <f t="shared" si="3"/>
        <v>5177</v>
      </c>
      <c r="L45" s="160">
        <f t="shared" si="4"/>
        <v>2805</v>
      </c>
      <c r="M45" s="43">
        <f t="shared" si="1"/>
        <v>7982</v>
      </c>
      <c r="N45" s="181"/>
      <c r="O45" s="176">
        <f t="shared" si="5"/>
        <v>780.3</v>
      </c>
      <c r="P45" s="176">
        <f t="shared" si="6"/>
        <v>137.69999999999999</v>
      </c>
      <c r="Q45" s="176">
        <f t="shared" si="7"/>
        <v>918</v>
      </c>
      <c r="R45" s="176">
        <f t="shared" si="8"/>
        <v>5957.3</v>
      </c>
      <c r="S45" s="176">
        <f t="shared" si="9"/>
        <v>2942.7</v>
      </c>
      <c r="T45" s="28">
        <f t="shared" si="10"/>
        <v>8900</v>
      </c>
      <c r="U45" s="179"/>
      <c r="V45" s="28"/>
      <c r="W45" s="111"/>
      <c r="X45" s="170">
        <v>0.85</v>
      </c>
      <c r="Y45" s="170">
        <v>0.15</v>
      </c>
      <c r="Z45" s="171">
        <v>918</v>
      </c>
      <c r="AA45" s="278">
        <v>1567</v>
      </c>
      <c r="AB45" s="278">
        <v>276</v>
      </c>
      <c r="AC45" s="97">
        <f t="shared" si="11"/>
        <v>1843</v>
      </c>
      <c r="AD45" s="278">
        <f t="shared" si="12"/>
        <v>7524.3</v>
      </c>
      <c r="AE45" s="278">
        <f t="shared" si="13"/>
        <v>3218.7</v>
      </c>
      <c r="AF45" s="28">
        <f t="shared" si="14"/>
        <v>10743</v>
      </c>
    </row>
    <row r="46" spans="1:32" x14ac:dyDescent="0.2">
      <c r="A46" s="28" t="str">
        <f>+'Original ABG Allocation'!A45</f>
        <v>40</v>
      </c>
      <c r="B46" s="28" t="str">
        <f>+'Original ABG Allocation'!B45</f>
        <v>SCHUYLKILL</v>
      </c>
      <c r="C46" s="171">
        <v>18827</v>
      </c>
      <c r="D46" s="176">
        <v>10495</v>
      </c>
      <c r="E46" s="171">
        <f t="shared" si="15"/>
        <v>29322</v>
      </c>
      <c r="F46" s="280">
        <f>+'Original ABG Allocation'!H45</f>
        <v>29322</v>
      </c>
      <c r="G46" s="181"/>
      <c r="H46" s="43">
        <v>0</v>
      </c>
      <c r="I46" s="43">
        <v>0</v>
      </c>
      <c r="J46" s="43">
        <f t="shared" si="2"/>
        <v>0</v>
      </c>
      <c r="K46" s="160">
        <f t="shared" si="3"/>
        <v>18827</v>
      </c>
      <c r="L46" s="160">
        <f t="shared" si="4"/>
        <v>10495</v>
      </c>
      <c r="M46" s="43">
        <f t="shared" si="1"/>
        <v>29322</v>
      </c>
      <c r="N46" s="181"/>
      <c r="O46" s="176">
        <f t="shared" si="5"/>
        <v>-4306.0999999999995</v>
      </c>
      <c r="P46" s="176">
        <f t="shared" si="6"/>
        <v>-759.9</v>
      </c>
      <c r="Q46" s="176">
        <f t="shared" si="7"/>
        <v>-5065.9999999999991</v>
      </c>
      <c r="R46" s="176">
        <f t="shared" si="8"/>
        <v>14520.900000000001</v>
      </c>
      <c r="S46" s="176">
        <f t="shared" si="9"/>
        <v>9735.1</v>
      </c>
      <c r="T46" s="28">
        <f t="shared" si="10"/>
        <v>24256</v>
      </c>
      <c r="U46" s="179"/>
      <c r="V46" s="28"/>
      <c r="W46" s="111"/>
      <c r="X46" s="170">
        <v>0.85</v>
      </c>
      <c r="Y46" s="170">
        <v>0.15</v>
      </c>
      <c r="Z46" s="171">
        <v>-5066</v>
      </c>
      <c r="AA46" s="278">
        <v>3539</v>
      </c>
      <c r="AB46" s="278">
        <v>624</v>
      </c>
      <c r="AC46" s="97">
        <f t="shared" si="11"/>
        <v>4163</v>
      </c>
      <c r="AD46" s="278">
        <f t="shared" si="12"/>
        <v>18059.900000000001</v>
      </c>
      <c r="AE46" s="278">
        <f t="shared" si="13"/>
        <v>10359.1</v>
      </c>
      <c r="AF46" s="28">
        <f t="shared" si="14"/>
        <v>28419</v>
      </c>
    </row>
    <row r="47" spans="1:32" x14ac:dyDescent="0.2">
      <c r="A47" s="28" t="str">
        <f>+'Original ABG Allocation'!A46</f>
        <v>41</v>
      </c>
      <c r="B47" s="28" t="str">
        <f>+'Original ABG Allocation'!B46</f>
        <v>CLEARFIELD</v>
      </c>
      <c r="C47" s="171">
        <v>9415</v>
      </c>
      <c r="D47" s="176">
        <v>4797</v>
      </c>
      <c r="E47" s="171">
        <f t="shared" si="15"/>
        <v>14212</v>
      </c>
      <c r="F47" s="280">
        <f>+'Original ABG Allocation'!H46</f>
        <v>14212</v>
      </c>
      <c r="G47" s="181"/>
      <c r="H47" s="43">
        <v>0</v>
      </c>
      <c r="I47" s="43">
        <v>0</v>
      </c>
      <c r="J47" s="43">
        <f t="shared" si="2"/>
        <v>0</v>
      </c>
      <c r="K47" s="160">
        <f t="shared" si="3"/>
        <v>9415</v>
      </c>
      <c r="L47" s="160">
        <f t="shared" si="4"/>
        <v>4797</v>
      </c>
      <c r="M47" s="43">
        <f t="shared" si="1"/>
        <v>14212</v>
      </c>
      <c r="N47" s="181"/>
      <c r="O47" s="176">
        <f t="shared" si="5"/>
        <v>-474.3</v>
      </c>
      <c r="P47" s="176">
        <f t="shared" si="6"/>
        <v>-83.7</v>
      </c>
      <c r="Q47" s="176">
        <f t="shared" si="7"/>
        <v>-558</v>
      </c>
      <c r="R47" s="176">
        <f t="shared" si="8"/>
        <v>8940.7000000000007</v>
      </c>
      <c r="S47" s="176">
        <f t="shared" si="9"/>
        <v>4713.3</v>
      </c>
      <c r="T47" s="28">
        <f t="shared" si="10"/>
        <v>13654</v>
      </c>
      <c r="U47" s="179"/>
      <c r="V47" s="28"/>
      <c r="W47" s="111"/>
      <c r="X47" s="170">
        <v>0.85</v>
      </c>
      <c r="Y47" s="170">
        <v>0.15</v>
      </c>
      <c r="Z47" s="171">
        <v>-558</v>
      </c>
      <c r="AA47" s="278">
        <v>2278</v>
      </c>
      <c r="AB47" s="278">
        <v>402</v>
      </c>
      <c r="AC47" s="97">
        <f t="shared" si="11"/>
        <v>2680</v>
      </c>
      <c r="AD47" s="278">
        <f t="shared" si="12"/>
        <v>11218.7</v>
      </c>
      <c r="AE47" s="278">
        <f t="shared" si="13"/>
        <v>5115.3</v>
      </c>
      <c r="AF47" s="28">
        <f t="shared" si="14"/>
        <v>16334</v>
      </c>
    </row>
    <row r="48" spans="1:32" x14ac:dyDescent="0.2">
      <c r="A48" s="28" t="str">
        <f>+'Original ABG Allocation'!A47</f>
        <v>42</v>
      </c>
      <c r="B48" s="28" t="str">
        <f>+'Original ABG Allocation'!B47</f>
        <v>JEFFERSON</v>
      </c>
      <c r="C48" s="171">
        <v>5831</v>
      </c>
      <c r="D48" s="176">
        <v>3043</v>
      </c>
      <c r="E48" s="171">
        <f t="shared" si="15"/>
        <v>8874</v>
      </c>
      <c r="F48" s="280">
        <f>+'Original ABG Allocation'!H47</f>
        <v>8874</v>
      </c>
      <c r="G48" s="181"/>
      <c r="H48" s="43">
        <v>0</v>
      </c>
      <c r="I48" s="43">
        <v>0</v>
      </c>
      <c r="J48" s="43">
        <f t="shared" si="2"/>
        <v>0</v>
      </c>
      <c r="K48" s="160">
        <f t="shared" si="3"/>
        <v>5831</v>
      </c>
      <c r="L48" s="160">
        <f t="shared" si="4"/>
        <v>3043</v>
      </c>
      <c r="M48" s="43">
        <f t="shared" si="1"/>
        <v>8874</v>
      </c>
      <c r="N48" s="181"/>
      <c r="O48" s="176">
        <f t="shared" si="5"/>
        <v>-1048.8999999999999</v>
      </c>
      <c r="P48" s="176">
        <f t="shared" si="6"/>
        <v>-185.1</v>
      </c>
      <c r="Q48" s="176">
        <f t="shared" si="7"/>
        <v>-1233.9999999999998</v>
      </c>
      <c r="R48" s="176">
        <f t="shared" si="8"/>
        <v>4782.1000000000004</v>
      </c>
      <c r="S48" s="176">
        <f t="shared" si="9"/>
        <v>2857.9</v>
      </c>
      <c r="T48" s="28">
        <f t="shared" si="10"/>
        <v>7640</v>
      </c>
      <c r="U48" s="179"/>
      <c r="V48" s="28"/>
      <c r="W48" s="111"/>
      <c r="X48" s="170">
        <v>0.85</v>
      </c>
      <c r="Y48" s="170">
        <v>0.15</v>
      </c>
      <c r="Z48" s="171">
        <v>-1234</v>
      </c>
      <c r="AA48" s="278">
        <v>1182</v>
      </c>
      <c r="AB48" s="278">
        <v>208</v>
      </c>
      <c r="AC48" s="97">
        <f t="shared" si="11"/>
        <v>1390</v>
      </c>
      <c r="AD48" s="278">
        <f t="shared" si="12"/>
        <v>5964.1</v>
      </c>
      <c r="AE48" s="278">
        <f t="shared" si="13"/>
        <v>3065.9</v>
      </c>
      <c r="AF48" s="28">
        <f t="shared" si="14"/>
        <v>9030</v>
      </c>
    </row>
    <row r="49" spans="1:32" x14ac:dyDescent="0.2">
      <c r="A49" s="28" t="str">
        <f>+'Original ABG Allocation'!A48</f>
        <v>43</v>
      </c>
      <c r="B49" s="28" t="str">
        <f>+'Original ABG Allocation'!B48</f>
        <v>FOREST/WARREN</v>
      </c>
      <c r="C49" s="171">
        <v>5151</v>
      </c>
      <c r="D49" s="176">
        <v>2795</v>
      </c>
      <c r="E49" s="171">
        <f t="shared" si="15"/>
        <v>7946</v>
      </c>
      <c r="F49" s="280">
        <f>+'Original ABG Allocation'!H48</f>
        <v>7946</v>
      </c>
      <c r="G49" s="181"/>
      <c r="H49" s="43">
        <v>0</v>
      </c>
      <c r="I49" s="43">
        <v>0</v>
      </c>
      <c r="J49" s="43">
        <f t="shared" si="2"/>
        <v>0</v>
      </c>
      <c r="K49" s="160">
        <f t="shared" si="3"/>
        <v>5151</v>
      </c>
      <c r="L49" s="160">
        <f t="shared" si="4"/>
        <v>2795</v>
      </c>
      <c r="M49" s="43">
        <f t="shared" si="1"/>
        <v>7946</v>
      </c>
      <c r="N49" s="181"/>
      <c r="O49" s="176">
        <f t="shared" si="5"/>
        <v>243.95</v>
      </c>
      <c r="P49" s="176">
        <f t="shared" si="6"/>
        <v>43.05</v>
      </c>
      <c r="Q49" s="176">
        <f t="shared" si="7"/>
        <v>287</v>
      </c>
      <c r="R49" s="176">
        <f t="shared" si="8"/>
        <v>5394.95</v>
      </c>
      <c r="S49" s="176">
        <f t="shared" si="9"/>
        <v>2838.05</v>
      </c>
      <c r="T49" s="28">
        <f t="shared" si="10"/>
        <v>8233</v>
      </c>
      <c r="U49" s="179"/>
      <c r="V49" s="28"/>
      <c r="W49" s="111"/>
      <c r="X49" s="170">
        <v>0.85</v>
      </c>
      <c r="Y49" s="170">
        <v>0.15</v>
      </c>
      <c r="Z49" s="171">
        <v>287</v>
      </c>
      <c r="AA49" s="278">
        <v>1398</v>
      </c>
      <c r="AB49" s="278">
        <v>246</v>
      </c>
      <c r="AC49" s="97">
        <f t="shared" si="11"/>
        <v>1644</v>
      </c>
      <c r="AD49" s="278">
        <f t="shared" si="12"/>
        <v>6792.95</v>
      </c>
      <c r="AE49" s="278">
        <f t="shared" si="13"/>
        <v>3084.05</v>
      </c>
      <c r="AF49" s="28">
        <f t="shared" si="14"/>
        <v>9877</v>
      </c>
    </row>
    <row r="50" spans="1:32" x14ac:dyDescent="0.2">
      <c r="A50" s="28" t="str">
        <f>+'Original ABG Allocation'!A49</f>
        <v>44</v>
      </c>
      <c r="B50" s="28" t="str">
        <f>+'Original ABG Allocation'!B49</f>
        <v>VENANGO</v>
      </c>
      <c r="C50" s="171">
        <v>5607</v>
      </c>
      <c r="D50" s="176">
        <v>2962</v>
      </c>
      <c r="E50" s="171">
        <f t="shared" si="15"/>
        <v>8569</v>
      </c>
      <c r="F50" s="280">
        <f>+'Original ABG Allocation'!H49</f>
        <v>8569</v>
      </c>
      <c r="G50" s="181"/>
      <c r="H50" s="43">
        <v>0</v>
      </c>
      <c r="I50" s="43">
        <v>0</v>
      </c>
      <c r="J50" s="43">
        <f t="shared" si="2"/>
        <v>0</v>
      </c>
      <c r="K50" s="160">
        <f t="shared" si="3"/>
        <v>5607</v>
      </c>
      <c r="L50" s="160">
        <f t="shared" si="4"/>
        <v>2962</v>
      </c>
      <c r="M50" s="43">
        <f t="shared" si="1"/>
        <v>8569</v>
      </c>
      <c r="N50" s="181"/>
      <c r="O50" s="176">
        <f t="shared" si="5"/>
        <v>58.65</v>
      </c>
      <c r="P50" s="176">
        <f t="shared" si="6"/>
        <v>10.35</v>
      </c>
      <c r="Q50" s="176">
        <f t="shared" si="7"/>
        <v>69</v>
      </c>
      <c r="R50" s="176">
        <f t="shared" si="8"/>
        <v>5665.65</v>
      </c>
      <c r="S50" s="176">
        <f t="shared" si="9"/>
        <v>2972.35</v>
      </c>
      <c r="T50" s="28">
        <f t="shared" si="10"/>
        <v>8638</v>
      </c>
      <c r="U50" s="179"/>
      <c r="V50" s="28"/>
      <c r="W50" s="111"/>
      <c r="X50" s="170">
        <v>0.85</v>
      </c>
      <c r="Y50" s="170">
        <v>0.15</v>
      </c>
      <c r="Z50" s="171">
        <v>69</v>
      </c>
      <c r="AA50" s="278">
        <v>1459</v>
      </c>
      <c r="AB50" s="278">
        <v>257</v>
      </c>
      <c r="AC50" s="97">
        <f t="shared" si="11"/>
        <v>1716</v>
      </c>
      <c r="AD50" s="278">
        <f t="shared" si="12"/>
        <v>7124.65</v>
      </c>
      <c r="AE50" s="278">
        <f t="shared" si="13"/>
        <v>3229.35</v>
      </c>
      <c r="AF50" s="28">
        <f t="shared" si="14"/>
        <v>10354</v>
      </c>
    </row>
    <row r="51" spans="1:32" x14ac:dyDescent="0.2">
      <c r="A51" s="28" t="str">
        <f>+'Original ABG Allocation'!A50</f>
        <v>45</v>
      </c>
      <c r="B51" s="28" t="str">
        <f>+'Original ABG Allocation'!B50</f>
        <v>ARMSTRONG</v>
      </c>
      <c r="C51" s="171">
        <v>7877</v>
      </c>
      <c r="D51" s="176">
        <v>4238</v>
      </c>
      <c r="E51" s="171">
        <f t="shared" si="15"/>
        <v>12115</v>
      </c>
      <c r="F51" s="280">
        <f>+'Original ABG Allocation'!H50</f>
        <v>12115</v>
      </c>
      <c r="G51" s="181"/>
      <c r="H51" s="43">
        <v>0</v>
      </c>
      <c r="I51" s="43">
        <v>0</v>
      </c>
      <c r="J51" s="43">
        <f t="shared" si="2"/>
        <v>0</v>
      </c>
      <c r="K51" s="160">
        <f t="shared" si="3"/>
        <v>7877</v>
      </c>
      <c r="L51" s="160">
        <f t="shared" si="4"/>
        <v>4238</v>
      </c>
      <c r="M51" s="43">
        <f t="shared" si="1"/>
        <v>12115</v>
      </c>
      <c r="N51" s="181"/>
      <c r="O51" s="176">
        <f t="shared" si="5"/>
        <v>-107.1</v>
      </c>
      <c r="P51" s="176">
        <f t="shared" si="6"/>
        <v>-18.899999999999999</v>
      </c>
      <c r="Q51" s="176">
        <f t="shared" si="7"/>
        <v>-126</v>
      </c>
      <c r="R51" s="176">
        <f t="shared" si="8"/>
        <v>7769.9</v>
      </c>
      <c r="S51" s="176">
        <f t="shared" si="9"/>
        <v>4219.1000000000004</v>
      </c>
      <c r="T51" s="28">
        <f t="shared" si="10"/>
        <v>11989</v>
      </c>
      <c r="U51" s="179"/>
      <c r="V51" s="28"/>
      <c r="W51" s="111"/>
      <c r="X51" s="170">
        <v>0.85</v>
      </c>
      <c r="Y51" s="170">
        <v>0.15</v>
      </c>
      <c r="Z51" s="171">
        <v>-126</v>
      </c>
      <c r="AA51" s="278">
        <v>1993</v>
      </c>
      <c r="AB51" s="278">
        <v>351</v>
      </c>
      <c r="AC51" s="97">
        <f t="shared" si="11"/>
        <v>2344</v>
      </c>
      <c r="AD51" s="278">
        <f t="shared" si="12"/>
        <v>9762.9</v>
      </c>
      <c r="AE51" s="278">
        <f t="shared" si="13"/>
        <v>4570.1000000000004</v>
      </c>
      <c r="AF51" s="28">
        <f t="shared" si="14"/>
        <v>14333</v>
      </c>
    </row>
    <row r="52" spans="1:32" x14ac:dyDescent="0.2">
      <c r="A52" s="28" t="str">
        <f>+'Original ABG Allocation'!A51</f>
        <v>46</v>
      </c>
      <c r="B52" s="28" t="str">
        <f>+'Original ABG Allocation'!B51</f>
        <v>LAWRENCE</v>
      </c>
      <c r="C52" s="171">
        <v>8512</v>
      </c>
      <c r="D52" s="176">
        <v>4469</v>
      </c>
      <c r="E52" s="171">
        <f t="shared" si="15"/>
        <v>12981</v>
      </c>
      <c r="F52" s="280">
        <f>+'Original ABG Allocation'!H51</f>
        <v>12981</v>
      </c>
      <c r="G52" s="181"/>
      <c r="H52" s="43">
        <v>0</v>
      </c>
      <c r="I52" s="43">
        <v>0</v>
      </c>
      <c r="J52" s="43">
        <f t="shared" si="2"/>
        <v>0</v>
      </c>
      <c r="K52" s="160">
        <f t="shared" si="3"/>
        <v>8512</v>
      </c>
      <c r="L52" s="160">
        <f t="shared" si="4"/>
        <v>4469</v>
      </c>
      <c r="M52" s="43">
        <f t="shared" si="1"/>
        <v>12981</v>
      </c>
      <c r="N52" s="181"/>
      <c r="O52" s="176">
        <f t="shared" si="5"/>
        <v>-439.45</v>
      </c>
      <c r="P52" s="176">
        <f t="shared" si="6"/>
        <v>-77.55</v>
      </c>
      <c r="Q52" s="176">
        <f t="shared" si="7"/>
        <v>-517</v>
      </c>
      <c r="R52" s="176">
        <f t="shared" si="8"/>
        <v>8072.55</v>
      </c>
      <c r="S52" s="176">
        <f t="shared" si="9"/>
        <v>4391.45</v>
      </c>
      <c r="T52" s="28">
        <f t="shared" si="10"/>
        <v>12464</v>
      </c>
      <c r="U52" s="179"/>
      <c r="V52" s="28"/>
      <c r="W52" s="111"/>
      <c r="X52" s="170">
        <v>0.85</v>
      </c>
      <c r="Y52" s="170">
        <v>0.15</v>
      </c>
      <c r="Z52" s="171">
        <v>-517</v>
      </c>
      <c r="AA52" s="278">
        <v>2056</v>
      </c>
      <c r="AB52" s="278">
        <v>362</v>
      </c>
      <c r="AC52" s="97">
        <f t="shared" si="11"/>
        <v>2418</v>
      </c>
      <c r="AD52" s="278">
        <f t="shared" si="12"/>
        <v>10128.549999999999</v>
      </c>
      <c r="AE52" s="278">
        <f t="shared" si="13"/>
        <v>4753.45</v>
      </c>
      <c r="AF52" s="28">
        <f t="shared" si="14"/>
        <v>14882</v>
      </c>
    </row>
    <row r="53" spans="1:32" x14ac:dyDescent="0.2">
      <c r="A53" s="28" t="str">
        <f>+'Original ABG Allocation'!A52</f>
        <v>47</v>
      </c>
      <c r="B53" s="28" t="str">
        <f>+'Original ABG Allocation'!B52</f>
        <v>MERCER</v>
      </c>
      <c r="C53" s="171">
        <v>9412</v>
      </c>
      <c r="D53" s="176">
        <v>5249</v>
      </c>
      <c r="E53" s="171">
        <f t="shared" si="15"/>
        <v>14661</v>
      </c>
      <c r="F53" s="280">
        <f>+'Original ABG Allocation'!H52</f>
        <v>14661</v>
      </c>
      <c r="G53" s="181"/>
      <c r="H53" s="43">
        <v>0</v>
      </c>
      <c r="I53" s="43">
        <v>0</v>
      </c>
      <c r="J53" s="43">
        <f t="shared" si="2"/>
        <v>0</v>
      </c>
      <c r="K53" s="160">
        <f t="shared" si="3"/>
        <v>9412</v>
      </c>
      <c r="L53" s="160">
        <f t="shared" si="4"/>
        <v>5249</v>
      </c>
      <c r="M53" s="43">
        <f t="shared" si="1"/>
        <v>14661</v>
      </c>
      <c r="N53" s="181"/>
      <c r="O53" s="176">
        <f t="shared" si="5"/>
        <v>448.8</v>
      </c>
      <c r="P53" s="176">
        <f t="shared" si="6"/>
        <v>79.2</v>
      </c>
      <c r="Q53" s="176">
        <f t="shared" si="7"/>
        <v>528</v>
      </c>
      <c r="R53" s="176">
        <f t="shared" si="8"/>
        <v>9860.7999999999993</v>
      </c>
      <c r="S53" s="176">
        <f t="shared" si="9"/>
        <v>5328.2</v>
      </c>
      <c r="T53" s="28">
        <f t="shared" si="10"/>
        <v>15189</v>
      </c>
      <c r="U53" s="179"/>
      <c r="V53" s="28"/>
      <c r="W53" s="111"/>
      <c r="X53" s="170">
        <v>0.85</v>
      </c>
      <c r="Y53" s="170">
        <v>0.15</v>
      </c>
      <c r="Z53" s="171">
        <v>528</v>
      </c>
      <c r="AA53" s="278">
        <v>2556</v>
      </c>
      <c r="AB53" s="278">
        <v>451</v>
      </c>
      <c r="AC53" s="97">
        <f t="shared" si="11"/>
        <v>3007</v>
      </c>
      <c r="AD53" s="278">
        <f t="shared" si="12"/>
        <v>12416.8</v>
      </c>
      <c r="AE53" s="278">
        <f t="shared" si="13"/>
        <v>5779.2</v>
      </c>
      <c r="AF53" s="28">
        <f t="shared" si="14"/>
        <v>18196</v>
      </c>
    </row>
    <row r="54" spans="1:32" x14ac:dyDescent="0.2">
      <c r="A54" s="28" t="str">
        <f>+'Original ABG Allocation'!A53</f>
        <v>48</v>
      </c>
      <c r="B54" s="28" t="str">
        <f>+'Original ABG Allocation'!B53</f>
        <v>MONROE</v>
      </c>
      <c r="C54" s="171">
        <v>5510</v>
      </c>
      <c r="D54" s="176">
        <v>2925</v>
      </c>
      <c r="E54" s="171">
        <f t="shared" si="15"/>
        <v>8435</v>
      </c>
      <c r="F54" s="280">
        <f>+'Original ABG Allocation'!H53</f>
        <v>8435</v>
      </c>
      <c r="G54" s="181"/>
      <c r="H54" s="43">
        <v>0</v>
      </c>
      <c r="I54" s="43">
        <v>0</v>
      </c>
      <c r="J54" s="43">
        <f t="shared" si="2"/>
        <v>0</v>
      </c>
      <c r="K54" s="160">
        <f t="shared" si="3"/>
        <v>5510</v>
      </c>
      <c r="L54" s="160">
        <f t="shared" si="4"/>
        <v>2925</v>
      </c>
      <c r="M54" s="43">
        <f t="shared" si="1"/>
        <v>8435</v>
      </c>
      <c r="N54" s="181"/>
      <c r="O54" s="176">
        <f t="shared" si="5"/>
        <v>7346.55</v>
      </c>
      <c r="P54" s="176">
        <f t="shared" si="6"/>
        <v>1296.45</v>
      </c>
      <c r="Q54" s="176">
        <f t="shared" si="7"/>
        <v>8643</v>
      </c>
      <c r="R54" s="176">
        <f t="shared" si="8"/>
        <v>12856.55</v>
      </c>
      <c r="S54" s="176">
        <f t="shared" si="9"/>
        <v>4221.45</v>
      </c>
      <c r="T54" s="28">
        <f t="shared" si="10"/>
        <v>17078</v>
      </c>
      <c r="U54" s="179"/>
      <c r="V54" s="28"/>
      <c r="W54" s="111"/>
      <c r="X54" s="170">
        <v>0.85</v>
      </c>
      <c r="Y54" s="170">
        <v>0.15</v>
      </c>
      <c r="Z54" s="171">
        <v>8643</v>
      </c>
      <c r="AA54" s="278">
        <v>3640</v>
      </c>
      <c r="AB54" s="278">
        <v>642</v>
      </c>
      <c r="AC54" s="97">
        <f t="shared" si="11"/>
        <v>4282</v>
      </c>
      <c r="AD54" s="278">
        <f t="shared" si="12"/>
        <v>16496.55</v>
      </c>
      <c r="AE54" s="278">
        <f t="shared" si="13"/>
        <v>4863.45</v>
      </c>
      <c r="AF54" s="28">
        <f t="shared" si="14"/>
        <v>21360</v>
      </c>
    </row>
    <row r="55" spans="1:32" x14ac:dyDescent="0.2">
      <c r="A55" s="28" t="str">
        <f>+'Original ABG Allocation'!A54</f>
        <v>49</v>
      </c>
      <c r="B55" s="28" t="str">
        <f>+'Original ABG Allocation'!B54</f>
        <v>CLARION</v>
      </c>
      <c r="C55" s="171">
        <v>5162</v>
      </c>
      <c r="D55" s="176">
        <v>2799</v>
      </c>
      <c r="E55" s="171">
        <f t="shared" si="15"/>
        <v>7961</v>
      </c>
      <c r="F55" s="280">
        <f>+'Original ABG Allocation'!H54</f>
        <v>7961</v>
      </c>
      <c r="G55" s="181"/>
      <c r="H55" s="43">
        <v>0</v>
      </c>
      <c r="I55" s="43">
        <v>0</v>
      </c>
      <c r="J55" s="43">
        <f t="shared" si="2"/>
        <v>0</v>
      </c>
      <c r="K55" s="160">
        <f t="shared" si="3"/>
        <v>5162</v>
      </c>
      <c r="L55" s="160">
        <f t="shared" si="4"/>
        <v>2799</v>
      </c>
      <c r="M55" s="43">
        <f t="shared" si="1"/>
        <v>7961</v>
      </c>
      <c r="N55" s="181"/>
      <c r="O55" s="176">
        <f t="shared" si="5"/>
        <v>-757.35</v>
      </c>
      <c r="P55" s="176">
        <f t="shared" si="6"/>
        <v>-133.65</v>
      </c>
      <c r="Q55" s="176">
        <f t="shared" si="7"/>
        <v>-891</v>
      </c>
      <c r="R55" s="176">
        <f t="shared" si="8"/>
        <v>4404.6499999999996</v>
      </c>
      <c r="S55" s="176">
        <f t="shared" si="9"/>
        <v>2665.35</v>
      </c>
      <c r="T55" s="28">
        <f t="shared" si="10"/>
        <v>7070</v>
      </c>
      <c r="U55" s="179"/>
      <c r="V55" s="28"/>
      <c r="W55" s="111"/>
      <c r="X55" s="170">
        <v>0.85</v>
      </c>
      <c r="Y55" s="170">
        <v>0.15</v>
      </c>
      <c r="Z55" s="171">
        <v>-891</v>
      </c>
      <c r="AA55" s="278">
        <v>1098</v>
      </c>
      <c r="AB55" s="278">
        <v>193</v>
      </c>
      <c r="AC55" s="97">
        <f t="shared" si="11"/>
        <v>1291</v>
      </c>
      <c r="AD55" s="278">
        <f t="shared" si="12"/>
        <v>5502.65</v>
      </c>
      <c r="AE55" s="278">
        <f t="shared" si="13"/>
        <v>2858.35</v>
      </c>
      <c r="AF55" s="28">
        <f t="shared" si="14"/>
        <v>8361</v>
      </c>
    </row>
    <row r="56" spans="1:32" x14ac:dyDescent="0.2">
      <c r="A56" s="28" t="str">
        <f>+'Original ABG Allocation'!A55</f>
        <v>50</v>
      </c>
      <c r="B56" s="28" t="str">
        <f>+'Original ABG Allocation'!B55</f>
        <v>BUTLER</v>
      </c>
      <c r="C56" s="171">
        <v>9369</v>
      </c>
      <c r="D56" s="176">
        <v>4781</v>
      </c>
      <c r="E56" s="171">
        <f t="shared" si="15"/>
        <v>14150</v>
      </c>
      <c r="F56" s="280">
        <f>+'Original ABG Allocation'!H55</f>
        <v>14150</v>
      </c>
      <c r="G56" s="181"/>
      <c r="H56" s="43">
        <v>0</v>
      </c>
      <c r="I56" s="43">
        <v>0</v>
      </c>
      <c r="J56" s="43">
        <f t="shared" si="2"/>
        <v>0</v>
      </c>
      <c r="K56" s="160">
        <f t="shared" si="3"/>
        <v>9369</v>
      </c>
      <c r="L56" s="160">
        <f t="shared" si="4"/>
        <v>4781</v>
      </c>
      <c r="M56" s="43">
        <f t="shared" si="1"/>
        <v>14150</v>
      </c>
      <c r="N56" s="181"/>
      <c r="O56" s="176">
        <f t="shared" si="5"/>
        <v>3194.2999999999997</v>
      </c>
      <c r="P56" s="176">
        <f t="shared" si="6"/>
        <v>563.69999999999993</v>
      </c>
      <c r="Q56" s="176">
        <f t="shared" si="7"/>
        <v>3757.9999999999995</v>
      </c>
      <c r="R56" s="176">
        <f t="shared" si="8"/>
        <v>12563.3</v>
      </c>
      <c r="S56" s="176">
        <f t="shared" si="9"/>
        <v>5344.7</v>
      </c>
      <c r="T56" s="28">
        <f t="shared" si="10"/>
        <v>17908</v>
      </c>
      <c r="U56" s="179"/>
      <c r="V56" s="28"/>
      <c r="W56" s="111"/>
      <c r="X56" s="170">
        <v>0.85</v>
      </c>
      <c r="Y56" s="170">
        <v>0.15</v>
      </c>
      <c r="Z56" s="171">
        <v>3758</v>
      </c>
      <c r="AA56" s="278">
        <v>3377</v>
      </c>
      <c r="AB56" s="278">
        <v>595</v>
      </c>
      <c r="AC56" s="97">
        <f t="shared" si="11"/>
        <v>3972</v>
      </c>
      <c r="AD56" s="278">
        <f t="shared" si="12"/>
        <v>15940.3</v>
      </c>
      <c r="AE56" s="278">
        <f t="shared" si="13"/>
        <v>5939.7</v>
      </c>
      <c r="AF56" s="28">
        <f t="shared" si="14"/>
        <v>21880</v>
      </c>
    </row>
    <row r="57" spans="1:32" x14ac:dyDescent="0.2">
      <c r="A57" s="28" t="str">
        <f>+'Original ABG Allocation'!A56</f>
        <v>51</v>
      </c>
      <c r="B57" s="28" t="str">
        <f>+'Original ABG Allocation'!B56</f>
        <v>POTTER</v>
      </c>
      <c r="C57" s="171">
        <v>5121</v>
      </c>
      <c r="D57" s="176">
        <v>2784</v>
      </c>
      <c r="E57" s="171">
        <f t="shared" si="15"/>
        <v>7905</v>
      </c>
      <c r="F57" s="280">
        <f>+'Original ABG Allocation'!H56</f>
        <v>7905</v>
      </c>
      <c r="G57" s="181"/>
      <c r="H57" s="43">
        <v>0</v>
      </c>
      <c r="I57" s="43">
        <v>0</v>
      </c>
      <c r="J57" s="43">
        <f t="shared" si="2"/>
        <v>0</v>
      </c>
      <c r="K57" s="160">
        <f t="shared" si="3"/>
        <v>5121</v>
      </c>
      <c r="L57" s="160">
        <f t="shared" si="4"/>
        <v>2784</v>
      </c>
      <c r="M57" s="43">
        <f t="shared" si="1"/>
        <v>7905</v>
      </c>
      <c r="N57" s="181"/>
      <c r="O57" s="176">
        <f t="shared" si="5"/>
        <v>-2562.75</v>
      </c>
      <c r="P57" s="176">
        <f t="shared" si="6"/>
        <v>-452.25</v>
      </c>
      <c r="Q57" s="176">
        <f t="shared" si="7"/>
        <v>-3015</v>
      </c>
      <c r="R57" s="176">
        <f t="shared" si="8"/>
        <v>2558.25</v>
      </c>
      <c r="S57" s="176">
        <f t="shared" si="9"/>
        <v>2331.75</v>
      </c>
      <c r="T57" s="28">
        <f t="shared" si="10"/>
        <v>4890</v>
      </c>
      <c r="U57" s="179"/>
      <c r="V57" s="28"/>
      <c r="W57" s="111"/>
      <c r="X57" s="170">
        <v>0.85</v>
      </c>
      <c r="Y57" s="170">
        <v>0.15</v>
      </c>
      <c r="Z57" s="171">
        <v>-3015</v>
      </c>
      <c r="AA57" s="278">
        <v>541</v>
      </c>
      <c r="AB57" s="278">
        <v>95</v>
      </c>
      <c r="AC57" s="97">
        <f t="shared" si="11"/>
        <v>636</v>
      </c>
      <c r="AD57" s="278">
        <f t="shared" si="12"/>
        <v>3099.25</v>
      </c>
      <c r="AE57" s="278">
        <f t="shared" si="13"/>
        <v>2426.75</v>
      </c>
      <c r="AF57" s="28">
        <f t="shared" si="14"/>
        <v>5526</v>
      </c>
    </row>
    <row r="58" spans="1:32" x14ac:dyDescent="0.2">
      <c r="A58" s="28" t="str">
        <f>+'Original ABG Allocation'!A57</f>
        <v>52</v>
      </c>
      <c r="B58" s="28" t="str">
        <f>+'Original ABG Allocation'!B57</f>
        <v>WAYNE</v>
      </c>
      <c r="C58" s="171">
        <v>5657</v>
      </c>
      <c r="D58" s="180">
        <v>2978</v>
      </c>
      <c r="E58" s="171">
        <f t="shared" si="15"/>
        <v>8635</v>
      </c>
      <c r="F58" s="281">
        <f>+'Original ABG Allocation'!H57</f>
        <v>8635</v>
      </c>
      <c r="G58" s="181"/>
      <c r="H58" s="43">
        <v>0</v>
      </c>
      <c r="I58" s="43">
        <v>0</v>
      </c>
      <c r="J58" s="43">
        <f t="shared" si="2"/>
        <v>0</v>
      </c>
      <c r="K58" s="160">
        <f t="shared" si="3"/>
        <v>5657</v>
      </c>
      <c r="L58" s="160">
        <f t="shared" si="4"/>
        <v>2978</v>
      </c>
      <c r="M58" s="43">
        <f t="shared" si="1"/>
        <v>8635</v>
      </c>
      <c r="N58" s="181"/>
      <c r="O58" s="176">
        <f t="shared" si="5"/>
        <v>537.19999999999993</v>
      </c>
      <c r="P58" s="176">
        <f t="shared" si="6"/>
        <v>94.8</v>
      </c>
      <c r="Q58" s="176">
        <f t="shared" si="7"/>
        <v>631.99999999999989</v>
      </c>
      <c r="R58" s="176">
        <f t="shared" si="8"/>
        <v>6194.2</v>
      </c>
      <c r="S58" s="176">
        <f t="shared" si="9"/>
        <v>3072.8</v>
      </c>
      <c r="T58" s="28">
        <f t="shared" si="10"/>
        <v>9267</v>
      </c>
      <c r="U58" s="179"/>
      <c r="V58" s="28"/>
      <c r="W58" s="112"/>
      <c r="X58" s="170">
        <v>0.85</v>
      </c>
      <c r="Y58" s="170">
        <v>0.15</v>
      </c>
      <c r="Z58" s="156">
        <v>632</v>
      </c>
      <c r="AA58" s="278">
        <v>1617</v>
      </c>
      <c r="AB58" s="278">
        <v>285</v>
      </c>
      <c r="AC58" s="97">
        <f t="shared" si="11"/>
        <v>1902</v>
      </c>
      <c r="AD58" s="278">
        <f t="shared" si="12"/>
        <v>7811.2</v>
      </c>
      <c r="AE58" s="278">
        <f t="shared" si="13"/>
        <v>3357.8</v>
      </c>
      <c r="AF58" s="28">
        <f t="shared" si="14"/>
        <v>11169</v>
      </c>
    </row>
    <row r="59" spans="1:32" ht="13.5" thickBot="1" x14ac:dyDescent="0.25">
      <c r="B59" s="29" t="s">
        <v>137</v>
      </c>
      <c r="C59" s="125">
        <f t="shared" ref="C59:AF59" si="16">SUM(C7:C58)</f>
        <v>923899</v>
      </c>
      <c r="D59" s="125">
        <f t="shared" si="16"/>
        <v>488134</v>
      </c>
      <c r="E59" s="125">
        <f t="shared" si="16"/>
        <v>1412033</v>
      </c>
      <c r="F59" s="125">
        <f t="shared" si="16"/>
        <v>1412033</v>
      </c>
      <c r="G59" s="328"/>
      <c r="H59" s="125">
        <f t="shared" si="16"/>
        <v>0</v>
      </c>
      <c r="I59" s="125">
        <f t="shared" si="16"/>
        <v>0</v>
      </c>
      <c r="J59" s="125">
        <f t="shared" si="16"/>
        <v>0</v>
      </c>
      <c r="K59" s="125">
        <f t="shared" si="16"/>
        <v>923899</v>
      </c>
      <c r="L59" s="125">
        <f t="shared" si="16"/>
        <v>488134</v>
      </c>
      <c r="M59" s="125">
        <f t="shared" si="16"/>
        <v>1412033</v>
      </c>
      <c r="N59" s="328"/>
      <c r="O59" s="30">
        <f t="shared" si="16"/>
        <v>1.2846612662542611E-11</v>
      </c>
      <c r="P59" s="30">
        <f t="shared" si="16"/>
        <v>1.8616219676914625E-12</v>
      </c>
      <c r="Q59" s="30">
        <f t="shared" si="16"/>
        <v>1.2505552149377763E-12</v>
      </c>
      <c r="R59" s="30">
        <f t="shared" si="16"/>
        <v>923899.00000000023</v>
      </c>
      <c r="S59" s="30">
        <f t="shared" si="16"/>
        <v>488133.99999999994</v>
      </c>
      <c r="T59" s="126">
        <f t="shared" si="16"/>
        <v>1412033</v>
      </c>
      <c r="U59" s="132"/>
      <c r="V59" s="126">
        <f t="shared" si="16"/>
        <v>0</v>
      </c>
      <c r="W59" s="126">
        <f t="shared" si="16"/>
        <v>0</v>
      </c>
      <c r="X59" s="126">
        <f t="shared" si="16"/>
        <v>44.200000000000038</v>
      </c>
      <c r="Y59" s="126">
        <f t="shared" si="16"/>
        <v>7.8000000000000078</v>
      </c>
      <c r="Z59" s="126">
        <f t="shared" si="16"/>
        <v>0</v>
      </c>
      <c r="AA59" s="126">
        <f t="shared" si="16"/>
        <v>237635</v>
      </c>
      <c r="AB59" s="126">
        <f t="shared" si="16"/>
        <v>41915</v>
      </c>
      <c r="AC59" s="126">
        <f t="shared" si="16"/>
        <v>279550</v>
      </c>
      <c r="AD59" s="126">
        <f t="shared" si="16"/>
        <v>1161534</v>
      </c>
      <c r="AE59" s="126">
        <f t="shared" si="16"/>
        <v>530049</v>
      </c>
      <c r="AF59" s="126">
        <f t="shared" si="16"/>
        <v>1691583</v>
      </c>
    </row>
    <row r="60" spans="1:32" ht="13.5" thickTop="1" x14ac:dyDescent="0.2">
      <c r="C60" s="111"/>
      <c r="D60" s="167"/>
      <c r="E60" s="167"/>
      <c r="F60" s="167"/>
      <c r="G60" s="179"/>
      <c r="H60" s="167"/>
      <c r="I60" s="167"/>
      <c r="J60" s="167"/>
      <c r="K60" s="167"/>
      <c r="L60" s="167"/>
      <c r="M60" s="167"/>
      <c r="N60" s="179"/>
      <c r="O60" s="167"/>
      <c r="P60" s="167"/>
      <c r="Q60" s="167"/>
      <c r="R60" s="167"/>
      <c r="S60" s="167"/>
      <c r="T60" s="167"/>
      <c r="U60" s="179"/>
      <c r="V60" s="167"/>
      <c r="W60" s="167"/>
      <c r="X60" s="154"/>
      <c r="Y60" s="154"/>
      <c r="Z60" s="154"/>
    </row>
  </sheetData>
  <sheetProtection algorithmName="SHA-512" hashValue="154HHfbG0H7TUy6MytQj535OCwbjqdGZiAmBokKxXM3/xwyWQw4uQPyLPhsAU5218pv7Ka2HRZrJoOPitmOpnQ==" saltValue="X0p2VnsvNJgJO3G/XzjnNA==" spinCount="100000" sheet="1" formatCells="0" formatColumns="0" formatRows="0" insertColumns="0" insertRows="0" insertHyperlinks="0" deleteColumns="0" deleteRows="0" sort="0" autoFilter="0" pivotTables="0"/>
  <mergeCells count="5">
    <mergeCell ref="C3:F3"/>
    <mergeCell ref="C4:F4"/>
    <mergeCell ref="O3:T3"/>
    <mergeCell ref="H3:M3"/>
    <mergeCell ref="AA3:AF3"/>
  </mergeCells>
  <phoneticPr fontId="5" type="noConversion"/>
  <pageMargins left="0.75" right="0.75" top="0.75" bottom="0.75" header="0" footer="0"/>
  <pageSetup scale="68" orientation="landscape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DF44-7937-4DB1-AE28-CB876239325C}">
  <dimension ref="A1:AG59"/>
  <sheetViews>
    <sheetView workbookViewId="0"/>
  </sheetViews>
  <sheetFormatPr defaultRowHeight="12.75" x14ac:dyDescent="0.2"/>
  <cols>
    <col min="1" max="1" width="14.28515625" bestFit="1" customWidth="1"/>
    <col min="2" max="2" width="19.42578125" bestFit="1" customWidth="1"/>
    <col min="3" max="4" width="12.42578125" bestFit="1" customWidth="1"/>
    <col min="5" max="5" width="13.42578125" bestFit="1" customWidth="1"/>
    <col min="6" max="6" width="19.5703125" bestFit="1" customWidth="1"/>
    <col min="7" max="7" width="12.42578125" bestFit="1" customWidth="1"/>
    <col min="8" max="8" width="12.42578125" customWidth="1"/>
    <col min="9" max="9" width="9.85546875" bestFit="1" customWidth="1"/>
    <col min="10" max="10" width="12.140625" bestFit="1" customWidth="1"/>
    <col min="11" max="11" width="8.7109375" bestFit="1" customWidth="1"/>
    <col min="12" max="12" width="8.5703125" bestFit="1" customWidth="1"/>
    <col min="13" max="13" width="9.42578125" bestFit="1" customWidth="1"/>
    <col min="14" max="14" width="12" bestFit="1" customWidth="1"/>
    <col min="15" max="16" width="10.140625" bestFit="1" customWidth="1"/>
    <col min="17" max="17" width="10.140625" customWidth="1"/>
    <col min="18" max="18" width="10" bestFit="1" customWidth="1"/>
    <col min="19" max="19" width="9.42578125" bestFit="1" customWidth="1"/>
    <col min="20" max="21" width="11.5703125" bestFit="1" customWidth="1"/>
    <col min="22" max="22" width="16.7109375" bestFit="1" customWidth="1"/>
    <col min="23" max="23" width="13.5703125" bestFit="1" customWidth="1"/>
    <col min="24" max="24" width="17.5703125" bestFit="1" customWidth="1"/>
    <col min="25" max="25" width="12.28515625" bestFit="1" customWidth="1"/>
    <col min="26" max="26" width="21.42578125" bestFit="1" customWidth="1"/>
    <col min="27" max="27" width="15" bestFit="1" customWidth="1"/>
    <col min="28" max="28" width="10.7109375" bestFit="1" customWidth="1"/>
    <col min="29" max="29" width="17.28515625" bestFit="1" customWidth="1"/>
    <col min="30" max="30" width="12.7109375" bestFit="1" customWidth="1"/>
    <col min="31" max="31" width="12" bestFit="1" customWidth="1"/>
    <col min="32" max="32" width="12" customWidth="1"/>
  </cols>
  <sheetData>
    <row r="1" spans="1:3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3" x14ac:dyDescent="0.2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3" x14ac:dyDescent="0.2">
      <c r="A3" s="25" t="str">
        <f>+'Original ABG Allocation'!A3</f>
        <v>FY 2022-23</v>
      </c>
      <c r="B3" s="1"/>
      <c r="C3" s="273" t="s">
        <v>0</v>
      </c>
      <c r="D3" s="273" t="s">
        <v>1</v>
      </c>
      <c r="E3" s="273" t="s">
        <v>2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255</v>
      </c>
      <c r="M3" s="273" t="s">
        <v>256</v>
      </c>
      <c r="N3" s="273" t="s">
        <v>257</v>
      </c>
      <c r="O3" s="273" t="s">
        <v>76</v>
      </c>
      <c r="P3" s="273" t="s">
        <v>294</v>
      </c>
      <c r="Q3" s="273" t="s">
        <v>295</v>
      </c>
      <c r="R3" s="273" t="s">
        <v>237</v>
      </c>
      <c r="S3" s="273" t="s">
        <v>238</v>
      </c>
      <c r="T3" s="273" t="s">
        <v>239</v>
      </c>
      <c r="U3" s="273" t="s">
        <v>240</v>
      </c>
      <c r="V3" s="273" t="s">
        <v>241</v>
      </c>
      <c r="W3" s="273" t="s">
        <v>259</v>
      </c>
      <c r="X3" s="270" t="s">
        <v>262</v>
      </c>
      <c r="Y3" s="270" t="s">
        <v>263</v>
      </c>
      <c r="Z3" s="270" t="s">
        <v>311</v>
      </c>
      <c r="AA3" s="270" t="s">
        <v>312</v>
      </c>
      <c r="AB3" s="270" t="s">
        <v>313</v>
      </c>
      <c r="AC3" s="270" t="s">
        <v>314</v>
      </c>
      <c r="AD3" s="270" t="s">
        <v>322</v>
      </c>
      <c r="AE3" s="270" t="s">
        <v>323</v>
      </c>
      <c r="AF3" s="270" t="s">
        <v>324</v>
      </c>
    </row>
    <row r="4" spans="1:33" ht="15" x14ac:dyDescent="0.25">
      <c r="A4" s="2"/>
      <c r="B4" s="2"/>
      <c r="C4" s="2" t="s">
        <v>136</v>
      </c>
      <c r="D4" s="2" t="s">
        <v>136</v>
      </c>
      <c r="E4" s="2" t="s">
        <v>136</v>
      </c>
      <c r="F4" s="2" t="s">
        <v>136</v>
      </c>
      <c r="G4" s="2" t="s">
        <v>136</v>
      </c>
      <c r="H4" s="2" t="s">
        <v>136</v>
      </c>
      <c r="I4" s="80" t="s">
        <v>246</v>
      </c>
      <c r="J4" s="80" t="s">
        <v>246</v>
      </c>
      <c r="K4" s="80" t="s">
        <v>246</v>
      </c>
      <c r="L4" s="81" t="s">
        <v>246</v>
      </c>
      <c r="M4" s="67" t="s">
        <v>216</v>
      </c>
      <c r="N4" s="67" t="s">
        <v>217</v>
      </c>
      <c r="O4" s="67" t="s">
        <v>227</v>
      </c>
      <c r="P4" s="67" t="s">
        <v>242</v>
      </c>
      <c r="Q4" s="67" t="s">
        <v>319</v>
      </c>
      <c r="R4" s="67" t="s">
        <v>245</v>
      </c>
      <c r="S4" s="184" t="s">
        <v>252</v>
      </c>
      <c r="T4" s="67" t="s">
        <v>252</v>
      </c>
      <c r="U4" s="67" t="s">
        <v>252</v>
      </c>
      <c r="V4" s="67" t="s">
        <v>252</v>
      </c>
      <c r="W4" s="67" t="s">
        <v>296</v>
      </c>
      <c r="X4" s="2" t="s">
        <v>302</v>
      </c>
      <c r="Y4" s="2" t="s">
        <v>303</v>
      </c>
      <c r="Z4" s="2" t="s">
        <v>276</v>
      </c>
      <c r="AA4" s="2" t="s">
        <v>300</v>
      </c>
      <c r="AB4" s="2" t="s">
        <v>308</v>
      </c>
      <c r="AC4" s="2" t="s">
        <v>310</v>
      </c>
      <c r="AD4" s="2" t="s">
        <v>305</v>
      </c>
      <c r="AE4" s="2" t="s">
        <v>305</v>
      </c>
      <c r="AF4" s="2" t="s">
        <v>225</v>
      </c>
      <c r="AG4" s="2" t="s">
        <v>142</v>
      </c>
    </row>
    <row r="5" spans="1:33" x14ac:dyDescent="0.2">
      <c r="A5" s="272"/>
      <c r="B5" s="272"/>
      <c r="C5" s="272" t="s">
        <v>131</v>
      </c>
      <c r="D5" s="272" t="s">
        <v>75</v>
      </c>
      <c r="E5" s="272" t="s">
        <v>265</v>
      </c>
      <c r="F5" s="272" t="s">
        <v>272</v>
      </c>
      <c r="G5" s="272" t="s">
        <v>273</v>
      </c>
      <c r="H5" s="276" t="s">
        <v>273</v>
      </c>
      <c r="I5" s="272" t="s">
        <v>236</v>
      </c>
      <c r="J5" s="272" t="s">
        <v>282</v>
      </c>
      <c r="K5" s="272" t="s">
        <v>249</v>
      </c>
      <c r="L5" s="272" t="s">
        <v>250</v>
      </c>
      <c r="M5" s="272" t="s">
        <v>207</v>
      </c>
      <c r="N5" s="272" t="s">
        <v>218</v>
      </c>
      <c r="O5" s="272" t="s">
        <v>207</v>
      </c>
      <c r="P5" s="272" t="s">
        <v>243</v>
      </c>
      <c r="Q5" s="277" t="s">
        <v>207</v>
      </c>
      <c r="R5" s="272" t="s">
        <v>251</v>
      </c>
      <c r="S5" s="272" t="s">
        <v>260</v>
      </c>
      <c r="T5" s="272" t="s">
        <v>261</v>
      </c>
      <c r="U5" s="272" t="s">
        <v>253</v>
      </c>
      <c r="V5" s="272" t="s">
        <v>254</v>
      </c>
      <c r="W5" s="272" t="s">
        <v>266</v>
      </c>
      <c r="X5" s="272" t="s">
        <v>325</v>
      </c>
      <c r="Y5" s="272" t="s">
        <v>278</v>
      </c>
      <c r="Z5" s="272" t="s">
        <v>264</v>
      </c>
      <c r="AA5" s="84" t="s">
        <v>277</v>
      </c>
      <c r="AB5" s="2" t="s">
        <v>309</v>
      </c>
      <c r="AC5" s="2" t="s">
        <v>306</v>
      </c>
      <c r="AD5" s="2" t="s">
        <v>307</v>
      </c>
      <c r="AE5" s="2" t="s">
        <v>250</v>
      </c>
      <c r="AF5" s="2" t="s">
        <v>315</v>
      </c>
      <c r="AG5" s="2" t="s">
        <v>304</v>
      </c>
    </row>
    <row r="6" spans="1:33" x14ac:dyDescent="0.2">
      <c r="A6" s="28" t="str">
        <f>+'Original ABG Allocation'!A6</f>
        <v>01</v>
      </c>
      <c r="B6" s="28" t="str">
        <f>+'Original ABG Allocation'!B6</f>
        <v>ERIE</v>
      </c>
      <c r="C6" s="93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/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/>
      <c r="X6" s="113">
        <v>0</v>
      </c>
      <c r="AG6" s="274">
        <f>SUM(C6:AF6)</f>
        <v>0</v>
      </c>
    </row>
    <row r="7" spans="1:33" x14ac:dyDescent="0.2">
      <c r="A7" s="28" t="str">
        <f>+'Original ABG Allocation'!A7</f>
        <v>02</v>
      </c>
      <c r="B7" s="28" t="str">
        <f>+'Original ABG Allocation'!B7</f>
        <v>CRAWFORD</v>
      </c>
      <c r="C7" s="93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/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/>
      <c r="X7" s="113">
        <v>0</v>
      </c>
      <c r="AG7" s="274">
        <f t="shared" ref="AG7:AG57" si="0">SUM(C7:AF7)</f>
        <v>0</v>
      </c>
    </row>
    <row r="8" spans="1:33" x14ac:dyDescent="0.2">
      <c r="A8" s="28" t="str">
        <f>+'Original ABG Allocation'!A8</f>
        <v>03</v>
      </c>
      <c r="B8" s="28" t="str">
        <f>+'Original ABG Allocation'!B8</f>
        <v>CAM/ELK/MCKEAN</v>
      </c>
      <c r="C8" s="93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/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/>
      <c r="X8" s="113">
        <v>0</v>
      </c>
      <c r="AG8" s="274">
        <f t="shared" si="0"/>
        <v>0</v>
      </c>
    </row>
    <row r="9" spans="1:33" x14ac:dyDescent="0.2">
      <c r="A9" s="28" t="str">
        <f>+'Original ABG Allocation'!A9</f>
        <v>04</v>
      </c>
      <c r="B9" s="28" t="str">
        <f>+'Original ABG Allocation'!B9</f>
        <v>BEAVER</v>
      </c>
      <c r="C9" s="93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/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/>
      <c r="X9" s="113">
        <v>0</v>
      </c>
      <c r="AG9" s="274">
        <f t="shared" si="0"/>
        <v>0</v>
      </c>
    </row>
    <row r="10" spans="1:33" x14ac:dyDescent="0.2">
      <c r="A10" s="28" t="str">
        <f>+'Original ABG Allocation'!A10</f>
        <v>05</v>
      </c>
      <c r="B10" s="4" t="str">
        <f>+'Original ABG Allocation'!B10</f>
        <v>INDIANA</v>
      </c>
      <c r="C10" s="93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/>
      <c r="X10" s="113">
        <v>0</v>
      </c>
      <c r="AG10" s="274">
        <f t="shared" si="0"/>
        <v>0</v>
      </c>
    </row>
    <row r="11" spans="1:33" x14ac:dyDescent="0.2">
      <c r="A11" s="28" t="str">
        <f>+'Original ABG Allocation'!A11</f>
        <v>06</v>
      </c>
      <c r="B11" s="28" t="str">
        <f>+'Original ABG Allocation'!B11</f>
        <v>ALLEGHENY</v>
      </c>
      <c r="C11" s="93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/>
      <c r="X11" s="113">
        <v>0</v>
      </c>
      <c r="AG11" s="274">
        <f t="shared" si="0"/>
        <v>0</v>
      </c>
    </row>
    <row r="12" spans="1:33" x14ac:dyDescent="0.2">
      <c r="A12" s="28" t="str">
        <f>+'Original ABG Allocation'!A12</f>
        <v>07</v>
      </c>
      <c r="B12" s="28" t="str">
        <f>+'Original ABG Allocation'!B12</f>
        <v>WESTMORELAND</v>
      </c>
      <c r="C12" s="93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/>
      <c r="X12" s="113">
        <v>0</v>
      </c>
      <c r="AG12" s="274">
        <f t="shared" si="0"/>
        <v>0</v>
      </c>
    </row>
    <row r="13" spans="1:33" x14ac:dyDescent="0.2">
      <c r="A13" s="28" t="str">
        <f>+'Original ABG Allocation'!A13</f>
        <v>08</v>
      </c>
      <c r="B13" s="28" t="str">
        <f>+'Original ABG Allocation'!B13</f>
        <v>WASH/FAY/GREENE</v>
      </c>
      <c r="C13" s="93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/>
      <c r="X13" s="113">
        <v>0</v>
      </c>
      <c r="AG13" s="274">
        <f t="shared" si="0"/>
        <v>0</v>
      </c>
    </row>
    <row r="14" spans="1:33" x14ac:dyDescent="0.2">
      <c r="A14" s="28" t="str">
        <f>+'Original ABG Allocation'!A14</f>
        <v>09</v>
      </c>
      <c r="B14" s="28" t="str">
        <f>+'Original ABG Allocation'!B14</f>
        <v>SOMERSET</v>
      </c>
      <c r="C14" s="93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/>
      <c r="X14" s="113">
        <v>0</v>
      </c>
      <c r="AG14" s="274">
        <f t="shared" si="0"/>
        <v>0</v>
      </c>
    </row>
    <row r="15" spans="1:33" x14ac:dyDescent="0.2">
      <c r="A15" s="28" t="str">
        <f>+'Original ABG Allocation'!A15</f>
        <v>10</v>
      </c>
      <c r="B15" s="28" t="str">
        <f>+'Original ABG Allocation'!B15</f>
        <v>CAMBRIA</v>
      </c>
      <c r="C15" s="93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/>
      <c r="X15" s="113">
        <v>0</v>
      </c>
      <c r="AG15" s="274">
        <f t="shared" si="0"/>
        <v>0</v>
      </c>
    </row>
    <row r="16" spans="1:33" x14ac:dyDescent="0.2">
      <c r="A16" s="28" t="str">
        <f>+'Original ABG Allocation'!A16</f>
        <v>11</v>
      </c>
      <c r="B16" s="28" t="str">
        <f>+'Original ABG Allocation'!B16</f>
        <v>BLAIR</v>
      </c>
      <c r="C16" s="93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/>
      <c r="X16" s="113">
        <v>0</v>
      </c>
      <c r="AG16" s="274">
        <f t="shared" si="0"/>
        <v>0</v>
      </c>
    </row>
    <row r="17" spans="1:33" x14ac:dyDescent="0.2">
      <c r="A17" s="28" t="str">
        <f>+'Original ABG Allocation'!A17</f>
        <v>12</v>
      </c>
      <c r="B17" s="28" t="str">
        <f>+'Original ABG Allocation'!B17</f>
        <v>BED/FULT/HUNT</v>
      </c>
      <c r="C17" s="93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/>
      <c r="X17" s="113">
        <v>0</v>
      </c>
      <c r="AG17" s="274">
        <f t="shared" si="0"/>
        <v>0</v>
      </c>
    </row>
    <row r="18" spans="1:33" x14ac:dyDescent="0.2">
      <c r="A18" s="28" t="str">
        <f>+'Original ABG Allocation'!A18</f>
        <v>13</v>
      </c>
      <c r="B18" s="28" t="str">
        <f>+'Original ABG Allocation'!B18</f>
        <v>CENTRE</v>
      </c>
      <c r="C18" s="93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/>
      <c r="X18" s="113">
        <v>0</v>
      </c>
      <c r="AG18" s="274">
        <f t="shared" si="0"/>
        <v>0</v>
      </c>
    </row>
    <row r="19" spans="1:33" x14ac:dyDescent="0.2">
      <c r="A19" s="28" t="str">
        <f>+'Original ABG Allocation'!A19</f>
        <v>14</v>
      </c>
      <c r="B19" s="28" t="str">
        <f>+'Original ABG Allocation'!B19</f>
        <v>LYCOM/CLINTON</v>
      </c>
      <c r="C19" s="93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/>
      <c r="X19" s="113">
        <v>0</v>
      </c>
      <c r="AG19" s="274">
        <f t="shared" si="0"/>
        <v>0</v>
      </c>
    </row>
    <row r="20" spans="1:33" x14ac:dyDescent="0.2">
      <c r="A20" s="28" t="str">
        <f>+'Original ABG Allocation'!A20</f>
        <v>15</v>
      </c>
      <c r="B20" s="28" t="str">
        <f>+'Original ABG Allocation'!B20</f>
        <v>COLUM/MONT</v>
      </c>
      <c r="C20" s="93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/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/>
      <c r="X20" s="113">
        <v>0</v>
      </c>
      <c r="AG20" s="274">
        <f t="shared" si="0"/>
        <v>0</v>
      </c>
    </row>
    <row r="21" spans="1:33" x14ac:dyDescent="0.2">
      <c r="A21" s="28" t="str">
        <f>+'Original ABG Allocation'!A21</f>
        <v>16</v>
      </c>
      <c r="B21" s="28" t="str">
        <f>+'Original ABG Allocation'!B21</f>
        <v>NORTHUMBERLND</v>
      </c>
      <c r="C21" s="93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/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/>
      <c r="X21" s="113">
        <v>0</v>
      </c>
      <c r="AG21" s="274">
        <f t="shared" si="0"/>
        <v>0</v>
      </c>
    </row>
    <row r="22" spans="1:33" x14ac:dyDescent="0.2">
      <c r="A22" s="28" t="str">
        <f>+'Original ABG Allocation'!A22</f>
        <v>17</v>
      </c>
      <c r="B22" s="28" t="str">
        <f>+'Original ABG Allocation'!B22</f>
        <v>UNION/SNYDER</v>
      </c>
      <c r="C22" s="93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/>
      <c r="X22" s="113">
        <v>0</v>
      </c>
      <c r="AG22" s="274">
        <f t="shared" si="0"/>
        <v>0</v>
      </c>
    </row>
    <row r="23" spans="1:33" x14ac:dyDescent="0.2">
      <c r="A23" s="28" t="str">
        <f>+'Original ABG Allocation'!A23</f>
        <v>18</v>
      </c>
      <c r="B23" s="28" t="str">
        <f>+'Original ABG Allocation'!B23</f>
        <v>MIFF/JUNIATA</v>
      </c>
      <c r="C23" s="93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/>
      <c r="X23" s="113">
        <v>0</v>
      </c>
      <c r="AG23" s="274">
        <f t="shared" si="0"/>
        <v>0</v>
      </c>
    </row>
    <row r="24" spans="1:33" x14ac:dyDescent="0.2">
      <c r="A24" s="28" t="str">
        <f>+'Original ABG Allocation'!A24</f>
        <v>19</v>
      </c>
      <c r="B24" s="28" t="str">
        <f>+'Original ABG Allocation'!B24</f>
        <v>FRANKLIN</v>
      </c>
      <c r="C24" s="93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/>
      <c r="X24" s="113">
        <v>0</v>
      </c>
      <c r="AG24" s="274">
        <f t="shared" si="0"/>
        <v>0</v>
      </c>
    </row>
    <row r="25" spans="1:33" x14ac:dyDescent="0.2">
      <c r="A25" s="28" t="str">
        <f>+'Original ABG Allocation'!A25</f>
        <v>20</v>
      </c>
      <c r="B25" s="28" t="str">
        <f>+'Original ABG Allocation'!B25</f>
        <v>ADAMS</v>
      </c>
      <c r="C25" s="93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/>
      <c r="X25" s="113">
        <v>0</v>
      </c>
      <c r="AG25" s="274">
        <f t="shared" si="0"/>
        <v>0</v>
      </c>
    </row>
    <row r="26" spans="1:33" x14ac:dyDescent="0.2">
      <c r="A26" s="28" t="str">
        <f>+'Original ABG Allocation'!A26</f>
        <v>21</v>
      </c>
      <c r="B26" s="28" t="str">
        <f>+'Original ABG Allocation'!B26</f>
        <v>CUMBERLAND</v>
      </c>
      <c r="C26" s="93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/>
      <c r="X26" s="113">
        <v>0</v>
      </c>
      <c r="AG26" s="274">
        <f t="shared" si="0"/>
        <v>0</v>
      </c>
    </row>
    <row r="27" spans="1:33" x14ac:dyDescent="0.2">
      <c r="A27" s="28" t="str">
        <f>+'Original ABG Allocation'!A27</f>
        <v>22</v>
      </c>
      <c r="B27" s="28" t="str">
        <f>+'Original ABG Allocation'!B27</f>
        <v>PERRY</v>
      </c>
      <c r="C27" s="93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/>
      <c r="X27" s="113">
        <v>0</v>
      </c>
      <c r="AG27" s="274">
        <f t="shared" si="0"/>
        <v>0</v>
      </c>
    </row>
    <row r="28" spans="1:33" x14ac:dyDescent="0.2">
      <c r="A28" s="28" t="str">
        <f>+'Original ABG Allocation'!A28</f>
        <v>23</v>
      </c>
      <c r="B28" s="28" t="str">
        <f>+'Original ABG Allocation'!B28</f>
        <v>DAUPHIN</v>
      </c>
      <c r="C28" s="93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/>
      <c r="X28" s="113">
        <v>0</v>
      </c>
      <c r="AG28" s="274">
        <f t="shared" si="0"/>
        <v>0</v>
      </c>
    </row>
    <row r="29" spans="1:33" x14ac:dyDescent="0.2">
      <c r="A29" s="28" t="str">
        <f>+'Original ABG Allocation'!A29</f>
        <v>24</v>
      </c>
      <c r="B29" s="28" t="str">
        <f>+'Original ABG Allocation'!B29</f>
        <v>LEBANON</v>
      </c>
      <c r="C29" s="93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/>
      <c r="X29" s="113">
        <v>0</v>
      </c>
      <c r="AG29" s="274">
        <f t="shared" si="0"/>
        <v>0</v>
      </c>
    </row>
    <row r="30" spans="1:33" x14ac:dyDescent="0.2">
      <c r="A30" s="28" t="str">
        <f>+'Original ABG Allocation'!A30</f>
        <v>25</v>
      </c>
      <c r="B30" s="28" t="str">
        <f>+'Original ABG Allocation'!B30</f>
        <v>YORK</v>
      </c>
      <c r="C30" s="93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/>
      <c r="X30" s="113">
        <v>0</v>
      </c>
      <c r="AG30" s="274">
        <f t="shared" si="0"/>
        <v>0</v>
      </c>
    </row>
    <row r="31" spans="1:33" x14ac:dyDescent="0.2">
      <c r="A31" s="28" t="str">
        <f>+'Original ABG Allocation'!A31</f>
        <v>26</v>
      </c>
      <c r="B31" s="28" t="str">
        <f>+'Original ABG Allocation'!B31</f>
        <v>LANCASTER</v>
      </c>
      <c r="C31" s="93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/>
      <c r="X31" s="113">
        <v>0</v>
      </c>
      <c r="AG31" s="274">
        <f t="shared" si="0"/>
        <v>0</v>
      </c>
    </row>
    <row r="32" spans="1:33" x14ac:dyDescent="0.2">
      <c r="A32" s="28" t="str">
        <f>+'Original ABG Allocation'!A32</f>
        <v>27</v>
      </c>
      <c r="B32" s="28" t="str">
        <f>+'Original ABG Allocation'!B32</f>
        <v>CHESTER</v>
      </c>
      <c r="C32" s="93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/>
      <c r="X32" s="113">
        <v>0</v>
      </c>
      <c r="AG32" s="274">
        <f t="shared" si="0"/>
        <v>0</v>
      </c>
    </row>
    <row r="33" spans="1:33" x14ac:dyDescent="0.2">
      <c r="A33" s="28" t="str">
        <f>+'Original ABG Allocation'!A33</f>
        <v>28</v>
      </c>
      <c r="B33" s="28" t="str">
        <f>+'Original ABG Allocation'!B33</f>
        <v>MONTGOMERY</v>
      </c>
      <c r="C33" s="93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/>
      <c r="X33" s="113">
        <v>0</v>
      </c>
      <c r="AG33" s="274">
        <f t="shared" si="0"/>
        <v>0</v>
      </c>
    </row>
    <row r="34" spans="1:33" x14ac:dyDescent="0.2">
      <c r="A34" s="28" t="str">
        <f>+'Original ABG Allocation'!A34</f>
        <v>29</v>
      </c>
      <c r="B34" s="28" t="str">
        <f>+'Original ABG Allocation'!B34</f>
        <v>BUCKS</v>
      </c>
      <c r="C34" s="93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/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/>
      <c r="X34" s="113">
        <v>0</v>
      </c>
      <c r="AG34" s="274">
        <f t="shared" si="0"/>
        <v>0</v>
      </c>
    </row>
    <row r="35" spans="1:33" x14ac:dyDescent="0.2">
      <c r="A35" s="28" t="str">
        <f>+'Original ABG Allocation'!A35</f>
        <v>30</v>
      </c>
      <c r="B35" s="28" t="str">
        <f>+'Original ABG Allocation'!B35</f>
        <v>DELAWARE</v>
      </c>
      <c r="C35" s="93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/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/>
      <c r="X35" s="113">
        <v>0</v>
      </c>
      <c r="AG35" s="274">
        <f t="shared" si="0"/>
        <v>0</v>
      </c>
    </row>
    <row r="36" spans="1:33" x14ac:dyDescent="0.2">
      <c r="A36" s="28" t="str">
        <f>+'Original ABG Allocation'!A36</f>
        <v>31</v>
      </c>
      <c r="B36" s="28" t="str">
        <f>+'Original ABG Allocation'!B36</f>
        <v>PHILADELPHIA</v>
      </c>
      <c r="C36" s="93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/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/>
      <c r="X36" s="113">
        <v>0</v>
      </c>
      <c r="AG36" s="274">
        <f t="shared" si="0"/>
        <v>0</v>
      </c>
    </row>
    <row r="37" spans="1:33" x14ac:dyDescent="0.2">
      <c r="A37" s="28" t="str">
        <f>+'Original ABG Allocation'!A37</f>
        <v>32</v>
      </c>
      <c r="B37" s="28" t="str">
        <f>+'Original ABG Allocation'!B37</f>
        <v>BERKS</v>
      </c>
      <c r="C37" s="93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/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/>
      <c r="X37" s="113">
        <v>0</v>
      </c>
      <c r="AG37" s="274">
        <f t="shared" si="0"/>
        <v>0</v>
      </c>
    </row>
    <row r="38" spans="1:33" x14ac:dyDescent="0.2">
      <c r="A38" s="28" t="str">
        <f>+'Original ABG Allocation'!A38</f>
        <v>33</v>
      </c>
      <c r="B38" s="28" t="str">
        <f>+'Original ABG Allocation'!B38</f>
        <v>LEHIGH</v>
      </c>
      <c r="C38" s="93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/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/>
      <c r="X38" s="113">
        <v>0</v>
      </c>
      <c r="AG38" s="274">
        <f t="shared" si="0"/>
        <v>0</v>
      </c>
    </row>
    <row r="39" spans="1:33" x14ac:dyDescent="0.2">
      <c r="A39" s="28" t="str">
        <f>+'Original ABG Allocation'!A39</f>
        <v>34</v>
      </c>
      <c r="B39" s="28" t="str">
        <f>+'Original ABG Allocation'!B39</f>
        <v>NORTHAMPTON</v>
      </c>
      <c r="C39" s="93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/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/>
      <c r="X39" s="113">
        <v>0</v>
      </c>
      <c r="AG39" s="274">
        <f t="shared" si="0"/>
        <v>0</v>
      </c>
    </row>
    <row r="40" spans="1:33" x14ac:dyDescent="0.2">
      <c r="A40" s="28" t="str">
        <f>+'Original ABG Allocation'!A40</f>
        <v>35</v>
      </c>
      <c r="B40" s="28" t="str">
        <f>+'Original ABG Allocation'!B40</f>
        <v>PIKE</v>
      </c>
      <c r="C40" s="93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/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/>
      <c r="X40" s="113">
        <v>0</v>
      </c>
      <c r="AG40" s="274">
        <f t="shared" si="0"/>
        <v>0</v>
      </c>
    </row>
    <row r="41" spans="1:33" x14ac:dyDescent="0.2">
      <c r="A41" s="28" t="str">
        <f>+'Original ABG Allocation'!A41</f>
        <v>36</v>
      </c>
      <c r="B41" s="28" t="str">
        <f>+'Original ABG Allocation'!B41</f>
        <v>B/S/S/T</v>
      </c>
      <c r="C41" s="93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/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/>
      <c r="X41" s="113">
        <v>0</v>
      </c>
      <c r="AG41" s="274">
        <f t="shared" si="0"/>
        <v>0</v>
      </c>
    </row>
    <row r="42" spans="1:33" x14ac:dyDescent="0.2">
      <c r="A42" s="28" t="str">
        <f>+'Original ABG Allocation'!A42</f>
        <v>37</v>
      </c>
      <c r="B42" s="28" t="str">
        <f>+'Original ABG Allocation'!B42</f>
        <v>LUZERNE/WYOMING</v>
      </c>
      <c r="C42" s="93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/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/>
      <c r="X42" s="113">
        <v>0</v>
      </c>
      <c r="AG42" s="274">
        <f t="shared" si="0"/>
        <v>0</v>
      </c>
    </row>
    <row r="43" spans="1:33" x14ac:dyDescent="0.2">
      <c r="A43" s="28" t="str">
        <f>+'Original ABG Allocation'!A43</f>
        <v>38</v>
      </c>
      <c r="B43" s="28" t="str">
        <f>+'Original ABG Allocation'!B43</f>
        <v>LACKAWANNA</v>
      </c>
      <c r="C43" s="93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/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/>
      <c r="X43" s="113">
        <v>0</v>
      </c>
      <c r="AG43" s="274">
        <f t="shared" si="0"/>
        <v>0</v>
      </c>
    </row>
    <row r="44" spans="1:33" x14ac:dyDescent="0.2">
      <c r="A44" s="28" t="str">
        <f>+'Original ABG Allocation'!A44</f>
        <v>39</v>
      </c>
      <c r="B44" s="28" t="str">
        <f>+'Original ABG Allocation'!B44</f>
        <v>CARBON</v>
      </c>
      <c r="C44" s="93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/>
      <c r="X44" s="113">
        <v>0</v>
      </c>
      <c r="AG44" s="274">
        <f t="shared" si="0"/>
        <v>0</v>
      </c>
    </row>
    <row r="45" spans="1:33" x14ac:dyDescent="0.2">
      <c r="A45" s="28" t="str">
        <f>+'Original ABG Allocation'!A45</f>
        <v>40</v>
      </c>
      <c r="B45" s="28" t="str">
        <f>+'Original ABG Allocation'!B45</f>
        <v>SCHUYLKILL</v>
      </c>
      <c r="C45" s="93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/>
      <c r="X45" s="113">
        <v>0</v>
      </c>
      <c r="AG45" s="274">
        <f t="shared" si="0"/>
        <v>0</v>
      </c>
    </row>
    <row r="46" spans="1:33" x14ac:dyDescent="0.2">
      <c r="A46" s="28" t="str">
        <f>+'Original ABG Allocation'!A46</f>
        <v>41</v>
      </c>
      <c r="B46" s="28" t="str">
        <f>+'Original ABG Allocation'!B46</f>
        <v>CLEARFIELD</v>
      </c>
      <c r="C46" s="93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/>
      <c r="X46" s="113">
        <v>0</v>
      </c>
      <c r="AG46" s="274">
        <f t="shared" si="0"/>
        <v>0</v>
      </c>
    </row>
    <row r="47" spans="1:33" x14ac:dyDescent="0.2">
      <c r="A47" s="28" t="str">
        <f>+'Original ABG Allocation'!A47</f>
        <v>42</v>
      </c>
      <c r="B47" s="28" t="str">
        <f>+'Original ABG Allocation'!B47</f>
        <v>JEFFERSON</v>
      </c>
      <c r="C47" s="93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/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/>
      <c r="X47" s="113">
        <v>0</v>
      </c>
      <c r="AG47" s="274">
        <f t="shared" si="0"/>
        <v>0</v>
      </c>
    </row>
    <row r="48" spans="1:33" x14ac:dyDescent="0.2">
      <c r="A48" s="28" t="str">
        <f>+'Original ABG Allocation'!A48</f>
        <v>43</v>
      </c>
      <c r="B48" s="28" t="str">
        <f>+'Original ABG Allocation'!B48</f>
        <v>FOREST/WARREN</v>
      </c>
      <c r="C48" s="93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/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/>
      <c r="X48" s="113">
        <v>0</v>
      </c>
      <c r="AG48" s="274">
        <f t="shared" si="0"/>
        <v>0</v>
      </c>
    </row>
    <row r="49" spans="1:33" x14ac:dyDescent="0.2">
      <c r="A49" s="28" t="str">
        <f>+'Original ABG Allocation'!A49</f>
        <v>44</v>
      </c>
      <c r="B49" s="28" t="str">
        <f>+'Original ABG Allocation'!B49</f>
        <v>VENANGO</v>
      </c>
      <c r="C49" s="93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/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/>
      <c r="X49" s="113">
        <v>0</v>
      </c>
      <c r="AG49" s="274">
        <f t="shared" si="0"/>
        <v>0</v>
      </c>
    </row>
    <row r="50" spans="1:33" x14ac:dyDescent="0.2">
      <c r="A50" s="28" t="str">
        <f>+'Original ABG Allocation'!A50</f>
        <v>45</v>
      </c>
      <c r="B50" s="28" t="str">
        <f>+'Original ABG Allocation'!B50</f>
        <v>ARMSTRONG</v>
      </c>
      <c r="C50" s="93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/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/>
      <c r="X50" s="113">
        <v>0</v>
      </c>
      <c r="AG50" s="274">
        <f t="shared" si="0"/>
        <v>0</v>
      </c>
    </row>
    <row r="51" spans="1:33" x14ac:dyDescent="0.2">
      <c r="A51" s="28" t="str">
        <f>+'Original ABG Allocation'!A51</f>
        <v>46</v>
      </c>
      <c r="B51" s="28" t="str">
        <f>+'Original ABG Allocation'!B51</f>
        <v>LAWRENCE</v>
      </c>
      <c r="C51" s="93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/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/>
      <c r="X51" s="113">
        <v>0</v>
      </c>
      <c r="AG51" s="274">
        <f t="shared" si="0"/>
        <v>0</v>
      </c>
    </row>
    <row r="52" spans="1:33" x14ac:dyDescent="0.2">
      <c r="A52" s="28" t="str">
        <f>+'Original ABG Allocation'!A52</f>
        <v>47</v>
      </c>
      <c r="B52" s="28" t="str">
        <f>+'Original ABG Allocation'!B52</f>
        <v>MERCER</v>
      </c>
      <c r="C52" s="93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/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/>
      <c r="X52" s="113">
        <v>0</v>
      </c>
      <c r="AG52" s="274">
        <f t="shared" si="0"/>
        <v>0</v>
      </c>
    </row>
    <row r="53" spans="1:33" x14ac:dyDescent="0.2">
      <c r="A53" s="28" t="str">
        <f>+'Original ABG Allocation'!A53</f>
        <v>48</v>
      </c>
      <c r="B53" s="28" t="str">
        <f>+'Original ABG Allocation'!B53</f>
        <v>MONROE</v>
      </c>
      <c r="C53" s="93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/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/>
      <c r="X53" s="113">
        <v>0</v>
      </c>
      <c r="AG53" s="274">
        <f t="shared" si="0"/>
        <v>0</v>
      </c>
    </row>
    <row r="54" spans="1:33" x14ac:dyDescent="0.2">
      <c r="A54" s="28" t="str">
        <f>+'Original ABG Allocation'!A54</f>
        <v>49</v>
      </c>
      <c r="B54" s="28" t="str">
        <f>+'Original ABG Allocation'!B54</f>
        <v>CLARION</v>
      </c>
      <c r="C54" s="93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/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/>
      <c r="X54" s="113">
        <v>0</v>
      </c>
      <c r="AG54" s="274">
        <f t="shared" si="0"/>
        <v>0</v>
      </c>
    </row>
    <row r="55" spans="1:33" x14ac:dyDescent="0.2">
      <c r="A55" s="28" t="str">
        <f>+'Original ABG Allocation'!A55</f>
        <v>50</v>
      </c>
      <c r="B55" s="28" t="str">
        <f>+'Original ABG Allocation'!B55</f>
        <v>BUTLER</v>
      </c>
      <c r="C55" s="93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/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/>
      <c r="X55" s="113">
        <v>0</v>
      </c>
      <c r="AG55" s="274">
        <f t="shared" si="0"/>
        <v>0</v>
      </c>
    </row>
    <row r="56" spans="1:33" x14ac:dyDescent="0.2">
      <c r="A56" s="28" t="str">
        <f>+'Original ABG Allocation'!A56</f>
        <v>51</v>
      </c>
      <c r="B56" s="28" t="str">
        <f>+'Original ABG Allocation'!B56</f>
        <v>POTTER</v>
      </c>
      <c r="C56" s="93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/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/>
      <c r="X56" s="113">
        <v>0</v>
      </c>
      <c r="AG56" s="274">
        <f t="shared" si="0"/>
        <v>0</v>
      </c>
    </row>
    <row r="57" spans="1:33" x14ac:dyDescent="0.2">
      <c r="A57" s="28" t="str">
        <f>+'Original ABG Allocation'!A57</f>
        <v>52</v>
      </c>
      <c r="B57" s="28" t="str">
        <f>+'Original ABG Allocation'!B57</f>
        <v>WAYNE</v>
      </c>
      <c r="C57" s="94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/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/>
      <c r="X57" s="100">
        <v>0</v>
      </c>
      <c r="AG57" s="274">
        <f t="shared" si="0"/>
        <v>0</v>
      </c>
    </row>
    <row r="58" spans="1:33" ht="13.5" thickBot="1" x14ac:dyDescent="0.25">
      <c r="A58" s="1"/>
      <c r="B58" s="29" t="s">
        <v>137</v>
      </c>
      <c r="C58" s="95">
        <f>SUM(C6:C57)</f>
        <v>0</v>
      </c>
      <c r="D58" s="96">
        <f>SUM(D6:D57)</f>
        <v>0</v>
      </c>
      <c r="E58" s="96"/>
      <c r="F58" s="96"/>
      <c r="G58" s="96"/>
      <c r="H58" s="96"/>
      <c r="I58" s="96">
        <f t="shared" ref="I58:V58" si="1">SUM(I6:I57)</f>
        <v>0</v>
      </c>
      <c r="J58" s="96">
        <f t="shared" si="1"/>
        <v>0</v>
      </c>
      <c r="K58" s="96">
        <f t="shared" si="1"/>
        <v>0</v>
      </c>
      <c r="L58" s="96">
        <f t="shared" si="1"/>
        <v>0</v>
      </c>
      <c r="M58" s="96">
        <f t="shared" si="1"/>
        <v>0</v>
      </c>
      <c r="N58" s="96">
        <f t="shared" si="1"/>
        <v>0</v>
      </c>
      <c r="O58" s="96">
        <f t="shared" si="1"/>
        <v>0</v>
      </c>
      <c r="P58" s="96">
        <f t="shared" si="1"/>
        <v>0</v>
      </c>
      <c r="Q58" s="96"/>
      <c r="R58" s="96">
        <f t="shared" si="1"/>
        <v>0</v>
      </c>
      <c r="S58" s="96">
        <f t="shared" si="1"/>
        <v>0</v>
      </c>
      <c r="T58" s="96">
        <f t="shared" si="1"/>
        <v>0</v>
      </c>
      <c r="U58" s="96">
        <f t="shared" si="1"/>
        <v>0</v>
      </c>
      <c r="V58" s="96">
        <f t="shared" si="1"/>
        <v>0</v>
      </c>
      <c r="W58" s="96"/>
      <c r="X58" s="96"/>
      <c r="Y58" s="95"/>
      <c r="Z58" s="95"/>
      <c r="AA58" s="95"/>
      <c r="AB58" s="95"/>
      <c r="AC58" s="95"/>
      <c r="AD58" s="95"/>
      <c r="AE58" s="95"/>
      <c r="AF58" s="95"/>
      <c r="AG58" s="95"/>
    </row>
    <row r="59" spans="1:33" ht="13.5" thickTop="1" x14ac:dyDescent="0.2"/>
  </sheetData>
  <sheetProtection algorithmName="SHA-512" hashValue="kPd5OnhtwZuS+oTUjUEEj/MeNVxD4qgqVSpkY/V4bSh14Qa4ZcVvrhVYWusW/eIpXRV2yHIdFxzGTr/LMhyHBQ==" saltValue="rouHTq/kjKRvv3jf74qRBA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DA62"/>
  <sheetViews>
    <sheetView zoomScale="85" workbookViewId="0">
      <pane xSplit="1" topLeftCell="H1" activePane="topRight" state="frozen"/>
      <selection activeCell="O24" sqref="O24"/>
      <selection pane="topRight"/>
    </sheetView>
  </sheetViews>
  <sheetFormatPr defaultColWidth="9.140625" defaultRowHeight="12.75" x14ac:dyDescent="0.2"/>
  <cols>
    <col min="1" max="1" width="13.85546875" style="1" customWidth="1"/>
    <col min="2" max="2" width="28.85546875" style="1" bestFit="1" customWidth="1"/>
    <col min="3" max="3" width="16" style="74" hidden="1" customWidth="1"/>
    <col min="4" max="4" width="18.5703125" style="74" hidden="1" customWidth="1"/>
    <col min="5" max="5" width="21.140625" style="74" customWidth="1"/>
    <col min="6" max="8" width="21.140625" style="74" hidden="1" customWidth="1"/>
    <col min="9" max="9" width="13.140625" style="74" hidden="1" customWidth="1"/>
    <col min="10" max="10" width="14.7109375" style="74" hidden="1" customWidth="1"/>
    <col min="11" max="11" width="11.5703125" style="74" hidden="1" customWidth="1"/>
    <col min="12" max="12" width="10.85546875" style="74" hidden="1" customWidth="1"/>
    <col min="13" max="13" width="15.140625" style="74" hidden="1" customWidth="1"/>
    <col min="14" max="14" width="15.42578125" style="74" hidden="1" customWidth="1"/>
    <col min="15" max="16" width="13.7109375" style="74" hidden="1" customWidth="1"/>
    <col min="17" max="17" width="15.42578125" style="74" hidden="1" customWidth="1"/>
    <col min="18" max="18" width="19.28515625" style="74" hidden="1" customWidth="1"/>
    <col min="19" max="20" width="13.7109375" style="1" hidden="1" customWidth="1"/>
    <col min="21" max="21" width="15.28515625" style="1" hidden="1" customWidth="1"/>
    <col min="22" max="22" width="15.140625" style="1" customWidth="1"/>
    <col min="23" max="23" width="21.28515625" style="1" hidden="1" customWidth="1"/>
    <col min="24" max="24" width="29.28515625" style="74" hidden="1" customWidth="1"/>
    <col min="25" max="25" width="25.140625" style="74" hidden="1" customWidth="1"/>
    <col min="26" max="26" width="20.42578125" style="74" hidden="1" customWidth="1"/>
    <col min="27" max="27" width="20.85546875" style="74" hidden="1" customWidth="1"/>
    <col min="28" max="31" width="21.5703125" style="74" hidden="1" customWidth="1"/>
    <col min="32" max="32" width="24.42578125" style="73" customWidth="1"/>
    <col min="33" max="34" width="12.140625" style="73" customWidth="1"/>
    <col min="35" max="35" width="12.140625" style="1" customWidth="1"/>
    <col min="36" max="36" width="42.28515625" style="1" customWidth="1"/>
    <col min="37" max="37" width="22.28515625" style="1" customWidth="1"/>
    <col min="38" max="16384" width="9.140625" style="1"/>
  </cols>
  <sheetData>
    <row r="1" spans="1:105" x14ac:dyDescent="0.2">
      <c r="A1" s="144" t="s">
        <v>140</v>
      </c>
      <c r="B1" s="74"/>
      <c r="E1" s="145"/>
      <c r="F1" s="145"/>
      <c r="G1" s="145"/>
      <c r="H1" s="145"/>
      <c r="S1" s="74"/>
      <c r="T1" s="74"/>
      <c r="U1" s="74"/>
      <c r="V1" s="74"/>
      <c r="W1" s="74"/>
    </row>
    <row r="2" spans="1:105" s="2" customFormat="1" x14ac:dyDescent="0.2">
      <c r="A2" s="74" t="s">
        <v>135</v>
      </c>
      <c r="B2" s="74"/>
      <c r="C2" s="74"/>
      <c r="D2" s="74"/>
      <c r="E2" s="74"/>
      <c r="F2" s="74"/>
      <c r="G2" s="74"/>
      <c r="H2" s="74"/>
      <c r="I2" s="67"/>
      <c r="J2" s="67"/>
      <c r="K2" s="74"/>
      <c r="L2" s="74"/>
      <c r="M2" s="74"/>
      <c r="N2" s="74"/>
      <c r="O2" s="74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73"/>
      <c r="AG2" s="73"/>
      <c r="AH2" s="73"/>
    </row>
    <row r="3" spans="1:105" s="34" customFormat="1" x14ac:dyDescent="0.2">
      <c r="A3" s="146" t="str">
        <f>+'Original ABG Allocation'!A3</f>
        <v>FY 2022-23</v>
      </c>
      <c r="B3" s="74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270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270" t="s">
        <v>326</v>
      </c>
      <c r="AF3" s="129"/>
      <c r="AG3" s="129"/>
      <c r="AH3" s="129"/>
    </row>
    <row r="4" spans="1:105" x14ac:dyDescent="0.2">
      <c r="A4" s="74"/>
      <c r="B4" s="67"/>
      <c r="C4" s="67" t="str">
        <f>'Other Funds Summary'!C4</f>
        <v>Ombudsman</v>
      </c>
      <c r="D4" s="67" t="str">
        <f>'Other Funds Summary'!D4</f>
        <v>Ombudsman</v>
      </c>
      <c r="E4" s="67" t="str">
        <f>'Other Funds Summary'!E4</f>
        <v>Ombudsman</v>
      </c>
      <c r="F4" s="67" t="str">
        <f>'Other Funds Summary'!F4</f>
        <v>Ombudsman</v>
      </c>
      <c r="G4" s="67" t="str">
        <f>'Other Funds Summary'!G4</f>
        <v>Ombudsman</v>
      </c>
      <c r="H4" s="67" t="s">
        <v>136</v>
      </c>
      <c r="I4" s="67" t="str">
        <f>'Other Funds Summary'!I4</f>
        <v>PA MEDI</v>
      </c>
      <c r="J4" s="67" t="str">
        <f>'Other Funds Summary'!J4</f>
        <v>PA MEDI</v>
      </c>
      <c r="K4" s="67" t="str">
        <f>'Other Funds Summary'!K4</f>
        <v>PA MEDI</v>
      </c>
      <c r="L4" s="67" t="str">
        <f>'Other Funds Summary'!L4</f>
        <v>PA MEDI</v>
      </c>
      <c r="M4" s="67" t="str">
        <f>'Other Funds Summary'!M4</f>
        <v>OPTIONS</v>
      </c>
      <c r="N4" s="67" t="str">
        <f>'Other Funds Summary'!N4</f>
        <v>Block Grant</v>
      </c>
      <c r="O4" s="67" t="str">
        <f>'Other Funds Summary'!O4</f>
        <v>Protective</v>
      </c>
      <c r="P4" s="67" t="str">
        <f>'Other Funds Summary'!P4</f>
        <v>PS</v>
      </c>
      <c r="Q4" s="67" t="str">
        <f>'Other Funds Summary'!R4</f>
        <v xml:space="preserve">ARPA </v>
      </c>
      <c r="R4" s="67" t="str">
        <f>'Other Funds Summary'!S4</f>
        <v>ARPA</v>
      </c>
      <c r="S4" s="67" t="str">
        <f>'Other Funds Summary'!T4</f>
        <v>ARPA</v>
      </c>
      <c r="T4" s="67" t="str">
        <f>'Other Funds Summary'!U4</f>
        <v>ARPA</v>
      </c>
      <c r="U4" s="67" t="str">
        <f>'Other Funds Summary'!V4</f>
        <v>ARPA</v>
      </c>
      <c r="V4" s="67" t="str">
        <f>'Other Funds Summary'!W4</f>
        <v>Covd Vaccine</v>
      </c>
      <c r="W4" s="67" t="str">
        <f>'Other Funds Summary'!X4</f>
        <v>Fast program</v>
      </c>
      <c r="X4" s="67" t="str">
        <f>'Other Funds Summary'!Y4</f>
        <v>Direct Care</v>
      </c>
      <c r="Y4" s="67" t="str">
        <f>'Other Funds Summary'!Z4</f>
        <v>AAA Public Workforce</v>
      </c>
      <c r="Z4" s="67" t="str">
        <f>'Other Funds Summary'!AA4</f>
        <v>No Wrong Door</v>
      </c>
      <c r="AA4" s="67" t="s">
        <v>320</v>
      </c>
      <c r="AB4" s="67" t="s">
        <v>321</v>
      </c>
      <c r="AC4" s="67" t="str">
        <f>'Other Funds Summary'!AD4</f>
        <v>MIPPA-SHIP</v>
      </c>
      <c r="AD4" s="67" t="str">
        <f>'Other Funds Summary'!AE4</f>
        <v>MIPPA-SHIP</v>
      </c>
      <c r="AE4" s="302" t="s">
        <v>225</v>
      </c>
      <c r="AF4" s="130" t="s">
        <v>19</v>
      </c>
      <c r="AG4" s="130"/>
      <c r="AH4" s="130"/>
    </row>
    <row r="5" spans="1:105" x14ac:dyDescent="0.2">
      <c r="A5" s="147"/>
      <c r="B5" s="84"/>
      <c r="C5" s="84" t="str">
        <f>'Other Funds Summary'!C5</f>
        <v>ROC</v>
      </c>
      <c r="D5" s="84" t="str">
        <f>'Other Funds Summary'!D5</f>
        <v>Volunteers</v>
      </c>
      <c r="E5" s="84" t="str">
        <f>'Other Funds Summary'!E5</f>
        <v xml:space="preserve">Fed Care Act </v>
      </c>
      <c r="F5" s="84" t="str">
        <f>'Other Funds Summary'!F5</f>
        <v>Volunteer Specialist</v>
      </c>
      <c r="G5" s="84" t="str">
        <f>'Other Funds Summary'!G5</f>
        <v>ARPA Funds</v>
      </c>
      <c r="H5" s="84" t="s">
        <v>273</v>
      </c>
      <c r="I5" s="84" t="str">
        <f>'Other Funds Summary'!I5</f>
        <v>Reg. Staff</v>
      </c>
      <c r="J5" s="84" t="str">
        <f>'Other Funds Summary'!J5</f>
        <v xml:space="preserve">Telecenters </v>
      </c>
      <c r="K5" s="84" t="str">
        <f>'Other Funds Summary'!K5</f>
        <v>Base</v>
      </c>
      <c r="L5" s="84" t="str">
        <f>'Other Funds Summary'!L5</f>
        <v>PHLP</v>
      </c>
      <c r="M5" s="84" t="str">
        <f>'Other Funds Summary'!M5</f>
        <v>Services</v>
      </c>
      <c r="N5" s="84" t="str">
        <f>'Other Funds Summary'!N5</f>
        <v>Supplement</v>
      </c>
      <c r="O5" s="84" t="str">
        <f>'Other Funds Summary'!O5</f>
        <v>Services</v>
      </c>
      <c r="P5" s="84" t="str">
        <f>'Other Funds Summary'!P5</f>
        <v>Personnel</v>
      </c>
      <c r="Q5" s="84" t="str">
        <f>'Other Funds Summary'!R5</f>
        <v>Suppt Svs</v>
      </c>
      <c r="R5" s="84" t="str">
        <f>'Other Funds Summary'!S5</f>
        <v>HD Meals</v>
      </c>
      <c r="S5" s="84" t="str">
        <f>'Other Funds Summary'!T5</f>
        <v>Cong Meals</v>
      </c>
      <c r="T5" s="84" t="str">
        <f>'Other Funds Summary'!U5</f>
        <v>Prev Health</v>
      </c>
      <c r="U5" s="84" t="str">
        <f>'Other Funds Summary'!V5</f>
        <v>Family Caregiver</v>
      </c>
      <c r="V5" s="84" t="str">
        <f>'Other Funds Summary'!W5</f>
        <v>Access</v>
      </c>
      <c r="W5" s="84" t="str">
        <f>'Other Funds Summary'!X5</f>
        <v>PA Bench Staff</v>
      </c>
      <c r="X5" s="84" t="str">
        <f>'Other Funds Summary'!Y5</f>
        <v>Worker Pilot</v>
      </c>
      <c r="Y5" s="84" t="str">
        <f>'Other Funds Summary'!Z5</f>
        <v>Grant</v>
      </c>
      <c r="Z5" s="84" t="str">
        <f>'Other Funds Summary'!AA5</f>
        <v>Intake</v>
      </c>
      <c r="AA5" s="84" t="str">
        <f>'Other Funds Summary'!AB5</f>
        <v>Priority 2</v>
      </c>
      <c r="AB5" s="84" t="str">
        <f>'Other Funds Summary'!AC5</f>
        <v>Priority 3</v>
      </c>
      <c r="AC5" s="84" t="str">
        <f>'Other Funds Summary'!AD5</f>
        <v>BDT</v>
      </c>
      <c r="AD5" s="84" t="str">
        <f>'Other Funds Summary'!AE5</f>
        <v>PHLP</v>
      </c>
      <c r="AE5" s="303" t="s">
        <v>315</v>
      </c>
      <c r="AF5" s="131" t="s">
        <v>13</v>
      </c>
      <c r="AG5" s="131"/>
      <c r="AH5" s="131"/>
    </row>
    <row r="6" spans="1:105" s="77" customFormat="1" x14ac:dyDescent="0.2">
      <c r="A6" s="132" t="str">
        <f>+'Original ABG Allocation'!A6</f>
        <v>01</v>
      </c>
      <c r="B6" s="132" t="str">
        <f>+'Original ABG Allocation'!B6</f>
        <v>ERIE</v>
      </c>
      <c r="C6" s="133">
        <v>0</v>
      </c>
      <c r="D6" s="133">
        <v>0</v>
      </c>
      <c r="E6" s="134">
        <v>8840</v>
      </c>
      <c r="F6" s="133"/>
      <c r="G6" s="134"/>
      <c r="H6" s="134"/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6">
        <v>41914</v>
      </c>
      <c r="W6" s="133">
        <v>0</v>
      </c>
      <c r="X6" s="133">
        <v>0</v>
      </c>
      <c r="Y6" s="135">
        <v>0</v>
      </c>
      <c r="Z6" s="135">
        <v>0</v>
      </c>
      <c r="AA6" s="136"/>
      <c r="AB6" s="136"/>
      <c r="AC6" s="136"/>
      <c r="AD6" s="136"/>
      <c r="AE6" s="136"/>
      <c r="AF6" s="136">
        <f t="shared" ref="AF6:AF37" si="0">SUM(C6:AE6)</f>
        <v>50754</v>
      </c>
      <c r="AG6" s="137"/>
      <c r="AH6" s="13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x14ac:dyDescent="0.2">
      <c r="A7" s="28" t="str">
        <f>+'Original ABG Allocation'!A7</f>
        <v>02</v>
      </c>
      <c r="B7" s="28" t="str">
        <f>+'Original ABG Allocation'!B7</f>
        <v>CRAWFORD</v>
      </c>
      <c r="C7" s="133">
        <v>0</v>
      </c>
      <c r="D7" s="133">
        <v>0</v>
      </c>
      <c r="E7" s="134">
        <v>8840</v>
      </c>
      <c r="F7" s="134"/>
      <c r="G7" s="134"/>
      <c r="H7" s="134"/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6">
        <v>19112</v>
      </c>
      <c r="W7" s="133">
        <v>0</v>
      </c>
      <c r="X7" s="133">
        <v>0</v>
      </c>
      <c r="Y7" s="135">
        <v>0</v>
      </c>
      <c r="Z7" s="135">
        <v>0</v>
      </c>
      <c r="AA7" s="136"/>
      <c r="AB7" s="136"/>
      <c r="AC7" s="136"/>
      <c r="AD7" s="136"/>
      <c r="AE7" s="136"/>
      <c r="AF7" s="136">
        <f t="shared" si="0"/>
        <v>27952</v>
      </c>
      <c r="AG7" s="137"/>
      <c r="AH7" s="13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x14ac:dyDescent="0.2">
      <c r="A8" s="28" t="str">
        <f>+'Original ABG Allocation'!A8</f>
        <v>03</v>
      </c>
      <c r="B8" s="28" t="str">
        <f>+'Original ABG Allocation'!B8</f>
        <v>CAM/ELK/MCKEAN</v>
      </c>
      <c r="C8" s="133">
        <v>0</v>
      </c>
      <c r="D8" s="133">
        <v>0</v>
      </c>
      <c r="E8" s="134">
        <v>8840</v>
      </c>
      <c r="F8" s="134"/>
      <c r="G8" s="134"/>
      <c r="H8" s="134"/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6">
        <v>17686</v>
      </c>
      <c r="W8" s="133">
        <v>0</v>
      </c>
      <c r="X8" s="133">
        <v>0</v>
      </c>
      <c r="Y8" s="135">
        <v>0</v>
      </c>
      <c r="Z8" s="135">
        <v>0</v>
      </c>
      <c r="AA8" s="136"/>
      <c r="AB8" s="136"/>
      <c r="AC8" s="136"/>
      <c r="AD8" s="136"/>
      <c r="AE8" s="136"/>
      <c r="AF8" s="136">
        <f t="shared" si="0"/>
        <v>26526</v>
      </c>
      <c r="AG8" s="137"/>
      <c r="AH8" s="137"/>
    </row>
    <row r="9" spans="1:105" x14ac:dyDescent="0.2">
      <c r="A9" s="28" t="str">
        <f>+'Original ABG Allocation'!A9</f>
        <v>04</v>
      </c>
      <c r="B9" s="28" t="str">
        <f>+'Original ABG Allocation'!B9</f>
        <v>BEAVER</v>
      </c>
      <c r="C9" s="133">
        <v>0</v>
      </c>
      <c r="D9" s="133">
        <v>0</v>
      </c>
      <c r="E9" s="134">
        <v>8840</v>
      </c>
      <c r="F9" s="134"/>
      <c r="G9" s="134"/>
      <c r="H9" s="134"/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6">
        <v>28437</v>
      </c>
      <c r="W9" s="133">
        <v>0</v>
      </c>
      <c r="X9" s="133">
        <v>0</v>
      </c>
      <c r="Y9" s="135">
        <v>0</v>
      </c>
      <c r="Z9" s="135">
        <v>0</v>
      </c>
      <c r="AA9" s="136"/>
      <c r="AB9" s="136"/>
      <c r="AC9" s="136"/>
      <c r="AD9" s="136"/>
      <c r="AE9" s="136"/>
      <c r="AF9" s="136">
        <f t="shared" si="0"/>
        <v>37277</v>
      </c>
      <c r="AG9" s="137"/>
      <c r="AH9" s="137"/>
    </row>
    <row r="10" spans="1:105" x14ac:dyDescent="0.2">
      <c r="A10" s="28" t="str">
        <f>+'Original ABG Allocation'!A10</f>
        <v>05</v>
      </c>
      <c r="B10" s="28" t="str">
        <f>+'Original ABG Allocation'!B10</f>
        <v>INDIANA</v>
      </c>
      <c r="C10" s="133">
        <v>0</v>
      </c>
      <c r="D10" s="133">
        <v>0</v>
      </c>
      <c r="E10" s="134">
        <v>8840</v>
      </c>
      <c r="F10" s="134"/>
      <c r="G10" s="134"/>
      <c r="H10" s="134"/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6">
        <v>17663</v>
      </c>
      <c r="W10" s="133">
        <v>0</v>
      </c>
      <c r="X10" s="133">
        <v>0</v>
      </c>
      <c r="Y10" s="135">
        <v>0</v>
      </c>
      <c r="Z10" s="135">
        <v>0</v>
      </c>
      <c r="AA10" s="136"/>
      <c r="AB10" s="136"/>
      <c r="AC10" s="136"/>
      <c r="AD10" s="136"/>
      <c r="AE10" s="136"/>
      <c r="AF10" s="136">
        <f t="shared" si="0"/>
        <v>26503</v>
      </c>
      <c r="AG10" s="137"/>
      <c r="AH10" s="137"/>
    </row>
    <row r="11" spans="1:105" x14ac:dyDescent="0.2">
      <c r="A11" s="28" t="str">
        <f>+'Original ABG Allocation'!A11</f>
        <v>06</v>
      </c>
      <c r="B11" s="28" t="str">
        <f>+'Original ABG Allocation'!B11</f>
        <v>ALLEGHENY</v>
      </c>
      <c r="C11" s="133">
        <v>0</v>
      </c>
      <c r="D11" s="133">
        <v>0</v>
      </c>
      <c r="E11" s="134">
        <v>8840</v>
      </c>
      <c r="F11" s="134"/>
      <c r="G11" s="134"/>
      <c r="H11" s="134"/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6">
        <v>180964</v>
      </c>
      <c r="W11" s="133">
        <v>0</v>
      </c>
      <c r="X11" s="133">
        <v>0</v>
      </c>
      <c r="Y11" s="135">
        <v>0</v>
      </c>
      <c r="Z11" s="135">
        <v>0</v>
      </c>
      <c r="AA11" s="136"/>
      <c r="AB11" s="136"/>
      <c r="AC11" s="136"/>
      <c r="AD11" s="136"/>
      <c r="AE11" s="136"/>
      <c r="AF11" s="136">
        <f t="shared" si="0"/>
        <v>189804</v>
      </c>
      <c r="AG11" s="137"/>
      <c r="AH11" s="137"/>
    </row>
    <row r="12" spans="1:105" x14ac:dyDescent="0.2">
      <c r="A12" s="28" t="str">
        <f>+'Original ABG Allocation'!A12</f>
        <v>07</v>
      </c>
      <c r="B12" s="28" t="str">
        <f>+'Original ABG Allocation'!B12</f>
        <v>WESTMORELAND</v>
      </c>
      <c r="C12" s="133">
        <v>0</v>
      </c>
      <c r="D12" s="133">
        <v>0</v>
      </c>
      <c r="E12" s="134">
        <v>8840</v>
      </c>
      <c r="F12" s="134"/>
      <c r="G12" s="134"/>
      <c r="H12" s="134"/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6">
        <v>57991</v>
      </c>
      <c r="W12" s="133">
        <v>0</v>
      </c>
      <c r="X12" s="133">
        <v>0</v>
      </c>
      <c r="Y12" s="135">
        <v>0</v>
      </c>
      <c r="Z12" s="135">
        <v>0</v>
      </c>
      <c r="AA12" s="136"/>
      <c r="AB12" s="136"/>
      <c r="AC12" s="136"/>
      <c r="AD12" s="136"/>
      <c r="AE12" s="136"/>
      <c r="AF12" s="136">
        <f t="shared" si="0"/>
        <v>66831</v>
      </c>
      <c r="AG12" s="137"/>
      <c r="AH12" s="137"/>
    </row>
    <row r="13" spans="1:105" x14ac:dyDescent="0.2">
      <c r="A13" s="28" t="str">
        <f>+'Original ABG Allocation'!A13</f>
        <v>08</v>
      </c>
      <c r="B13" s="28" t="str">
        <f>+'Original ABG Allocation'!B13</f>
        <v>WASH/FAY/GREENE</v>
      </c>
      <c r="C13" s="133">
        <v>0</v>
      </c>
      <c r="D13" s="133">
        <v>0</v>
      </c>
      <c r="E13" s="134">
        <v>8840</v>
      </c>
      <c r="F13" s="134"/>
      <c r="G13" s="134"/>
      <c r="H13" s="134"/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6">
        <v>72090</v>
      </c>
      <c r="W13" s="133">
        <v>0</v>
      </c>
      <c r="X13" s="133">
        <v>0</v>
      </c>
      <c r="Y13" s="135">
        <v>0</v>
      </c>
      <c r="Z13" s="135">
        <v>0</v>
      </c>
      <c r="AA13" s="136"/>
      <c r="AB13" s="136"/>
      <c r="AC13" s="136"/>
      <c r="AD13" s="136"/>
      <c r="AE13" s="136"/>
      <c r="AF13" s="136">
        <f t="shared" si="0"/>
        <v>80930</v>
      </c>
      <c r="AG13" s="137"/>
      <c r="AH13" s="137"/>
    </row>
    <row r="14" spans="1:105" x14ac:dyDescent="0.2">
      <c r="A14" s="28" t="str">
        <f>+'Original ABG Allocation'!A14</f>
        <v>09</v>
      </c>
      <c r="B14" s="28" t="str">
        <f>+'Original ABG Allocation'!B14</f>
        <v>SOMERSET</v>
      </c>
      <c r="C14" s="133">
        <v>0</v>
      </c>
      <c r="D14" s="133">
        <v>0</v>
      </c>
      <c r="E14" s="134">
        <v>8840</v>
      </c>
      <c r="F14" s="134"/>
      <c r="G14" s="134"/>
      <c r="H14" s="134"/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6">
        <v>18722</v>
      </c>
      <c r="W14" s="133">
        <v>0</v>
      </c>
      <c r="X14" s="133">
        <v>0</v>
      </c>
      <c r="Y14" s="135">
        <v>0</v>
      </c>
      <c r="Z14" s="135">
        <v>0</v>
      </c>
      <c r="AA14" s="136"/>
      <c r="AB14" s="136"/>
      <c r="AC14" s="136"/>
      <c r="AD14" s="136"/>
      <c r="AE14" s="136"/>
      <c r="AF14" s="136">
        <f t="shared" si="0"/>
        <v>27562</v>
      </c>
      <c r="AG14" s="137"/>
      <c r="AH14" s="137"/>
    </row>
    <row r="15" spans="1:105" x14ac:dyDescent="0.2">
      <c r="A15" s="28" t="str">
        <f>+'Original ABG Allocation'!A15</f>
        <v>10</v>
      </c>
      <c r="B15" s="28" t="str">
        <f>+'Original ABG Allocation'!B15</f>
        <v>CAMBRIA</v>
      </c>
      <c r="C15" s="133">
        <v>0</v>
      </c>
      <c r="D15" s="133">
        <v>0</v>
      </c>
      <c r="E15" s="134">
        <v>8840</v>
      </c>
      <c r="F15" s="134"/>
      <c r="G15" s="134"/>
      <c r="H15" s="134"/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6">
        <v>28922</v>
      </c>
      <c r="W15" s="133">
        <v>0</v>
      </c>
      <c r="X15" s="133">
        <v>0</v>
      </c>
      <c r="Y15" s="135">
        <v>0</v>
      </c>
      <c r="Z15" s="135">
        <v>0</v>
      </c>
      <c r="AA15" s="136"/>
      <c r="AB15" s="136"/>
      <c r="AC15" s="136"/>
      <c r="AD15" s="136"/>
      <c r="AE15" s="136"/>
      <c r="AF15" s="136">
        <f t="shared" si="0"/>
        <v>37762</v>
      </c>
      <c r="AG15" s="137"/>
      <c r="AH15" s="137"/>
    </row>
    <row r="16" spans="1:105" x14ac:dyDescent="0.2">
      <c r="A16" s="28" t="str">
        <f>+'Original ABG Allocation'!A16</f>
        <v>11</v>
      </c>
      <c r="B16" s="28" t="str">
        <f>+'Original ABG Allocation'!B16</f>
        <v>BLAIR</v>
      </c>
      <c r="C16" s="133">
        <v>0</v>
      </c>
      <c r="D16" s="133">
        <v>0</v>
      </c>
      <c r="E16" s="134">
        <v>8840</v>
      </c>
      <c r="F16" s="134"/>
      <c r="G16" s="134"/>
      <c r="H16" s="134"/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6">
        <v>21456</v>
      </c>
      <c r="W16" s="133">
        <v>0</v>
      </c>
      <c r="X16" s="133">
        <v>0</v>
      </c>
      <c r="Y16" s="135">
        <v>0</v>
      </c>
      <c r="Z16" s="135">
        <v>0</v>
      </c>
      <c r="AA16" s="136"/>
      <c r="AB16" s="136"/>
      <c r="AC16" s="136"/>
      <c r="AD16" s="136"/>
      <c r="AE16" s="136"/>
      <c r="AF16" s="136">
        <f t="shared" si="0"/>
        <v>30296</v>
      </c>
      <c r="AG16" s="137"/>
      <c r="AH16" s="137"/>
    </row>
    <row r="17" spans="1:34" x14ac:dyDescent="0.2">
      <c r="A17" s="28" t="str">
        <f>+'Original ABG Allocation'!A17</f>
        <v>12</v>
      </c>
      <c r="B17" s="28" t="str">
        <f>+'Original ABG Allocation'!B17</f>
        <v>BED/FULT/HUNT</v>
      </c>
      <c r="C17" s="133">
        <v>0</v>
      </c>
      <c r="D17" s="133">
        <v>0</v>
      </c>
      <c r="E17" s="134">
        <v>8840</v>
      </c>
      <c r="F17" s="134"/>
      <c r="G17" s="134"/>
      <c r="H17" s="134"/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6">
        <v>28502</v>
      </c>
      <c r="W17" s="133">
        <v>0</v>
      </c>
      <c r="X17" s="133">
        <v>0</v>
      </c>
      <c r="Y17" s="135">
        <v>0</v>
      </c>
      <c r="Z17" s="135">
        <v>0</v>
      </c>
      <c r="AA17" s="136"/>
      <c r="AB17" s="136"/>
      <c r="AC17" s="136"/>
      <c r="AD17" s="136"/>
      <c r="AE17" s="136"/>
      <c r="AF17" s="136">
        <f t="shared" si="0"/>
        <v>37342</v>
      </c>
      <c r="AG17" s="137"/>
      <c r="AH17" s="137"/>
    </row>
    <row r="18" spans="1:34" x14ac:dyDescent="0.2">
      <c r="A18" s="28" t="str">
        <f>+'Original ABG Allocation'!A18</f>
        <v>13</v>
      </c>
      <c r="B18" s="28" t="str">
        <f>+'Original ABG Allocation'!B18</f>
        <v>CENTRE</v>
      </c>
      <c r="C18" s="133">
        <v>0</v>
      </c>
      <c r="D18" s="133">
        <v>0</v>
      </c>
      <c r="E18" s="134">
        <v>8840</v>
      </c>
      <c r="F18" s="134"/>
      <c r="G18" s="134"/>
      <c r="H18" s="134"/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6">
        <v>18588</v>
      </c>
      <c r="W18" s="133">
        <v>0</v>
      </c>
      <c r="X18" s="133">
        <v>0</v>
      </c>
      <c r="Y18" s="135">
        <v>0</v>
      </c>
      <c r="Z18" s="135">
        <v>0</v>
      </c>
      <c r="AA18" s="136"/>
      <c r="AB18" s="136"/>
      <c r="AC18" s="136"/>
      <c r="AD18" s="136"/>
      <c r="AE18" s="136"/>
      <c r="AF18" s="136">
        <f t="shared" si="0"/>
        <v>27428</v>
      </c>
      <c r="AG18" s="137"/>
      <c r="AH18" s="137"/>
    </row>
    <row r="19" spans="1:34" x14ac:dyDescent="0.2">
      <c r="A19" s="28" t="str">
        <f>+'Original ABG Allocation'!A19</f>
        <v>14</v>
      </c>
      <c r="B19" s="28" t="str">
        <f>+'Original ABG Allocation'!B19</f>
        <v>LYCOM/CLINTON</v>
      </c>
      <c r="C19" s="133">
        <v>0</v>
      </c>
      <c r="D19" s="133">
        <v>0</v>
      </c>
      <c r="E19" s="134">
        <v>8840</v>
      </c>
      <c r="F19" s="134"/>
      <c r="G19" s="134"/>
      <c r="H19" s="134"/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6">
        <v>29172</v>
      </c>
      <c r="W19" s="133">
        <v>0</v>
      </c>
      <c r="X19" s="133">
        <v>0</v>
      </c>
      <c r="Y19" s="135">
        <v>0</v>
      </c>
      <c r="Z19" s="135">
        <v>0</v>
      </c>
      <c r="AA19" s="136"/>
      <c r="AB19" s="136"/>
      <c r="AC19" s="136"/>
      <c r="AD19" s="136"/>
      <c r="AE19" s="136"/>
      <c r="AF19" s="136">
        <f t="shared" si="0"/>
        <v>38012</v>
      </c>
      <c r="AG19" s="137"/>
      <c r="AH19" s="137"/>
    </row>
    <row r="20" spans="1:34" x14ac:dyDescent="0.2">
      <c r="A20" s="28" t="str">
        <f>+'Original ABG Allocation'!A20</f>
        <v>15</v>
      </c>
      <c r="B20" s="28" t="str">
        <f>+'Original ABG Allocation'!B20</f>
        <v>COLUM/MONT</v>
      </c>
      <c r="C20" s="133">
        <v>0</v>
      </c>
      <c r="D20" s="133">
        <v>0</v>
      </c>
      <c r="E20" s="134">
        <v>8840</v>
      </c>
      <c r="F20" s="134"/>
      <c r="G20" s="134"/>
      <c r="H20" s="134"/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6">
        <v>16498</v>
      </c>
      <c r="W20" s="133">
        <v>0</v>
      </c>
      <c r="X20" s="133">
        <v>0</v>
      </c>
      <c r="Y20" s="135">
        <v>0</v>
      </c>
      <c r="Z20" s="135">
        <v>0</v>
      </c>
      <c r="AA20" s="136"/>
      <c r="AB20" s="136"/>
      <c r="AC20" s="136"/>
      <c r="AD20" s="136"/>
      <c r="AE20" s="136"/>
      <c r="AF20" s="136">
        <f t="shared" si="0"/>
        <v>25338</v>
      </c>
      <c r="AG20" s="137"/>
      <c r="AH20" s="137"/>
    </row>
    <row r="21" spans="1:34" x14ac:dyDescent="0.2">
      <c r="A21" s="28" t="str">
        <f>+'Original ABG Allocation'!A21</f>
        <v>16</v>
      </c>
      <c r="B21" s="28" t="str">
        <f>+'Original ABG Allocation'!B21</f>
        <v>NORTHUMBERLND</v>
      </c>
      <c r="C21" s="133">
        <v>0</v>
      </c>
      <c r="D21" s="133">
        <v>0</v>
      </c>
      <c r="E21" s="134">
        <v>8840</v>
      </c>
      <c r="F21" s="134"/>
      <c r="G21" s="134"/>
      <c r="H21" s="134"/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6">
        <v>18995</v>
      </c>
      <c r="W21" s="133">
        <v>0</v>
      </c>
      <c r="X21" s="133">
        <v>0</v>
      </c>
      <c r="Y21" s="135">
        <v>0</v>
      </c>
      <c r="Z21" s="135">
        <v>0</v>
      </c>
      <c r="AA21" s="136"/>
      <c r="AB21" s="136"/>
      <c r="AC21" s="136"/>
      <c r="AD21" s="136"/>
      <c r="AE21" s="136"/>
      <c r="AF21" s="136">
        <f t="shared" si="0"/>
        <v>27835</v>
      </c>
      <c r="AG21" s="137"/>
      <c r="AH21" s="137"/>
    </row>
    <row r="22" spans="1:34" x14ac:dyDescent="0.2">
      <c r="A22" s="28" t="str">
        <f>+'Original ABG Allocation'!A22</f>
        <v>17</v>
      </c>
      <c r="B22" s="28" t="str">
        <f>+'Original ABG Allocation'!B22</f>
        <v>UNION/SNYDER</v>
      </c>
      <c r="C22" s="133">
        <v>0</v>
      </c>
      <c r="D22" s="133">
        <v>0</v>
      </c>
      <c r="E22" s="134">
        <v>8840</v>
      </c>
      <c r="F22" s="134"/>
      <c r="G22" s="134"/>
      <c r="H22" s="134"/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6">
        <v>16338</v>
      </c>
      <c r="W22" s="133">
        <v>0</v>
      </c>
      <c r="X22" s="133">
        <v>0</v>
      </c>
      <c r="Y22" s="135">
        <v>0</v>
      </c>
      <c r="Z22" s="135">
        <v>0</v>
      </c>
      <c r="AA22" s="136"/>
      <c r="AB22" s="136"/>
      <c r="AC22" s="136"/>
      <c r="AD22" s="136"/>
      <c r="AE22" s="136"/>
      <c r="AF22" s="136">
        <f t="shared" si="0"/>
        <v>25178</v>
      </c>
      <c r="AG22" s="137"/>
      <c r="AH22" s="137"/>
    </row>
    <row r="23" spans="1:34" x14ac:dyDescent="0.2">
      <c r="A23" s="28" t="str">
        <f>+'Original ABG Allocation'!A23</f>
        <v>18</v>
      </c>
      <c r="B23" s="28" t="str">
        <f>+'Original ABG Allocation'!B23</f>
        <v>MIFF/JUNIATA</v>
      </c>
      <c r="C23" s="133">
        <v>0</v>
      </c>
      <c r="D23" s="133">
        <v>0</v>
      </c>
      <c r="E23" s="134">
        <v>8840</v>
      </c>
      <c r="F23" s="134"/>
      <c r="G23" s="134"/>
      <c r="H23" s="134"/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6">
        <v>17134</v>
      </c>
      <c r="W23" s="133">
        <v>0</v>
      </c>
      <c r="X23" s="133">
        <v>0</v>
      </c>
      <c r="Y23" s="135">
        <v>0</v>
      </c>
      <c r="Z23" s="135">
        <v>0</v>
      </c>
      <c r="AA23" s="136"/>
      <c r="AB23" s="136"/>
      <c r="AC23" s="136"/>
      <c r="AD23" s="136"/>
      <c r="AE23" s="136"/>
      <c r="AF23" s="136">
        <f t="shared" si="0"/>
        <v>25974</v>
      </c>
      <c r="AG23" s="137"/>
      <c r="AH23" s="137"/>
    </row>
    <row r="24" spans="1:34" x14ac:dyDescent="0.2">
      <c r="A24" s="28" t="str">
        <f>+'Original ABG Allocation'!A24</f>
        <v>19</v>
      </c>
      <c r="B24" s="28" t="str">
        <f>+'Original ABG Allocation'!B24</f>
        <v>FRANKLIN</v>
      </c>
      <c r="C24" s="133">
        <v>0</v>
      </c>
      <c r="D24" s="133">
        <v>0</v>
      </c>
      <c r="E24" s="134">
        <v>8840</v>
      </c>
      <c r="F24" s="134"/>
      <c r="G24" s="134"/>
      <c r="H24" s="134"/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6">
        <v>23033</v>
      </c>
      <c r="W24" s="133">
        <v>0</v>
      </c>
      <c r="X24" s="133">
        <v>0</v>
      </c>
      <c r="Y24" s="135">
        <v>0</v>
      </c>
      <c r="Z24" s="135">
        <v>0</v>
      </c>
      <c r="AA24" s="136"/>
      <c r="AB24" s="136"/>
      <c r="AC24" s="136"/>
      <c r="AD24" s="136"/>
      <c r="AE24" s="136"/>
      <c r="AF24" s="136">
        <f t="shared" si="0"/>
        <v>31873</v>
      </c>
      <c r="AG24" s="137"/>
      <c r="AH24" s="137"/>
    </row>
    <row r="25" spans="1:34" x14ac:dyDescent="0.2">
      <c r="A25" s="28" t="str">
        <f>+'Original ABG Allocation'!A25</f>
        <v>20</v>
      </c>
      <c r="B25" s="28" t="str">
        <f>+'Original ABG Allocation'!B25</f>
        <v>ADAMS</v>
      </c>
      <c r="C25" s="133">
        <v>0</v>
      </c>
      <c r="D25" s="133">
        <v>0</v>
      </c>
      <c r="E25" s="134">
        <v>8840</v>
      </c>
      <c r="F25" s="134"/>
      <c r="G25" s="134"/>
      <c r="H25" s="134"/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6">
        <v>20260</v>
      </c>
      <c r="W25" s="133">
        <v>0</v>
      </c>
      <c r="X25" s="133">
        <v>0</v>
      </c>
      <c r="Y25" s="135">
        <v>0</v>
      </c>
      <c r="Z25" s="135">
        <v>0</v>
      </c>
      <c r="AA25" s="136"/>
      <c r="AB25" s="136"/>
      <c r="AC25" s="136"/>
      <c r="AD25" s="136"/>
      <c r="AE25" s="136"/>
      <c r="AF25" s="136">
        <f t="shared" si="0"/>
        <v>29100</v>
      </c>
      <c r="AG25" s="137"/>
      <c r="AH25" s="137"/>
    </row>
    <row r="26" spans="1:34" x14ac:dyDescent="0.2">
      <c r="A26" s="28" t="str">
        <f>+'Original ABG Allocation'!A26</f>
        <v>21</v>
      </c>
      <c r="B26" s="28" t="str">
        <f>+'Original ABG Allocation'!B26</f>
        <v>CUMBERLAND</v>
      </c>
      <c r="C26" s="133">
        <v>0</v>
      </c>
      <c r="D26" s="133">
        <v>0</v>
      </c>
      <c r="E26" s="134">
        <v>8840</v>
      </c>
      <c r="F26" s="134"/>
      <c r="G26" s="134"/>
      <c r="H26" s="134"/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6">
        <v>29706</v>
      </c>
      <c r="W26" s="133">
        <v>0</v>
      </c>
      <c r="X26" s="133">
        <v>0</v>
      </c>
      <c r="Y26" s="135">
        <v>0</v>
      </c>
      <c r="Z26" s="135">
        <v>0</v>
      </c>
      <c r="AA26" s="136"/>
      <c r="AB26" s="136"/>
      <c r="AC26" s="136"/>
      <c r="AD26" s="136"/>
      <c r="AE26" s="136"/>
      <c r="AF26" s="136">
        <f t="shared" si="0"/>
        <v>38546</v>
      </c>
      <c r="AG26" s="137"/>
      <c r="AH26" s="137"/>
    </row>
    <row r="27" spans="1:34" x14ac:dyDescent="0.2">
      <c r="A27" s="28" t="str">
        <f>+'Original ABG Allocation'!A27</f>
        <v>22</v>
      </c>
      <c r="B27" s="28" t="str">
        <f>+'Original ABG Allocation'!B27</f>
        <v>PERRY</v>
      </c>
      <c r="C27" s="133">
        <v>0</v>
      </c>
      <c r="D27" s="133">
        <v>0</v>
      </c>
      <c r="E27" s="134">
        <v>8840</v>
      </c>
      <c r="F27" s="134"/>
      <c r="G27" s="134"/>
      <c r="H27" s="134"/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6">
        <v>10262</v>
      </c>
      <c r="W27" s="133">
        <v>0</v>
      </c>
      <c r="X27" s="133">
        <v>0</v>
      </c>
      <c r="Y27" s="135">
        <v>0</v>
      </c>
      <c r="Z27" s="135">
        <v>0</v>
      </c>
      <c r="AA27" s="136"/>
      <c r="AB27" s="136"/>
      <c r="AC27" s="136"/>
      <c r="AD27" s="136"/>
      <c r="AE27" s="136"/>
      <c r="AF27" s="136">
        <f t="shared" si="0"/>
        <v>19102</v>
      </c>
      <c r="AG27" s="137"/>
      <c r="AH27" s="137"/>
    </row>
    <row r="28" spans="1:34" x14ac:dyDescent="0.2">
      <c r="A28" s="28" t="str">
        <f>+'Original ABG Allocation'!A28</f>
        <v>23</v>
      </c>
      <c r="B28" s="28" t="str">
        <f>+'Original ABG Allocation'!B28</f>
        <v>DAUPHIN</v>
      </c>
      <c r="C28" s="133">
        <v>0</v>
      </c>
      <c r="D28" s="133">
        <v>0</v>
      </c>
      <c r="E28" s="134">
        <v>8840</v>
      </c>
      <c r="F28" s="134"/>
      <c r="G28" s="134"/>
      <c r="H28" s="134"/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6">
        <v>41146</v>
      </c>
      <c r="W28" s="133">
        <v>0</v>
      </c>
      <c r="X28" s="133">
        <v>0</v>
      </c>
      <c r="Y28" s="135">
        <v>0</v>
      </c>
      <c r="Z28" s="135">
        <v>0</v>
      </c>
      <c r="AA28" s="136"/>
      <c r="AB28" s="136"/>
      <c r="AC28" s="136"/>
      <c r="AD28" s="136"/>
      <c r="AE28" s="136"/>
      <c r="AF28" s="136">
        <f t="shared" si="0"/>
        <v>49986</v>
      </c>
      <c r="AG28" s="137"/>
      <c r="AH28" s="137"/>
    </row>
    <row r="29" spans="1:34" x14ac:dyDescent="0.2">
      <c r="A29" s="28" t="str">
        <f>+'Original ABG Allocation'!A29</f>
        <v>24</v>
      </c>
      <c r="B29" s="28" t="str">
        <f>+'Original ABG Allocation'!B29</f>
        <v>LEBANON</v>
      </c>
      <c r="C29" s="133">
        <v>0</v>
      </c>
      <c r="D29" s="133">
        <v>0</v>
      </c>
      <c r="E29" s="134">
        <v>9215</v>
      </c>
      <c r="F29" s="134"/>
      <c r="G29" s="134"/>
      <c r="H29" s="134"/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6">
        <v>19343</v>
      </c>
      <c r="W29" s="133">
        <v>0</v>
      </c>
      <c r="X29" s="133">
        <v>0</v>
      </c>
      <c r="Y29" s="135">
        <v>0</v>
      </c>
      <c r="Z29" s="135">
        <v>0</v>
      </c>
      <c r="AA29" s="136"/>
      <c r="AB29" s="136"/>
      <c r="AC29" s="136"/>
      <c r="AD29" s="136"/>
      <c r="AE29" s="136"/>
      <c r="AF29" s="136">
        <f t="shared" si="0"/>
        <v>28558</v>
      </c>
      <c r="AG29" s="137"/>
      <c r="AH29" s="137"/>
    </row>
    <row r="30" spans="1:34" x14ac:dyDescent="0.2">
      <c r="A30" s="28" t="str">
        <f>+'Original ABG Allocation'!A30</f>
        <v>25</v>
      </c>
      <c r="B30" s="28" t="str">
        <f>+'Original ABG Allocation'!B30</f>
        <v>YORK</v>
      </c>
      <c r="C30" s="133">
        <v>0</v>
      </c>
      <c r="D30" s="133">
        <v>0</v>
      </c>
      <c r="E30" s="134">
        <v>8840</v>
      </c>
      <c r="F30" s="134"/>
      <c r="G30" s="134"/>
      <c r="H30" s="134"/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6">
        <v>60311</v>
      </c>
      <c r="W30" s="133">
        <v>0</v>
      </c>
      <c r="X30" s="133">
        <v>0</v>
      </c>
      <c r="Y30" s="135">
        <v>0</v>
      </c>
      <c r="Z30" s="135">
        <v>0</v>
      </c>
      <c r="AA30" s="136"/>
      <c r="AB30" s="136"/>
      <c r="AC30" s="136"/>
      <c r="AD30" s="136"/>
      <c r="AE30" s="136"/>
      <c r="AF30" s="136">
        <f t="shared" si="0"/>
        <v>69151</v>
      </c>
      <c r="AG30" s="137"/>
      <c r="AH30" s="137"/>
    </row>
    <row r="31" spans="1:34" x14ac:dyDescent="0.2">
      <c r="A31" s="28" t="str">
        <f>+'Original ABG Allocation'!A31</f>
        <v>26</v>
      </c>
      <c r="B31" s="28" t="str">
        <f>+'Original ABG Allocation'!B31</f>
        <v>LANCASTER</v>
      </c>
      <c r="C31" s="133">
        <v>0</v>
      </c>
      <c r="D31" s="133">
        <v>0</v>
      </c>
      <c r="E31" s="134">
        <v>8840</v>
      </c>
      <c r="F31" s="134"/>
      <c r="G31" s="134"/>
      <c r="H31" s="134"/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6">
        <v>68547</v>
      </c>
      <c r="W31" s="133">
        <v>0</v>
      </c>
      <c r="X31" s="133">
        <v>0</v>
      </c>
      <c r="Y31" s="135">
        <v>0</v>
      </c>
      <c r="Z31" s="135">
        <v>0</v>
      </c>
      <c r="AA31" s="136"/>
      <c r="AB31" s="136"/>
      <c r="AC31" s="136"/>
      <c r="AD31" s="136"/>
      <c r="AE31" s="136"/>
      <c r="AF31" s="136">
        <f t="shared" si="0"/>
        <v>77387</v>
      </c>
      <c r="AG31" s="137"/>
      <c r="AH31" s="137"/>
    </row>
    <row r="32" spans="1:34" x14ac:dyDescent="0.2">
      <c r="A32" s="28" t="str">
        <f>+'Original ABG Allocation'!A32</f>
        <v>27</v>
      </c>
      <c r="B32" s="28" t="str">
        <f>+'Original ABG Allocation'!B32</f>
        <v>CHESTER</v>
      </c>
      <c r="C32" s="133">
        <v>0</v>
      </c>
      <c r="D32" s="133">
        <v>0</v>
      </c>
      <c r="E32" s="134">
        <v>8840</v>
      </c>
      <c r="F32" s="134"/>
      <c r="G32" s="134"/>
      <c r="H32" s="134"/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6">
        <v>51134</v>
      </c>
      <c r="W32" s="133">
        <v>0</v>
      </c>
      <c r="X32" s="133">
        <v>0</v>
      </c>
      <c r="Y32" s="135">
        <v>0</v>
      </c>
      <c r="Z32" s="135">
        <v>0</v>
      </c>
      <c r="AA32" s="136"/>
      <c r="AB32" s="136"/>
      <c r="AC32" s="136"/>
      <c r="AD32" s="136"/>
      <c r="AE32" s="136"/>
      <c r="AF32" s="136">
        <f t="shared" si="0"/>
        <v>59974</v>
      </c>
      <c r="AG32" s="137"/>
      <c r="AH32" s="137"/>
    </row>
    <row r="33" spans="1:34" x14ac:dyDescent="0.2">
      <c r="A33" s="28" t="str">
        <f>+'Original ABG Allocation'!A33</f>
        <v>28</v>
      </c>
      <c r="B33" s="28" t="str">
        <f>+'Original ABG Allocation'!B33</f>
        <v>MONTGOMERY</v>
      </c>
      <c r="C33" s="133">
        <v>0</v>
      </c>
      <c r="D33" s="133">
        <v>0</v>
      </c>
      <c r="E33" s="134">
        <v>8840</v>
      </c>
      <c r="F33" s="134"/>
      <c r="G33" s="134"/>
      <c r="H33" s="134"/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6">
        <v>92594</v>
      </c>
      <c r="W33" s="133">
        <v>0</v>
      </c>
      <c r="X33" s="133">
        <v>0</v>
      </c>
      <c r="Y33" s="135">
        <v>0</v>
      </c>
      <c r="Z33" s="135">
        <v>0</v>
      </c>
      <c r="AA33" s="136"/>
      <c r="AB33" s="136"/>
      <c r="AC33" s="136"/>
      <c r="AD33" s="136"/>
      <c r="AE33" s="136"/>
      <c r="AF33" s="136">
        <f t="shared" si="0"/>
        <v>101434</v>
      </c>
      <c r="AG33" s="137"/>
      <c r="AH33" s="137"/>
    </row>
    <row r="34" spans="1:34" x14ac:dyDescent="0.2">
      <c r="A34" s="28" t="str">
        <f>+'Original ABG Allocation'!A34</f>
        <v>29</v>
      </c>
      <c r="B34" s="28" t="str">
        <f>+'Original ABG Allocation'!B34</f>
        <v>BUCKS</v>
      </c>
      <c r="C34" s="133">
        <v>0</v>
      </c>
      <c r="D34" s="133">
        <v>0</v>
      </c>
      <c r="E34" s="134">
        <v>8840</v>
      </c>
      <c r="F34" s="134"/>
      <c r="G34" s="134"/>
      <c r="H34" s="134"/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6">
        <v>67441</v>
      </c>
      <c r="W34" s="133">
        <v>0</v>
      </c>
      <c r="X34" s="133">
        <v>0</v>
      </c>
      <c r="Y34" s="135">
        <v>0</v>
      </c>
      <c r="Z34" s="135">
        <v>0</v>
      </c>
      <c r="AA34" s="136"/>
      <c r="AB34" s="136"/>
      <c r="AC34" s="136"/>
      <c r="AD34" s="136"/>
      <c r="AE34" s="136"/>
      <c r="AF34" s="136">
        <f t="shared" si="0"/>
        <v>76281</v>
      </c>
      <c r="AG34" s="137"/>
      <c r="AH34" s="137"/>
    </row>
    <row r="35" spans="1:34" x14ac:dyDescent="0.2">
      <c r="A35" s="28" t="str">
        <f>+'Original ABG Allocation'!A35</f>
        <v>30</v>
      </c>
      <c r="B35" s="28" t="str">
        <f>+'Original ABG Allocation'!B35</f>
        <v>DELAWARE</v>
      </c>
      <c r="C35" s="133">
        <v>0</v>
      </c>
      <c r="D35" s="133">
        <v>0</v>
      </c>
      <c r="E35" s="134">
        <v>8840</v>
      </c>
      <c r="F35" s="134"/>
      <c r="G35" s="134"/>
      <c r="H35" s="134"/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6">
        <v>73647</v>
      </c>
      <c r="W35" s="133">
        <v>0</v>
      </c>
      <c r="X35" s="133">
        <v>0</v>
      </c>
      <c r="Y35" s="135">
        <v>0</v>
      </c>
      <c r="Z35" s="135">
        <v>0</v>
      </c>
      <c r="AA35" s="136"/>
      <c r="AB35" s="136"/>
      <c r="AC35" s="136"/>
      <c r="AD35" s="136"/>
      <c r="AE35" s="136"/>
      <c r="AF35" s="136">
        <f t="shared" si="0"/>
        <v>82487</v>
      </c>
      <c r="AG35" s="137"/>
      <c r="AH35" s="137"/>
    </row>
    <row r="36" spans="1:34" x14ac:dyDescent="0.2">
      <c r="A36" s="28" t="str">
        <f>+'Original ABG Allocation'!A36</f>
        <v>31</v>
      </c>
      <c r="B36" s="28" t="str">
        <f>+'Original ABG Allocation'!B36</f>
        <v>PHILADELPHIA</v>
      </c>
      <c r="C36" s="133">
        <v>0</v>
      </c>
      <c r="D36" s="133">
        <v>0</v>
      </c>
      <c r="E36" s="134">
        <v>10140</v>
      </c>
      <c r="F36" s="134"/>
      <c r="G36" s="134"/>
      <c r="H36" s="134"/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6">
        <v>365098</v>
      </c>
      <c r="W36" s="133">
        <v>0</v>
      </c>
      <c r="X36" s="133">
        <v>0</v>
      </c>
      <c r="Y36" s="135">
        <v>0</v>
      </c>
      <c r="Z36" s="135">
        <v>0</v>
      </c>
      <c r="AA36" s="136"/>
      <c r="AB36" s="136"/>
      <c r="AC36" s="136"/>
      <c r="AD36" s="136"/>
      <c r="AE36" s="136"/>
      <c r="AF36" s="136">
        <f t="shared" si="0"/>
        <v>375238</v>
      </c>
      <c r="AG36" s="137"/>
      <c r="AH36" s="137"/>
    </row>
    <row r="37" spans="1:34" x14ac:dyDescent="0.2">
      <c r="A37" s="28" t="str">
        <f>+'Original ABG Allocation'!A37</f>
        <v>32</v>
      </c>
      <c r="B37" s="28" t="str">
        <f>+'Original ABG Allocation'!B37</f>
        <v>BERKS</v>
      </c>
      <c r="C37" s="133">
        <v>0</v>
      </c>
      <c r="D37" s="133">
        <v>0</v>
      </c>
      <c r="E37" s="134">
        <v>8840</v>
      </c>
      <c r="F37" s="134"/>
      <c r="G37" s="134"/>
      <c r="H37" s="134"/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6">
        <v>61542</v>
      </c>
      <c r="W37" s="133">
        <v>0</v>
      </c>
      <c r="X37" s="133">
        <v>0</v>
      </c>
      <c r="Y37" s="135">
        <v>0</v>
      </c>
      <c r="Z37" s="135">
        <v>0</v>
      </c>
      <c r="AA37" s="136"/>
      <c r="AB37" s="136"/>
      <c r="AC37" s="136"/>
      <c r="AD37" s="136"/>
      <c r="AE37" s="136"/>
      <c r="AF37" s="136">
        <f t="shared" si="0"/>
        <v>70382</v>
      </c>
      <c r="AG37" s="137"/>
      <c r="AH37" s="137"/>
    </row>
    <row r="38" spans="1:34" x14ac:dyDescent="0.2">
      <c r="A38" s="28" t="str">
        <f>+'Original ABG Allocation'!A38</f>
        <v>33</v>
      </c>
      <c r="B38" s="28" t="str">
        <f>+'Original ABG Allocation'!B38</f>
        <v>LEHIGH</v>
      </c>
      <c r="C38" s="133">
        <v>0</v>
      </c>
      <c r="D38" s="133">
        <v>0</v>
      </c>
      <c r="E38" s="134">
        <v>8840</v>
      </c>
      <c r="F38" s="134"/>
      <c r="G38" s="134"/>
      <c r="H38" s="134"/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6">
        <v>49049</v>
      </c>
      <c r="W38" s="133">
        <v>0</v>
      </c>
      <c r="X38" s="133">
        <v>0</v>
      </c>
      <c r="Y38" s="135">
        <v>0</v>
      </c>
      <c r="Z38" s="135">
        <v>0</v>
      </c>
      <c r="AA38" s="136"/>
      <c r="AB38" s="136"/>
      <c r="AC38" s="136"/>
      <c r="AD38" s="136"/>
      <c r="AE38" s="136"/>
      <c r="AF38" s="136">
        <f t="shared" ref="AF38:AF57" si="1">SUM(C38:AE38)</f>
        <v>57889</v>
      </c>
      <c r="AG38" s="137"/>
      <c r="AH38" s="137"/>
    </row>
    <row r="39" spans="1:34" x14ac:dyDescent="0.2">
      <c r="A39" s="28" t="str">
        <f>+'Original ABG Allocation'!A39</f>
        <v>34</v>
      </c>
      <c r="B39" s="28" t="str">
        <f>+'Original ABG Allocation'!B39</f>
        <v>NORTHAMPTON</v>
      </c>
      <c r="C39" s="133">
        <v>0</v>
      </c>
      <c r="D39" s="133">
        <v>0</v>
      </c>
      <c r="E39" s="134">
        <v>8840</v>
      </c>
      <c r="F39" s="134"/>
      <c r="G39" s="134"/>
      <c r="H39" s="134"/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6">
        <v>37573</v>
      </c>
      <c r="W39" s="133">
        <v>0</v>
      </c>
      <c r="X39" s="133">
        <v>0</v>
      </c>
      <c r="Y39" s="135">
        <v>0</v>
      </c>
      <c r="Z39" s="135">
        <v>0</v>
      </c>
      <c r="AA39" s="136"/>
      <c r="AB39" s="136"/>
      <c r="AC39" s="136"/>
      <c r="AD39" s="136"/>
      <c r="AE39" s="136"/>
      <c r="AF39" s="136">
        <f t="shared" si="1"/>
        <v>46413</v>
      </c>
      <c r="AG39" s="137"/>
      <c r="AH39" s="137"/>
    </row>
    <row r="40" spans="1:34" x14ac:dyDescent="0.2">
      <c r="A40" s="28" t="str">
        <f>+'Original ABG Allocation'!A40</f>
        <v>35</v>
      </c>
      <c r="B40" s="28" t="str">
        <f>+'Original ABG Allocation'!B40</f>
        <v>PIKE</v>
      </c>
      <c r="C40" s="133">
        <v>0</v>
      </c>
      <c r="D40" s="133">
        <v>0</v>
      </c>
      <c r="E40" s="134">
        <v>8840</v>
      </c>
      <c r="F40" s="134"/>
      <c r="G40" s="134"/>
      <c r="H40" s="134"/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6">
        <v>15706</v>
      </c>
      <c r="W40" s="133">
        <v>0</v>
      </c>
      <c r="X40" s="133">
        <v>0</v>
      </c>
      <c r="Y40" s="135">
        <v>0</v>
      </c>
      <c r="Z40" s="135">
        <v>0</v>
      </c>
      <c r="AA40" s="136"/>
      <c r="AB40" s="136"/>
      <c r="AC40" s="136"/>
      <c r="AD40" s="136"/>
      <c r="AE40" s="136"/>
      <c r="AF40" s="136">
        <f t="shared" si="1"/>
        <v>24546</v>
      </c>
      <c r="AG40" s="137"/>
      <c r="AH40" s="137"/>
    </row>
    <row r="41" spans="1:34" x14ac:dyDescent="0.2">
      <c r="A41" s="28" t="str">
        <f>+'Original ABG Allocation'!A41</f>
        <v>36</v>
      </c>
      <c r="B41" s="28" t="str">
        <f>+'Original ABG Allocation'!B41</f>
        <v>B/S/S/T</v>
      </c>
      <c r="C41" s="133">
        <v>0</v>
      </c>
      <c r="D41" s="133">
        <v>0</v>
      </c>
      <c r="E41" s="134">
        <v>8840</v>
      </c>
      <c r="F41" s="134"/>
      <c r="G41" s="134"/>
      <c r="H41" s="134"/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6">
        <v>39593</v>
      </c>
      <c r="W41" s="133">
        <v>0</v>
      </c>
      <c r="X41" s="133">
        <v>0</v>
      </c>
      <c r="Y41" s="135">
        <v>0</v>
      </c>
      <c r="Z41" s="135">
        <v>0</v>
      </c>
      <c r="AA41" s="136"/>
      <c r="AB41" s="136"/>
      <c r="AC41" s="136"/>
      <c r="AD41" s="136"/>
      <c r="AE41" s="136"/>
      <c r="AF41" s="136">
        <f t="shared" si="1"/>
        <v>48433</v>
      </c>
      <c r="AG41" s="137"/>
      <c r="AH41" s="137"/>
    </row>
    <row r="42" spans="1:34" x14ac:dyDescent="0.2">
      <c r="A42" s="28" t="str">
        <f>+'Original ABG Allocation'!A42</f>
        <v>37</v>
      </c>
      <c r="B42" s="28" t="str">
        <f>+'Original ABG Allocation'!B42</f>
        <v>LUZERNE/WYOMING</v>
      </c>
      <c r="C42" s="133">
        <v>0</v>
      </c>
      <c r="D42" s="133">
        <v>0</v>
      </c>
      <c r="E42" s="134">
        <v>8840</v>
      </c>
      <c r="F42" s="134"/>
      <c r="G42" s="134"/>
      <c r="H42" s="134"/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6">
        <v>53811</v>
      </c>
      <c r="W42" s="133">
        <v>0</v>
      </c>
      <c r="X42" s="133">
        <v>0</v>
      </c>
      <c r="Y42" s="135">
        <v>0</v>
      </c>
      <c r="Z42" s="135">
        <v>0</v>
      </c>
      <c r="AA42" s="136"/>
      <c r="AB42" s="136"/>
      <c r="AC42" s="136"/>
      <c r="AD42" s="136"/>
      <c r="AE42" s="136"/>
      <c r="AF42" s="136">
        <f t="shared" si="1"/>
        <v>62651</v>
      </c>
      <c r="AG42" s="137"/>
      <c r="AH42" s="137"/>
    </row>
    <row r="43" spans="1:34" x14ac:dyDescent="0.2">
      <c r="A43" s="28" t="str">
        <f>+'Original ABG Allocation'!A43</f>
        <v>38</v>
      </c>
      <c r="B43" s="28" t="str">
        <f>+'Original ABG Allocation'!B43</f>
        <v>LACKAWANNA</v>
      </c>
      <c r="C43" s="133">
        <v>0</v>
      </c>
      <c r="D43" s="133">
        <v>0</v>
      </c>
      <c r="E43" s="134">
        <v>8840</v>
      </c>
      <c r="F43" s="134"/>
      <c r="G43" s="134"/>
      <c r="H43" s="134"/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6">
        <v>33417</v>
      </c>
      <c r="W43" s="133">
        <v>0</v>
      </c>
      <c r="X43" s="133">
        <v>0</v>
      </c>
      <c r="Y43" s="135">
        <v>0</v>
      </c>
      <c r="Z43" s="135">
        <v>0</v>
      </c>
      <c r="AA43" s="136"/>
      <c r="AB43" s="136"/>
      <c r="AC43" s="136"/>
      <c r="AD43" s="136"/>
      <c r="AE43" s="136"/>
      <c r="AF43" s="136">
        <f t="shared" si="1"/>
        <v>42257</v>
      </c>
      <c r="AG43" s="137"/>
      <c r="AH43" s="137"/>
    </row>
    <row r="44" spans="1:34" x14ac:dyDescent="0.2">
      <c r="A44" s="28" t="str">
        <f>+'Original ABG Allocation'!A44</f>
        <v>39</v>
      </c>
      <c r="B44" s="28" t="str">
        <f>+'Original ABG Allocation'!B44</f>
        <v>CARBON</v>
      </c>
      <c r="C44" s="133">
        <v>0</v>
      </c>
      <c r="D44" s="133">
        <v>0</v>
      </c>
      <c r="E44" s="134">
        <v>8840</v>
      </c>
      <c r="F44" s="134"/>
      <c r="G44" s="134"/>
      <c r="H44" s="134"/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6">
        <v>14416</v>
      </c>
      <c r="W44" s="133">
        <v>0</v>
      </c>
      <c r="X44" s="133">
        <v>0</v>
      </c>
      <c r="Y44" s="135">
        <v>0</v>
      </c>
      <c r="Z44" s="135">
        <v>0</v>
      </c>
      <c r="AA44" s="136"/>
      <c r="AB44" s="136"/>
      <c r="AC44" s="136"/>
      <c r="AD44" s="136"/>
      <c r="AE44" s="136"/>
      <c r="AF44" s="136">
        <f t="shared" si="1"/>
        <v>23256</v>
      </c>
      <c r="AG44" s="137"/>
      <c r="AH44" s="137"/>
    </row>
    <row r="45" spans="1:34" x14ac:dyDescent="0.2">
      <c r="A45" s="28" t="str">
        <f>+'Original ABG Allocation'!A45</f>
        <v>40</v>
      </c>
      <c r="B45" s="28" t="str">
        <f>+'Original ABG Allocation'!B45</f>
        <v>SCHUYLKILL</v>
      </c>
      <c r="C45" s="133">
        <v>0</v>
      </c>
      <c r="D45" s="133">
        <v>0</v>
      </c>
      <c r="E45" s="134">
        <v>11555</v>
      </c>
      <c r="F45" s="134"/>
      <c r="G45" s="134"/>
      <c r="H45" s="134"/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6">
        <v>30878</v>
      </c>
      <c r="W45" s="133">
        <v>0</v>
      </c>
      <c r="X45" s="133">
        <v>0</v>
      </c>
      <c r="Y45" s="135">
        <v>0</v>
      </c>
      <c r="Z45" s="135">
        <v>0</v>
      </c>
      <c r="AA45" s="136"/>
      <c r="AB45" s="136"/>
      <c r="AC45" s="136"/>
      <c r="AD45" s="136"/>
      <c r="AE45" s="136"/>
      <c r="AF45" s="136">
        <f t="shared" si="1"/>
        <v>42433</v>
      </c>
      <c r="AG45" s="137"/>
      <c r="AH45" s="137"/>
    </row>
    <row r="46" spans="1:34" x14ac:dyDescent="0.2">
      <c r="A46" s="28" t="str">
        <f>+'Original ABG Allocation'!A46</f>
        <v>41</v>
      </c>
      <c r="B46" s="28" t="str">
        <f>+'Original ABG Allocation'!B46</f>
        <v>CLEARFIELD</v>
      </c>
      <c r="C46" s="133">
        <v>0</v>
      </c>
      <c r="D46" s="133">
        <v>0</v>
      </c>
      <c r="E46" s="134">
        <v>8840</v>
      </c>
      <c r="F46" s="134"/>
      <c r="G46" s="134"/>
      <c r="H46" s="134"/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6">
        <v>19666</v>
      </c>
      <c r="W46" s="133">
        <v>0</v>
      </c>
      <c r="X46" s="133">
        <v>0</v>
      </c>
      <c r="Y46" s="135">
        <v>0</v>
      </c>
      <c r="Z46" s="135">
        <v>0</v>
      </c>
      <c r="AA46" s="136"/>
      <c r="AB46" s="136"/>
      <c r="AC46" s="136"/>
      <c r="AD46" s="136"/>
      <c r="AE46" s="136"/>
      <c r="AF46" s="136">
        <f t="shared" si="1"/>
        <v>28506</v>
      </c>
      <c r="AG46" s="137"/>
      <c r="AH46" s="137"/>
    </row>
    <row r="47" spans="1:34" x14ac:dyDescent="0.2">
      <c r="A47" s="28" t="str">
        <f>+'Original ABG Allocation'!A47</f>
        <v>42</v>
      </c>
      <c r="B47" s="28" t="str">
        <f>+'Original ABG Allocation'!B47</f>
        <v>JEFFERSON</v>
      </c>
      <c r="C47" s="133">
        <v>0</v>
      </c>
      <c r="D47" s="133">
        <v>0</v>
      </c>
      <c r="E47" s="134">
        <v>8840</v>
      </c>
      <c r="F47" s="134"/>
      <c r="G47" s="134"/>
      <c r="H47" s="134"/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6">
        <v>10201</v>
      </c>
      <c r="W47" s="133">
        <v>0</v>
      </c>
      <c r="X47" s="133">
        <v>0</v>
      </c>
      <c r="Y47" s="135">
        <v>0</v>
      </c>
      <c r="Z47" s="135">
        <v>0</v>
      </c>
      <c r="AA47" s="136"/>
      <c r="AB47" s="136"/>
      <c r="AC47" s="136"/>
      <c r="AD47" s="136"/>
      <c r="AE47" s="136"/>
      <c r="AF47" s="136">
        <f t="shared" si="1"/>
        <v>19041</v>
      </c>
      <c r="AG47" s="137"/>
      <c r="AH47" s="137"/>
    </row>
    <row r="48" spans="1:34" x14ac:dyDescent="0.2">
      <c r="A48" s="28" t="str">
        <f>+'Original ABG Allocation'!A48</f>
        <v>43</v>
      </c>
      <c r="B48" s="28" t="str">
        <f>+'Original ABG Allocation'!B48</f>
        <v>FOREST/WARREN</v>
      </c>
      <c r="C48" s="133">
        <v>0</v>
      </c>
      <c r="D48" s="133">
        <v>0</v>
      </c>
      <c r="E48" s="134">
        <v>8840</v>
      </c>
      <c r="F48" s="134"/>
      <c r="G48" s="134"/>
      <c r="H48" s="134"/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6">
        <v>12228</v>
      </c>
      <c r="W48" s="133">
        <v>0</v>
      </c>
      <c r="X48" s="133">
        <v>0</v>
      </c>
      <c r="Y48" s="135">
        <v>0</v>
      </c>
      <c r="Z48" s="135">
        <v>0</v>
      </c>
      <c r="AA48" s="136"/>
      <c r="AB48" s="136"/>
      <c r="AC48" s="136"/>
      <c r="AD48" s="136"/>
      <c r="AE48" s="136"/>
      <c r="AF48" s="136">
        <f t="shared" si="1"/>
        <v>21068</v>
      </c>
      <c r="AG48" s="137"/>
      <c r="AH48" s="137"/>
    </row>
    <row r="49" spans="1:34" x14ac:dyDescent="0.2">
      <c r="A49" s="28" t="str">
        <f>+'Original ABG Allocation'!A49</f>
        <v>44</v>
      </c>
      <c r="B49" s="28" t="str">
        <f>+'Original ABG Allocation'!B49</f>
        <v>VENANGO</v>
      </c>
      <c r="C49" s="133">
        <v>0</v>
      </c>
      <c r="D49" s="133">
        <v>0</v>
      </c>
      <c r="E49" s="134">
        <v>8840</v>
      </c>
      <c r="F49" s="134"/>
      <c r="G49" s="134"/>
      <c r="H49" s="134"/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6">
        <v>13095</v>
      </c>
      <c r="W49" s="133">
        <v>0</v>
      </c>
      <c r="X49" s="133">
        <v>0</v>
      </c>
      <c r="Y49" s="135">
        <v>0</v>
      </c>
      <c r="Z49" s="135">
        <v>0</v>
      </c>
      <c r="AA49" s="136"/>
      <c r="AB49" s="136"/>
      <c r="AC49" s="136"/>
      <c r="AD49" s="136"/>
      <c r="AE49" s="136"/>
      <c r="AF49" s="136">
        <f t="shared" si="1"/>
        <v>21935</v>
      </c>
      <c r="AG49" s="137"/>
      <c r="AH49" s="137"/>
    </row>
    <row r="50" spans="1:34" x14ac:dyDescent="0.2">
      <c r="A50" s="28" t="str">
        <f>+'Original ABG Allocation'!A50</f>
        <v>45</v>
      </c>
      <c r="B50" s="28" t="str">
        <f>+'Original ABG Allocation'!B50</f>
        <v>ARMSTRONG</v>
      </c>
      <c r="C50" s="133">
        <v>0</v>
      </c>
      <c r="D50" s="133">
        <v>0</v>
      </c>
      <c r="E50" s="134">
        <v>8840</v>
      </c>
      <c r="F50" s="134"/>
      <c r="G50" s="134"/>
      <c r="H50" s="134"/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6">
        <v>17468</v>
      </c>
      <c r="W50" s="133">
        <v>0</v>
      </c>
      <c r="X50" s="133">
        <v>0</v>
      </c>
      <c r="Y50" s="135">
        <v>0</v>
      </c>
      <c r="Z50" s="135">
        <v>0</v>
      </c>
      <c r="AA50" s="136"/>
      <c r="AB50" s="136"/>
      <c r="AC50" s="136"/>
      <c r="AD50" s="136"/>
      <c r="AE50" s="136"/>
      <c r="AF50" s="136">
        <f t="shared" si="1"/>
        <v>26308</v>
      </c>
      <c r="AG50" s="137"/>
      <c r="AH50" s="137"/>
    </row>
    <row r="51" spans="1:34" x14ac:dyDescent="0.2">
      <c r="A51" s="28" t="str">
        <f>+'Original ABG Allocation'!A51</f>
        <v>46</v>
      </c>
      <c r="B51" s="28" t="str">
        <f>+'Original ABG Allocation'!B51</f>
        <v>LAWRENCE</v>
      </c>
      <c r="C51" s="133">
        <v>0</v>
      </c>
      <c r="D51" s="133">
        <v>0</v>
      </c>
      <c r="E51" s="134">
        <v>8840</v>
      </c>
      <c r="F51" s="134"/>
      <c r="G51" s="134"/>
      <c r="H51" s="134"/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6">
        <v>17606</v>
      </c>
      <c r="W51" s="133">
        <v>0</v>
      </c>
      <c r="X51" s="133">
        <v>0</v>
      </c>
      <c r="Y51" s="135">
        <v>0</v>
      </c>
      <c r="Z51" s="135">
        <v>0</v>
      </c>
      <c r="AA51" s="136"/>
      <c r="AB51" s="136"/>
      <c r="AC51" s="136"/>
      <c r="AD51" s="136"/>
      <c r="AE51" s="136"/>
      <c r="AF51" s="136">
        <f t="shared" si="1"/>
        <v>26446</v>
      </c>
      <c r="AG51" s="137"/>
      <c r="AH51" s="137"/>
    </row>
    <row r="52" spans="1:34" x14ac:dyDescent="0.2">
      <c r="A52" s="28" t="str">
        <f>+'Original ABG Allocation'!A52</f>
        <v>47</v>
      </c>
      <c r="B52" s="28" t="str">
        <f>+'Original ABG Allocation'!B52</f>
        <v>MERCER</v>
      </c>
      <c r="C52" s="133">
        <v>0</v>
      </c>
      <c r="D52" s="133">
        <v>0</v>
      </c>
      <c r="E52" s="134">
        <v>8840</v>
      </c>
      <c r="F52" s="134"/>
      <c r="G52" s="134"/>
      <c r="H52" s="134"/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6">
        <v>22459</v>
      </c>
      <c r="W52" s="133">
        <v>0</v>
      </c>
      <c r="X52" s="133">
        <v>0</v>
      </c>
      <c r="Y52" s="135">
        <v>0</v>
      </c>
      <c r="Z52" s="135">
        <v>0</v>
      </c>
      <c r="AA52" s="136"/>
      <c r="AB52" s="136"/>
      <c r="AC52" s="136"/>
      <c r="AD52" s="136"/>
      <c r="AE52" s="136"/>
      <c r="AF52" s="136">
        <f t="shared" si="1"/>
        <v>31299</v>
      </c>
      <c r="AG52" s="137"/>
      <c r="AH52" s="137"/>
    </row>
    <row r="53" spans="1:34" x14ac:dyDescent="0.2">
      <c r="A53" s="28" t="str">
        <f>+'Original ABG Allocation'!A53</f>
        <v>48</v>
      </c>
      <c r="B53" s="28" t="str">
        <f>+'Original ABG Allocation'!B53</f>
        <v>MONROE</v>
      </c>
      <c r="C53" s="133">
        <v>0</v>
      </c>
      <c r="D53" s="133">
        <v>0</v>
      </c>
      <c r="E53" s="134">
        <v>8840</v>
      </c>
      <c r="F53" s="134"/>
      <c r="G53" s="134"/>
      <c r="H53" s="134"/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6">
        <v>33334</v>
      </c>
      <c r="W53" s="133">
        <v>0</v>
      </c>
      <c r="X53" s="133">
        <v>0</v>
      </c>
      <c r="Y53" s="135">
        <v>0</v>
      </c>
      <c r="Z53" s="135">
        <v>0</v>
      </c>
      <c r="AA53" s="136"/>
      <c r="AB53" s="136"/>
      <c r="AC53" s="136"/>
      <c r="AD53" s="136"/>
      <c r="AE53" s="136"/>
      <c r="AF53" s="136">
        <f t="shared" si="1"/>
        <v>42174</v>
      </c>
      <c r="AG53" s="137"/>
      <c r="AH53" s="137"/>
    </row>
    <row r="54" spans="1:34" x14ac:dyDescent="0.2">
      <c r="A54" s="28" t="str">
        <f>+'Original ABG Allocation'!A54</f>
        <v>49</v>
      </c>
      <c r="B54" s="28" t="str">
        <f>+'Original ABG Allocation'!B54</f>
        <v>CLARION</v>
      </c>
      <c r="C54" s="133">
        <v>0</v>
      </c>
      <c r="D54" s="133">
        <v>0</v>
      </c>
      <c r="E54" s="134">
        <v>8840</v>
      </c>
      <c r="F54" s="134"/>
      <c r="G54" s="134"/>
      <c r="H54" s="134"/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6">
        <v>9909</v>
      </c>
      <c r="W54" s="133">
        <v>0</v>
      </c>
      <c r="X54" s="133">
        <v>0</v>
      </c>
      <c r="Y54" s="135">
        <v>0</v>
      </c>
      <c r="Z54" s="135">
        <v>0</v>
      </c>
      <c r="AA54" s="136"/>
      <c r="AB54" s="136"/>
      <c r="AC54" s="136"/>
      <c r="AD54" s="136"/>
      <c r="AE54" s="136"/>
      <c r="AF54" s="136">
        <f t="shared" si="1"/>
        <v>18749</v>
      </c>
      <c r="AG54" s="137"/>
      <c r="AH54" s="137"/>
    </row>
    <row r="55" spans="1:34" x14ac:dyDescent="0.2">
      <c r="A55" s="28" t="str">
        <f>+'Original ABG Allocation'!A55</f>
        <v>50</v>
      </c>
      <c r="B55" s="28" t="str">
        <f>+'Original ABG Allocation'!B55</f>
        <v>BUTLER</v>
      </c>
      <c r="C55" s="133">
        <v>0</v>
      </c>
      <c r="D55" s="133">
        <v>0</v>
      </c>
      <c r="E55" s="134">
        <v>8840</v>
      </c>
      <c r="F55" s="134"/>
      <c r="G55" s="134"/>
      <c r="H55" s="134"/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6">
        <v>29771</v>
      </c>
      <c r="W55" s="133">
        <v>0</v>
      </c>
      <c r="X55" s="133">
        <v>0</v>
      </c>
      <c r="Y55" s="135">
        <v>0</v>
      </c>
      <c r="Z55" s="135">
        <v>0</v>
      </c>
      <c r="AA55" s="136"/>
      <c r="AB55" s="136"/>
      <c r="AC55" s="136"/>
      <c r="AD55" s="136"/>
      <c r="AE55" s="136"/>
      <c r="AF55" s="136">
        <f t="shared" si="1"/>
        <v>38611</v>
      </c>
      <c r="AG55" s="137"/>
      <c r="AH55" s="137"/>
    </row>
    <row r="56" spans="1:34" x14ac:dyDescent="0.2">
      <c r="A56" s="28" t="str">
        <f>+'Original ABG Allocation'!A56</f>
        <v>51</v>
      </c>
      <c r="B56" s="28" t="str">
        <f>+'Original ABG Allocation'!B56</f>
        <v>POTTER</v>
      </c>
      <c r="C56" s="133">
        <v>0</v>
      </c>
      <c r="D56" s="133">
        <v>0</v>
      </c>
      <c r="E56" s="134">
        <v>8840</v>
      </c>
      <c r="F56" s="134"/>
      <c r="G56" s="134"/>
      <c r="H56" s="134"/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6">
        <v>4511</v>
      </c>
      <c r="W56" s="133">
        <v>0</v>
      </c>
      <c r="X56" s="133">
        <v>0</v>
      </c>
      <c r="Y56" s="135">
        <v>0</v>
      </c>
      <c r="Z56" s="135">
        <v>0</v>
      </c>
      <c r="AA56" s="136"/>
      <c r="AB56" s="136"/>
      <c r="AC56" s="136"/>
      <c r="AD56" s="136"/>
      <c r="AE56" s="136"/>
      <c r="AF56" s="136">
        <f t="shared" si="1"/>
        <v>13351</v>
      </c>
      <c r="AG56" s="137"/>
      <c r="AH56" s="137"/>
    </row>
    <row r="57" spans="1:34" x14ac:dyDescent="0.2">
      <c r="A57" s="28" t="str">
        <f>+'Original ABG Allocation'!A57</f>
        <v>52</v>
      </c>
      <c r="B57" s="28" t="str">
        <f>+'Original ABG Allocation'!B57</f>
        <v>WAYNE</v>
      </c>
      <c r="C57" s="138">
        <v>0</v>
      </c>
      <c r="D57" s="138">
        <v>0</v>
      </c>
      <c r="E57" s="134">
        <v>8840</v>
      </c>
      <c r="F57" s="134"/>
      <c r="G57" s="134"/>
      <c r="H57" s="134"/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6">
        <v>13948</v>
      </c>
      <c r="W57" s="139">
        <v>0</v>
      </c>
      <c r="X57" s="139">
        <v>0</v>
      </c>
      <c r="Y57" s="135">
        <v>0</v>
      </c>
      <c r="Z57" s="135">
        <v>0</v>
      </c>
      <c r="AA57" s="136"/>
      <c r="AB57" s="136"/>
      <c r="AC57" s="136"/>
      <c r="AD57" s="136"/>
      <c r="AE57" s="136"/>
      <c r="AF57" s="136">
        <f t="shared" si="1"/>
        <v>22788</v>
      </c>
      <c r="AG57" s="137"/>
      <c r="AH57" s="137"/>
    </row>
    <row r="58" spans="1:34" ht="13.5" thickBot="1" x14ac:dyDescent="0.25">
      <c r="B58" s="29" t="s">
        <v>137</v>
      </c>
      <c r="C58" s="140">
        <f t="shared" ref="C58:X58" si="2">SUM(C6:C57)</f>
        <v>0</v>
      </c>
      <c r="D58" s="140">
        <f t="shared" si="2"/>
        <v>0</v>
      </c>
      <c r="E58" s="140">
        <f t="shared" si="2"/>
        <v>464070</v>
      </c>
      <c r="F58" s="140"/>
      <c r="G58" s="140"/>
      <c r="H58" s="140"/>
      <c r="I58" s="140">
        <f t="shared" si="2"/>
        <v>0</v>
      </c>
      <c r="J58" s="140">
        <f t="shared" si="2"/>
        <v>0</v>
      </c>
      <c r="K58" s="140">
        <f t="shared" si="2"/>
        <v>0</v>
      </c>
      <c r="L58" s="141">
        <f t="shared" si="2"/>
        <v>0</v>
      </c>
      <c r="M58" s="141">
        <f t="shared" si="2"/>
        <v>0</v>
      </c>
      <c r="N58" s="140">
        <f t="shared" si="2"/>
        <v>0</v>
      </c>
      <c r="O58" s="140">
        <f t="shared" si="2"/>
        <v>0</v>
      </c>
      <c r="P58" s="140">
        <f>SUM(P6:P57)</f>
        <v>0</v>
      </c>
      <c r="Q58" s="140">
        <f>SUM(Q6:Q57)</f>
        <v>0</v>
      </c>
      <c r="R58" s="140">
        <f>SUM(R6:R57)</f>
        <v>0</v>
      </c>
      <c r="S58" s="142">
        <f t="shared" si="2"/>
        <v>0</v>
      </c>
      <c r="T58" s="142">
        <f t="shared" si="2"/>
        <v>0</v>
      </c>
      <c r="U58" s="142">
        <f t="shared" si="2"/>
        <v>0</v>
      </c>
      <c r="V58" s="142">
        <f t="shared" si="2"/>
        <v>2112887</v>
      </c>
      <c r="W58" s="142">
        <f t="shared" si="2"/>
        <v>0</v>
      </c>
      <c r="X58" s="140">
        <f t="shared" si="2"/>
        <v>0</v>
      </c>
      <c r="Y58" s="140">
        <f t="shared" ref="Y58:Z58" si="3">SUM(Y6:Y57)</f>
        <v>0</v>
      </c>
      <c r="Z58" s="140">
        <f t="shared" si="3"/>
        <v>0</v>
      </c>
      <c r="AA58" s="143"/>
      <c r="AB58" s="143"/>
      <c r="AC58" s="143"/>
      <c r="AD58" s="143"/>
      <c r="AE58" s="143"/>
      <c r="AF58" s="143">
        <f>SUM(AF6:AF57)</f>
        <v>2576957</v>
      </c>
      <c r="AG58" s="137"/>
      <c r="AH58" s="137"/>
    </row>
    <row r="59" spans="1:34" ht="13.5" thickTop="1" x14ac:dyDescent="0.2">
      <c r="C59" s="114"/>
      <c r="D59" s="115"/>
      <c r="E59" s="115"/>
      <c r="F59" s="115"/>
      <c r="G59" s="115"/>
      <c r="H59" s="115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08"/>
      <c r="T59" s="108"/>
      <c r="U59" s="108"/>
      <c r="V59" s="108"/>
      <c r="W59" s="108"/>
      <c r="X59" s="114"/>
      <c r="Y59" s="114"/>
      <c r="Z59" s="114"/>
      <c r="AA59" s="116"/>
      <c r="AB59" s="116"/>
      <c r="AC59" s="116"/>
      <c r="AD59" s="116"/>
      <c r="AE59" s="116"/>
      <c r="AF59" s="115"/>
      <c r="AG59" s="115"/>
      <c r="AH59" s="115"/>
    </row>
    <row r="60" spans="1:34" x14ac:dyDescent="0.2"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08"/>
      <c r="T60" s="108"/>
      <c r="U60" s="108"/>
      <c r="V60" s="108"/>
      <c r="W60" s="108"/>
      <c r="X60" s="114"/>
      <c r="Y60" s="114"/>
      <c r="Z60" s="114"/>
      <c r="AA60" s="114"/>
      <c r="AB60" s="114"/>
      <c r="AC60" s="114"/>
      <c r="AD60" s="114"/>
      <c r="AE60" s="114"/>
      <c r="AF60" s="115"/>
      <c r="AG60" s="115"/>
      <c r="AH60" s="115"/>
    </row>
    <row r="61" spans="1:34" x14ac:dyDescent="0.2">
      <c r="E61" s="114"/>
      <c r="F61" s="114"/>
      <c r="G61" s="114"/>
      <c r="H61" s="114"/>
      <c r="AA61" s="114"/>
      <c r="AB61" s="114"/>
      <c r="AC61" s="114"/>
      <c r="AD61" s="114"/>
      <c r="AE61" s="114"/>
    </row>
    <row r="62" spans="1:34" x14ac:dyDescent="0.2">
      <c r="E62" s="114"/>
      <c r="F62" s="114"/>
      <c r="G62" s="114"/>
      <c r="H62" s="114"/>
    </row>
  </sheetData>
  <phoneticPr fontId="0" type="noConversion"/>
  <conditionalFormatting sqref="AF3:AH3 AA6:AE58 W6:X57 C6:H6 C58:K58 N58:X58 I6:U56 C57:U57">
    <cfRule type="cellIs" dxfId="43" priority="134" stopIfTrue="1" operator="lessThan">
      <formula>0</formula>
    </cfRule>
  </conditionalFormatting>
  <conditionalFormatting sqref="Y58">
    <cfRule type="cellIs" dxfId="42" priority="25" stopIfTrue="1" operator="lessThan">
      <formula>0</formula>
    </cfRule>
  </conditionalFormatting>
  <conditionalFormatting sqref="Y6:Y57">
    <cfRule type="cellIs" dxfId="41" priority="24" stopIfTrue="1" operator="lessThan">
      <formula>0</formula>
    </cfRule>
  </conditionalFormatting>
  <conditionalFormatting sqref="Z58">
    <cfRule type="cellIs" dxfId="40" priority="21" stopIfTrue="1" operator="lessThan">
      <formula>0</formula>
    </cfRule>
  </conditionalFormatting>
  <conditionalFormatting sqref="Z6:Z57">
    <cfRule type="cellIs" dxfId="39" priority="20" stopIfTrue="1" operator="lessThan">
      <formula>0</formula>
    </cfRule>
  </conditionalFormatting>
  <conditionalFormatting sqref="C7:H27">
    <cfRule type="cellIs" dxfId="38" priority="8" stopIfTrue="1" operator="lessThan">
      <formula>0</formula>
    </cfRule>
  </conditionalFormatting>
  <conditionalFormatting sqref="C28:H56">
    <cfRule type="cellIs" dxfId="37" priority="6" stopIfTrue="1" operator="lessThan">
      <formula>0</formula>
    </cfRule>
  </conditionalFormatting>
  <conditionalFormatting sqref="AF6:AF57">
    <cfRule type="cellIs" dxfId="36" priority="4" stopIfTrue="1" operator="lessThan">
      <formula>0</formula>
    </cfRule>
  </conditionalFormatting>
  <conditionalFormatting sqref="AF58">
    <cfRule type="cellIs" dxfId="35" priority="2" stopIfTrue="1" operator="lessThan">
      <formula>0</formula>
    </cfRule>
  </conditionalFormatting>
  <conditionalFormatting sqref="V6:V57">
    <cfRule type="cellIs" dxfId="34" priority="1" stopIfTrue="1" operator="lessThan">
      <formula>0</formula>
    </cfRule>
  </conditionalFormatting>
  <pageMargins left="0.3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F66"/>
  <sheetViews>
    <sheetView zoomScale="106" zoomScaleNormal="106" workbookViewId="0">
      <pane xSplit="2" ySplit="5" topLeftCell="C6" activePane="bottomRight" state="frozen"/>
      <selection activeCell="O24" sqref="O24"/>
      <selection pane="topRight" activeCell="O24" sqref="O24"/>
      <selection pane="bottomLeft" activeCell="O24" sqref="O24"/>
      <selection pane="bottomRight" activeCell="AJ17" sqref="AJ17"/>
    </sheetView>
  </sheetViews>
  <sheetFormatPr defaultColWidth="9.140625" defaultRowHeight="12.75" x14ac:dyDescent="0.2"/>
  <cols>
    <col min="1" max="1" width="5" style="1" customWidth="1"/>
    <col min="2" max="2" width="22.28515625" style="1" customWidth="1"/>
    <col min="3" max="4" width="22.28515625" style="74" hidden="1" customWidth="1"/>
    <col min="5" max="5" width="16" style="74" customWidth="1"/>
    <col min="6" max="6" width="20.28515625" style="74" hidden="1" customWidth="1"/>
    <col min="7" max="8" width="16" style="74" hidden="1" customWidth="1"/>
    <col min="9" max="9" width="10.5703125" style="73" hidden="1" customWidth="1"/>
    <col min="10" max="10" width="12.42578125" style="74" hidden="1" customWidth="1"/>
    <col min="11" max="11" width="9.5703125" style="74" hidden="1" customWidth="1"/>
    <col min="12" max="12" width="9.140625" style="74" hidden="1" customWidth="1"/>
    <col min="13" max="13" width="13.85546875" style="74" hidden="1" customWidth="1"/>
    <col min="14" max="14" width="13.140625" style="74" hidden="1" customWidth="1"/>
    <col min="15" max="15" width="11.28515625" style="74" hidden="1" customWidth="1"/>
    <col min="16" max="16" width="11.42578125" style="74" hidden="1" customWidth="1"/>
    <col min="17" max="17" width="12.28515625" style="74" hidden="1" customWidth="1"/>
    <col min="18" max="19" width="17.28515625" style="74" hidden="1" customWidth="1"/>
    <col min="20" max="20" width="12.28515625" style="74" hidden="1" customWidth="1"/>
    <col min="21" max="21" width="19.42578125" style="74" hidden="1" customWidth="1"/>
    <col min="22" max="22" width="22" style="74" customWidth="1"/>
    <col min="23" max="23" width="22" style="74" hidden="1" customWidth="1"/>
    <col min="24" max="24" width="19.5703125" style="74" hidden="1" customWidth="1"/>
    <col min="25" max="25" width="23.42578125" style="74" hidden="1" customWidth="1"/>
    <col min="26" max="31" width="19.5703125" style="74" hidden="1" customWidth="1"/>
    <col min="32" max="32" width="19.5703125" style="74" bestFit="1" customWidth="1"/>
    <col min="33" max="16384" width="9.140625" style="1"/>
  </cols>
  <sheetData>
    <row r="1" spans="1:32" x14ac:dyDescent="0.2">
      <c r="A1" s="31" t="s">
        <v>145</v>
      </c>
    </row>
    <row r="2" spans="1:32" s="2" customFormat="1" x14ac:dyDescent="0.2">
      <c r="A2" s="1" t="s">
        <v>135</v>
      </c>
      <c r="B2" s="1"/>
      <c r="C2" s="67"/>
      <c r="D2" s="74"/>
      <c r="E2" s="74"/>
      <c r="F2" s="74"/>
      <c r="G2" s="74"/>
      <c r="H2" s="74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s="34" customFormat="1" x14ac:dyDescent="0.2">
      <c r="A3" s="33" t="str">
        <f>+'Original ABG Allocation'!A3</f>
        <v>FY 2022-23</v>
      </c>
      <c r="B3" s="1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270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270" t="s">
        <v>326</v>
      </c>
      <c r="AF3" s="129"/>
    </row>
    <row r="4" spans="1:32" s="35" customFormat="1" x14ac:dyDescent="0.2">
      <c r="A4" s="1"/>
      <c r="B4" s="2"/>
      <c r="C4" s="90" t="str">
        <f>'Other Funds Summary'!C4</f>
        <v>Ombudsman</v>
      </c>
      <c r="D4" s="90" t="str">
        <f>'Other Funds Summary'!D4</f>
        <v>Ombudsman</v>
      </c>
      <c r="E4" s="90" t="str">
        <f>'Other Funds Summary'!E4</f>
        <v>Ombudsman</v>
      </c>
      <c r="F4" s="90" t="str">
        <f>'Other Funds Summary'!F4</f>
        <v>Ombudsman</v>
      </c>
      <c r="G4" s="90" t="str">
        <f>'Other Funds Summary'!G4</f>
        <v>Ombudsman</v>
      </c>
      <c r="H4" s="90" t="s">
        <v>136</v>
      </c>
      <c r="I4" s="90" t="str">
        <f>'Other Funds Summary'!I4</f>
        <v>PA MEDI</v>
      </c>
      <c r="J4" s="90" t="str">
        <f>'Other Funds Summary'!J4</f>
        <v>PA MEDI</v>
      </c>
      <c r="K4" s="90" t="str">
        <f>'Other Funds Summary'!K4</f>
        <v>PA MEDI</v>
      </c>
      <c r="L4" s="90" t="str">
        <f>'Other Funds Summary'!L4</f>
        <v>PA MEDI</v>
      </c>
      <c r="M4" s="90" t="str">
        <f>'Other Funds Summary'!M4</f>
        <v>OPTIONS</v>
      </c>
      <c r="N4" s="90" t="str">
        <f>'Other Funds Summary'!N4</f>
        <v>Block Grant</v>
      </c>
      <c r="O4" s="90" t="str">
        <f>'Other Funds Summary'!O4</f>
        <v>Protective</v>
      </c>
      <c r="P4" s="90" t="str">
        <f>'Other Funds Summary'!P4</f>
        <v>PS</v>
      </c>
      <c r="Q4" s="90" t="str">
        <f>'Other Funds Summary'!R4</f>
        <v xml:space="preserve">ARPA </v>
      </c>
      <c r="R4" s="90" t="str">
        <f>'Other Funds Summary'!S4</f>
        <v>ARPA</v>
      </c>
      <c r="S4" s="90" t="str">
        <f>'Other Funds Summary'!T4</f>
        <v>ARPA</v>
      </c>
      <c r="T4" s="90" t="str">
        <f>'Other Funds Summary'!U4</f>
        <v>ARPA</v>
      </c>
      <c r="U4" s="90" t="str">
        <f>'Other Funds Summary'!V4</f>
        <v>ARPA</v>
      </c>
      <c r="V4" s="90" t="str">
        <f>'Other Funds Summary'!W4</f>
        <v>Covd Vaccine</v>
      </c>
      <c r="W4" s="90" t="str">
        <f>'Other Funds Summary'!X4</f>
        <v>Fast program</v>
      </c>
      <c r="X4" s="90" t="str">
        <f>'Other Funds Summary'!Y4</f>
        <v>Direct Care</v>
      </c>
      <c r="Y4" s="90" t="str">
        <f>'Other Funds Summary'!Z4</f>
        <v>AAA Public Workforce</v>
      </c>
      <c r="Z4" s="90" t="str">
        <f>'Other Funds Summary'!AA4</f>
        <v>No Wrong Door</v>
      </c>
      <c r="AA4" s="90" t="str">
        <f>'Other Funds-Revision No. 1'!AA4</f>
        <v>MIPPPA-AAA</v>
      </c>
      <c r="AB4" s="90" t="str">
        <f>'Other Funds-Revision No. 1'!AB4</f>
        <v>MIPPA-ADRC</v>
      </c>
      <c r="AC4" s="90" t="str">
        <f>'Other Funds-Revision No. 1'!AC4</f>
        <v>MIPPA-SHIP</v>
      </c>
      <c r="AD4" s="90" t="str">
        <f>'Other Funds-Revision No. 1'!AD4</f>
        <v>MIPPA-SHIP</v>
      </c>
      <c r="AE4" s="302" t="s">
        <v>225</v>
      </c>
      <c r="AF4" s="129" t="s">
        <v>142</v>
      </c>
    </row>
    <row r="5" spans="1:32" s="35" customFormat="1" x14ac:dyDescent="0.2">
      <c r="A5" s="1"/>
      <c r="B5" s="2"/>
      <c r="C5" s="90" t="str">
        <f>'Other Funds-Revision No. 1'!C5</f>
        <v>ROC</v>
      </c>
      <c r="D5" s="90" t="str">
        <f>'Other Funds-Revision No. 1'!D5</f>
        <v>Volunteers</v>
      </c>
      <c r="E5" s="90" t="str">
        <f>'Other Funds-Revision No. 1'!E5</f>
        <v xml:space="preserve">Fed Care Act </v>
      </c>
      <c r="F5" s="90" t="str">
        <f>'Other Funds-Revision No. 1'!F5</f>
        <v>Volunteer Specialist</v>
      </c>
      <c r="G5" s="90" t="str">
        <f>'Other Funds-Revision No. 1'!G5</f>
        <v>ARPA Funds</v>
      </c>
      <c r="H5" s="90" t="s">
        <v>273</v>
      </c>
      <c r="I5" s="90" t="str">
        <f>'Other Funds-Revision No. 1'!I5</f>
        <v>Reg. Staff</v>
      </c>
      <c r="J5" s="90" t="str">
        <f>'Other Funds-Revision No. 1'!J5</f>
        <v xml:space="preserve">Telecenters </v>
      </c>
      <c r="K5" s="90" t="str">
        <f>'Other Funds-Revision No. 1'!K5</f>
        <v>Base</v>
      </c>
      <c r="L5" s="90" t="str">
        <f>'Other Funds-Revision No. 1'!L5</f>
        <v>PHLP</v>
      </c>
      <c r="M5" s="90" t="str">
        <f>'Other Funds-Revision No. 1'!M5</f>
        <v>Services</v>
      </c>
      <c r="N5" s="90" t="str">
        <f>'Other Funds-Revision No. 1'!N5</f>
        <v>Supplement</v>
      </c>
      <c r="O5" s="90" t="str">
        <f>'Other Funds-Revision No. 1'!O5</f>
        <v>Services</v>
      </c>
      <c r="P5" s="90" t="str">
        <f>'Other Funds-Revision No. 1'!P5</f>
        <v>Personnel</v>
      </c>
      <c r="Q5" s="90" t="str">
        <f>'Other Funds-Revision No. 1'!Q5</f>
        <v>Suppt Svs</v>
      </c>
      <c r="R5" s="90" t="str">
        <f>'Other Funds-Revision No. 1'!R5</f>
        <v>HD Meals</v>
      </c>
      <c r="S5" s="90" t="str">
        <f>'Other Funds-Revision No. 1'!S5</f>
        <v>Cong Meals</v>
      </c>
      <c r="T5" s="90" t="str">
        <f>'Other Funds-Revision No. 1'!T5</f>
        <v>Prev Health</v>
      </c>
      <c r="U5" s="90" t="str">
        <f>'Other Funds-Revision No. 1'!U5</f>
        <v>Family Caregiver</v>
      </c>
      <c r="V5" s="90" t="str">
        <f>'Other Funds-Revision No. 1'!V5</f>
        <v>Access</v>
      </c>
      <c r="W5" s="90" t="str">
        <f>'Other Funds-Revision No. 1'!W5</f>
        <v>PA Bench Staff</v>
      </c>
      <c r="X5" s="90" t="str">
        <f>'Other Funds-Revision No. 1'!X5</f>
        <v>Worker Pilot</v>
      </c>
      <c r="Y5" s="90" t="str">
        <f>'Other Funds-Revision No. 1'!Y5</f>
        <v>Grant</v>
      </c>
      <c r="Z5" s="90" t="str">
        <f>'Other Funds-Revision No. 1'!Z5</f>
        <v>Intake</v>
      </c>
      <c r="AA5" s="90" t="str">
        <f>'Other Funds-Revision No. 1'!AA5</f>
        <v>Priority 2</v>
      </c>
      <c r="AB5" s="90" t="str">
        <f>'Other Funds-Revision No. 1'!AB5</f>
        <v>Priority 3</v>
      </c>
      <c r="AC5" s="90" t="str">
        <f>'Other Funds-Revision No. 1'!AC5</f>
        <v>BDT</v>
      </c>
      <c r="AD5" s="90" t="str">
        <f>'Other Funds-Revision No. 1'!AD5</f>
        <v>PHLP</v>
      </c>
      <c r="AE5" s="303" t="s">
        <v>315</v>
      </c>
      <c r="AF5" s="148" t="s">
        <v>304</v>
      </c>
    </row>
    <row r="6" spans="1:32" x14ac:dyDescent="0.2">
      <c r="A6" s="28" t="str">
        <f>+'Original ABG Allocation'!A6</f>
        <v>01</v>
      </c>
      <c r="B6" s="28" t="str">
        <f>+'Original ABG Allocation'!B6</f>
        <v>ERIE</v>
      </c>
      <c r="C6" s="149">
        <f>'Other Funds Summary'!C6+'Other Funds-Revision No. 1'!C6</f>
        <v>0</v>
      </c>
      <c r="D6" s="149">
        <f>'Other Funds Summary'!D6+'Other Funds-Revision No. 1'!D6</f>
        <v>0</v>
      </c>
      <c r="E6" s="149">
        <f>'Other Funds Summary'!E6+'Other Funds-Revision No. 1'!E6</f>
        <v>8840</v>
      </c>
      <c r="F6" s="149">
        <f>'Other Funds Summary'!F6+'Other Funds-Revision No. 1'!F6</f>
        <v>0</v>
      </c>
      <c r="G6" s="149">
        <f>'Other Funds Summary'!G6+'Other Funds-Revision No. 1'!G6</f>
        <v>0</v>
      </c>
      <c r="H6" s="149">
        <f>'Other Funds Summary'!H6+'Other Funds-Revision No. 1'!H6</f>
        <v>0</v>
      </c>
      <c r="I6" s="149">
        <f>'Other Funds Summary'!I6+'Other Funds-Revision No. 1'!I6</f>
        <v>0</v>
      </c>
      <c r="J6" s="149">
        <f>'Other Funds Summary'!J6+'Other Funds-Revision No. 1'!J6</f>
        <v>0</v>
      </c>
      <c r="K6" s="149">
        <f>'Other Funds Summary'!K6+'Other Funds-Revision No. 1'!K6</f>
        <v>0</v>
      </c>
      <c r="L6" s="149">
        <f>'Other Funds Summary'!L6+'Other Funds-Revision No. 1'!L6</f>
        <v>0</v>
      </c>
      <c r="M6" s="149">
        <f>'Other Funds Summary'!M6+'Other Funds-Revision No. 1'!M6</f>
        <v>0</v>
      </c>
      <c r="N6" s="149">
        <f>'Other Funds Summary'!N6+'Other Funds-Revision No. 1'!N6</f>
        <v>0</v>
      </c>
      <c r="O6" s="149">
        <f>'Other Funds Summary'!O6+'Other Funds-Revision No. 1'!O6</f>
        <v>0</v>
      </c>
      <c r="P6" s="149">
        <f>'Other Funds Summary'!P6+'Other Funds-Revision No. 1'!P6</f>
        <v>0</v>
      </c>
      <c r="Q6" s="149">
        <f>'Other Funds Summary'!R6+'Other Funds-Revision No. 1'!Q6</f>
        <v>0</v>
      </c>
      <c r="R6" s="149">
        <f>'Other Funds Summary'!S6+'Other Funds-Revision No. 1'!R6</f>
        <v>0</v>
      </c>
      <c r="S6" s="149">
        <f>'Other Funds Summary'!T6+'Other Funds-Revision No. 1'!S6</f>
        <v>0</v>
      </c>
      <c r="T6" s="149">
        <f>'Other Funds Summary'!U6+'Other Funds-Revision No. 1'!T6</f>
        <v>0</v>
      </c>
      <c r="U6" s="149">
        <f>'Other Funds Summary'!V6+'Other Funds-Revision No. 1'!U6</f>
        <v>0</v>
      </c>
      <c r="V6" s="149">
        <f>'Other Funds Summary'!W6+'Other Funds-Revision No. 1'!V6</f>
        <v>41914</v>
      </c>
      <c r="W6" s="149">
        <f>'Other Funds Summary'!X6+'Other Funds-Revision No. 1'!W6</f>
        <v>0</v>
      </c>
      <c r="X6" s="149">
        <f>'Other Funds Summary'!Y6+'Other Funds-Revision No. 1'!X6</f>
        <v>0</v>
      </c>
      <c r="Y6" s="149">
        <f>'Other Funds Summary'!Z6+'Other Funds-Revision No. 1'!Y6</f>
        <v>0</v>
      </c>
      <c r="Z6" s="149">
        <f>'Other Funds Summary'!AA6+'Other Funds-Revision No. 1'!Z6</f>
        <v>0</v>
      </c>
      <c r="AA6" s="149"/>
      <c r="AB6" s="149"/>
      <c r="AC6" s="149"/>
      <c r="AD6" s="149"/>
      <c r="AE6" s="149"/>
      <c r="AF6" s="149">
        <f t="shared" ref="AF6:AF37" si="0">SUM(C6:AE6)</f>
        <v>50754</v>
      </c>
    </row>
    <row r="7" spans="1:32" x14ac:dyDescent="0.2">
      <c r="A7" s="28" t="str">
        <f>+'Original ABG Allocation'!A7</f>
        <v>02</v>
      </c>
      <c r="B7" s="28" t="str">
        <f>+'Original ABG Allocation'!B7</f>
        <v>CRAWFORD</v>
      </c>
      <c r="C7" s="149">
        <f>'Other Funds Summary'!C7+'Other Funds-Revision No. 1'!C7</f>
        <v>0</v>
      </c>
      <c r="D7" s="149">
        <f>'Other Funds Summary'!D7+'Other Funds-Revision No. 1'!D7</f>
        <v>0</v>
      </c>
      <c r="E7" s="149">
        <f>'Other Funds Summary'!E7+'Other Funds-Revision No. 1'!E7</f>
        <v>8840</v>
      </c>
      <c r="F7" s="149">
        <f>'Other Funds Summary'!F7+'Other Funds-Revision No. 1'!F7</f>
        <v>0</v>
      </c>
      <c r="G7" s="149">
        <f>'Other Funds Summary'!G7+'Other Funds-Revision No. 1'!G7</f>
        <v>0</v>
      </c>
      <c r="H7" s="149">
        <f>'Other Funds Summary'!H7+'Other Funds-Revision No. 1'!H7</f>
        <v>0</v>
      </c>
      <c r="I7" s="149">
        <f>'Other Funds Summary'!I7+'Other Funds-Revision No. 1'!I7</f>
        <v>0</v>
      </c>
      <c r="J7" s="149">
        <f>'Other Funds Summary'!J7+'Other Funds-Revision No. 1'!J7</f>
        <v>0</v>
      </c>
      <c r="K7" s="149">
        <f>'Other Funds Summary'!K7+'Other Funds-Revision No. 1'!K7</f>
        <v>0</v>
      </c>
      <c r="L7" s="149">
        <f>'Other Funds Summary'!L7+'Other Funds-Revision No. 1'!L7</f>
        <v>0</v>
      </c>
      <c r="M7" s="149">
        <f>'Other Funds Summary'!M7+'Other Funds-Revision No. 1'!M7</f>
        <v>0</v>
      </c>
      <c r="N7" s="149">
        <f>'Other Funds Summary'!N7+'Other Funds-Revision No. 1'!N7</f>
        <v>0</v>
      </c>
      <c r="O7" s="149">
        <f>'Other Funds Summary'!O7+'Other Funds-Revision No. 1'!O7</f>
        <v>0</v>
      </c>
      <c r="P7" s="149">
        <f>'Other Funds Summary'!P7+'Other Funds-Revision No. 1'!P7</f>
        <v>0</v>
      </c>
      <c r="Q7" s="149">
        <f>'Other Funds Summary'!R7+'Other Funds-Revision No. 1'!Q7</f>
        <v>0</v>
      </c>
      <c r="R7" s="149">
        <f>'Other Funds Summary'!S7+'Other Funds-Revision No. 1'!R7</f>
        <v>0</v>
      </c>
      <c r="S7" s="149">
        <f>'Other Funds Summary'!T7+'Other Funds-Revision No. 1'!S7</f>
        <v>0</v>
      </c>
      <c r="T7" s="149">
        <f>'Other Funds Summary'!U7+'Other Funds-Revision No. 1'!T7</f>
        <v>0</v>
      </c>
      <c r="U7" s="149">
        <f>'Other Funds Summary'!V7+'Other Funds-Revision No. 1'!U7</f>
        <v>0</v>
      </c>
      <c r="V7" s="149">
        <f>'Other Funds Summary'!W7+'Other Funds-Revision No. 1'!V7</f>
        <v>19112</v>
      </c>
      <c r="W7" s="149">
        <f>'Other Funds Summary'!X7+'Other Funds-Revision No. 1'!W7</f>
        <v>0</v>
      </c>
      <c r="X7" s="149">
        <f>'Other Funds Summary'!Y7+'Other Funds-Revision No. 1'!X7</f>
        <v>0</v>
      </c>
      <c r="Y7" s="149">
        <f>'Other Funds Summary'!Z7+'Other Funds-Revision No. 1'!Y7</f>
        <v>0</v>
      </c>
      <c r="Z7" s="149">
        <f>'Other Funds Summary'!AA7+'Other Funds-Revision No. 1'!Z7</f>
        <v>0</v>
      </c>
      <c r="AA7" s="149"/>
      <c r="AB7" s="149"/>
      <c r="AC7" s="149"/>
      <c r="AD7" s="149"/>
      <c r="AE7" s="149"/>
      <c r="AF7" s="149">
        <f t="shared" si="0"/>
        <v>27952</v>
      </c>
    </row>
    <row r="8" spans="1:32" x14ac:dyDescent="0.2">
      <c r="A8" s="28" t="str">
        <f>+'Original ABG Allocation'!A8</f>
        <v>03</v>
      </c>
      <c r="B8" s="28" t="str">
        <f>+'Original ABG Allocation'!B8</f>
        <v>CAM/ELK/MCKEAN</v>
      </c>
      <c r="C8" s="149">
        <f>'Other Funds Summary'!C8+'Other Funds-Revision No. 1'!C8</f>
        <v>0</v>
      </c>
      <c r="D8" s="149">
        <f>'Other Funds Summary'!D8+'Other Funds-Revision No. 1'!D8</f>
        <v>0</v>
      </c>
      <c r="E8" s="149">
        <f>'Other Funds Summary'!E8+'Other Funds-Revision No. 1'!E8</f>
        <v>8840</v>
      </c>
      <c r="F8" s="149">
        <f>'Other Funds Summary'!F8+'Other Funds-Revision No. 1'!F8</f>
        <v>0</v>
      </c>
      <c r="G8" s="149">
        <f>'Other Funds Summary'!G8+'Other Funds-Revision No. 1'!G8</f>
        <v>0</v>
      </c>
      <c r="H8" s="149">
        <f>'Other Funds Summary'!H8+'Other Funds-Revision No. 1'!H8</f>
        <v>0</v>
      </c>
      <c r="I8" s="149">
        <f>'Other Funds Summary'!I8+'Other Funds-Revision No. 1'!I8</f>
        <v>0</v>
      </c>
      <c r="J8" s="149">
        <f>'Other Funds Summary'!J8+'Other Funds-Revision No. 1'!J8</f>
        <v>0</v>
      </c>
      <c r="K8" s="149">
        <f>'Other Funds Summary'!K8+'Other Funds-Revision No. 1'!K8</f>
        <v>0</v>
      </c>
      <c r="L8" s="149">
        <f>'Other Funds Summary'!L8+'Other Funds-Revision No. 1'!L8</f>
        <v>0</v>
      </c>
      <c r="M8" s="149">
        <f>'Other Funds Summary'!M8+'Other Funds-Revision No. 1'!M8</f>
        <v>0</v>
      </c>
      <c r="N8" s="149">
        <f>'Other Funds Summary'!N8+'Other Funds-Revision No. 1'!N8</f>
        <v>0</v>
      </c>
      <c r="O8" s="149">
        <f>'Other Funds Summary'!O8+'Other Funds-Revision No. 1'!O8</f>
        <v>0</v>
      </c>
      <c r="P8" s="149">
        <f>'Other Funds Summary'!P8+'Other Funds-Revision No. 1'!P8</f>
        <v>0</v>
      </c>
      <c r="Q8" s="149">
        <f>'Other Funds Summary'!R8+'Other Funds-Revision No. 1'!Q8</f>
        <v>0</v>
      </c>
      <c r="R8" s="149">
        <f>'Other Funds Summary'!S8+'Other Funds-Revision No. 1'!R8</f>
        <v>0</v>
      </c>
      <c r="S8" s="149">
        <f>'Other Funds Summary'!T8+'Other Funds-Revision No. 1'!S8</f>
        <v>0</v>
      </c>
      <c r="T8" s="149">
        <f>'Other Funds Summary'!U8+'Other Funds-Revision No. 1'!T8</f>
        <v>0</v>
      </c>
      <c r="U8" s="149">
        <f>'Other Funds Summary'!V8+'Other Funds-Revision No. 1'!U8</f>
        <v>0</v>
      </c>
      <c r="V8" s="149">
        <v>17686</v>
      </c>
      <c r="W8" s="149">
        <f>'Other Funds Summary'!X8+'Other Funds-Revision No. 1'!W8</f>
        <v>0</v>
      </c>
      <c r="X8" s="149">
        <f>'Other Funds Summary'!Y8+'Other Funds-Revision No. 1'!X8</f>
        <v>0</v>
      </c>
      <c r="Y8" s="149">
        <f>'Other Funds Summary'!Z8+'Other Funds-Revision No. 1'!Y8</f>
        <v>0</v>
      </c>
      <c r="Z8" s="149">
        <f>'Other Funds Summary'!AA8+'Other Funds-Revision No. 1'!Z8</f>
        <v>0</v>
      </c>
      <c r="AA8" s="149"/>
      <c r="AB8" s="149"/>
      <c r="AC8" s="149"/>
      <c r="AD8" s="149"/>
      <c r="AE8" s="149"/>
      <c r="AF8" s="149">
        <f t="shared" si="0"/>
        <v>26526</v>
      </c>
    </row>
    <row r="9" spans="1:32" x14ac:dyDescent="0.2">
      <c r="A9" s="28" t="str">
        <f>+'Original ABG Allocation'!A9</f>
        <v>04</v>
      </c>
      <c r="B9" s="28" t="str">
        <f>+'Original ABG Allocation'!B9</f>
        <v>BEAVER</v>
      </c>
      <c r="C9" s="149">
        <f>'Other Funds Summary'!C9+'Other Funds-Revision No. 1'!C9</f>
        <v>0</v>
      </c>
      <c r="D9" s="149">
        <f>'Other Funds Summary'!D9+'Other Funds-Revision No. 1'!D9</f>
        <v>0</v>
      </c>
      <c r="E9" s="149">
        <f>'Other Funds Summary'!E9+'Other Funds-Revision No. 1'!E9</f>
        <v>8840</v>
      </c>
      <c r="F9" s="149">
        <f>'Other Funds Summary'!F9+'Other Funds-Revision No. 1'!F9</f>
        <v>0</v>
      </c>
      <c r="G9" s="149">
        <f>'Other Funds Summary'!G9+'Other Funds-Revision No. 1'!G9</f>
        <v>0</v>
      </c>
      <c r="H9" s="149">
        <f>'Other Funds Summary'!H9+'Other Funds-Revision No. 1'!H9</f>
        <v>0</v>
      </c>
      <c r="I9" s="149">
        <f>'Other Funds Summary'!I9+'Other Funds-Revision No. 1'!I9</f>
        <v>0</v>
      </c>
      <c r="J9" s="149">
        <f>'Other Funds Summary'!J9+'Other Funds-Revision No. 1'!J9</f>
        <v>0</v>
      </c>
      <c r="K9" s="149">
        <f>'Other Funds Summary'!K9+'Other Funds-Revision No. 1'!K9</f>
        <v>0</v>
      </c>
      <c r="L9" s="149">
        <f>'Other Funds Summary'!L9+'Other Funds-Revision No. 1'!L9</f>
        <v>0</v>
      </c>
      <c r="M9" s="149">
        <f>'Other Funds Summary'!M9+'Other Funds-Revision No. 1'!M9</f>
        <v>0</v>
      </c>
      <c r="N9" s="149">
        <f>'Other Funds Summary'!N9+'Other Funds-Revision No. 1'!N9</f>
        <v>0</v>
      </c>
      <c r="O9" s="149">
        <f>'Other Funds Summary'!O9+'Other Funds-Revision No. 1'!O9</f>
        <v>0</v>
      </c>
      <c r="P9" s="149">
        <f>'Other Funds Summary'!P9+'Other Funds-Revision No. 1'!P9</f>
        <v>0</v>
      </c>
      <c r="Q9" s="149">
        <f>'Other Funds Summary'!R9+'Other Funds-Revision No. 1'!Q9</f>
        <v>0</v>
      </c>
      <c r="R9" s="149">
        <f>'Other Funds Summary'!S9+'Other Funds-Revision No. 1'!R9</f>
        <v>0</v>
      </c>
      <c r="S9" s="149">
        <f>'Other Funds Summary'!T9+'Other Funds-Revision No. 1'!S9</f>
        <v>0</v>
      </c>
      <c r="T9" s="149">
        <f>'Other Funds Summary'!U9+'Other Funds-Revision No. 1'!T9</f>
        <v>0</v>
      </c>
      <c r="U9" s="149">
        <f>'Other Funds Summary'!V9+'Other Funds-Revision No. 1'!U9</f>
        <v>0</v>
      </c>
      <c r="V9" s="149">
        <v>28437</v>
      </c>
      <c r="W9" s="149">
        <f>'Other Funds Summary'!X9+'Other Funds-Revision No. 1'!W9</f>
        <v>0</v>
      </c>
      <c r="X9" s="149">
        <f>'Other Funds Summary'!Y9+'Other Funds-Revision No. 1'!X9</f>
        <v>0</v>
      </c>
      <c r="Y9" s="149">
        <f>'Other Funds Summary'!Z9+'Other Funds-Revision No. 1'!Y9</f>
        <v>0</v>
      </c>
      <c r="Z9" s="149">
        <f>'Other Funds Summary'!AA9+'Other Funds-Revision No. 1'!Z9</f>
        <v>0</v>
      </c>
      <c r="AA9" s="149"/>
      <c r="AB9" s="149"/>
      <c r="AC9" s="149"/>
      <c r="AD9" s="149"/>
      <c r="AE9" s="149"/>
      <c r="AF9" s="149">
        <f t="shared" si="0"/>
        <v>37277</v>
      </c>
    </row>
    <row r="10" spans="1:32" x14ac:dyDescent="0.2">
      <c r="A10" s="28" t="str">
        <f>+'Original ABG Allocation'!A10</f>
        <v>05</v>
      </c>
      <c r="B10" s="28" t="str">
        <f>+'Original ABG Allocation'!B10</f>
        <v>INDIANA</v>
      </c>
      <c r="C10" s="149">
        <f>'Other Funds Summary'!C10+'Other Funds-Revision No. 1'!C10</f>
        <v>0</v>
      </c>
      <c r="D10" s="149">
        <f>'Other Funds Summary'!D10+'Other Funds-Revision No. 1'!D10</f>
        <v>0</v>
      </c>
      <c r="E10" s="149">
        <f>'Other Funds Summary'!E10+'Other Funds-Revision No. 1'!E10</f>
        <v>8840</v>
      </c>
      <c r="F10" s="149">
        <f>'Other Funds Summary'!F10+'Other Funds-Revision No. 1'!F10</f>
        <v>0</v>
      </c>
      <c r="G10" s="149">
        <f>'Other Funds Summary'!G10+'Other Funds-Revision No. 1'!G10</f>
        <v>0</v>
      </c>
      <c r="H10" s="149">
        <f>'Other Funds Summary'!H10+'Other Funds-Revision No. 1'!H10</f>
        <v>0</v>
      </c>
      <c r="I10" s="149">
        <f>'Other Funds Summary'!I10+'Other Funds-Revision No. 1'!I10</f>
        <v>0</v>
      </c>
      <c r="J10" s="149">
        <f>'Other Funds Summary'!J10+'Other Funds-Revision No. 1'!J10</f>
        <v>0</v>
      </c>
      <c r="K10" s="149">
        <f>'Other Funds Summary'!K10+'Other Funds-Revision No. 1'!K10</f>
        <v>0</v>
      </c>
      <c r="L10" s="149">
        <f>'Other Funds Summary'!L10+'Other Funds-Revision No. 1'!L10</f>
        <v>0</v>
      </c>
      <c r="M10" s="149">
        <f>'Other Funds Summary'!M10+'Other Funds-Revision No. 1'!M10</f>
        <v>0</v>
      </c>
      <c r="N10" s="149">
        <f>'Other Funds Summary'!N10+'Other Funds-Revision No. 1'!N10</f>
        <v>0</v>
      </c>
      <c r="O10" s="149">
        <f>'Other Funds Summary'!O10+'Other Funds-Revision No. 1'!O10</f>
        <v>0</v>
      </c>
      <c r="P10" s="149">
        <f>'Other Funds Summary'!P10+'Other Funds-Revision No. 1'!P10</f>
        <v>0</v>
      </c>
      <c r="Q10" s="149">
        <f>'Other Funds Summary'!R10+'Other Funds-Revision No. 1'!Q10</f>
        <v>0</v>
      </c>
      <c r="R10" s="149">
        <f>'Other Funds Summary'!S10+'Other Funds-Revision No. 1'!R10</f>
        <v>0</v>
      </c>
      <c r="S10" s="149">
        <f>'Other Funds Summary'!T10+'Other Funds-Revision No. 1'!S10</f>
        <v>0</v>
      </c>
      <c r="T10" s="149">
        <f>'Other Funds Summary'!U10+'Other Funds-Revision No. 1'!T10</f>
        <v>0</v>
      </c>
      <c r="U10" s="149">
        <f>'Other Funds Summary'!V10+'Other Funds-Revision No. 1'!U10</f>
        <v>0</v>
      </c>
      <c r="V10" s="149">
        <v>17663</v>
      </c>
      <c r="W10" s="149">
        <f>'Other Funds Summary'!X10+'Other Funds-Revision No. 1'!W10</f>
        <v>0</v>
      </c>
      <c r="X10" s="149">
        <f>'Other Funds Summary'!Y10+'Other Funds-Revision No. 1'!X10</f>
        <v>0</v>
      </c>
      <c r="Y10" s="149">
        <f>'Other Funds Summary'!Z10+'Other Funds-Revision No. 1'!Y10</f>
        <v>0</v>
      </c>
      <c r="Z10" s="149">
        <f>'Other Funds Summary'!AA10+'Other Funds-Revision No. 1'!Z10</f>
        <v>0</v>
      </c>
      <c r="AA10" s="149"/>
      <c r="AB10" s="149"/>
      <c r="AC10" s="149"/>
      <c r="AD10" s="149"/>
      <c r="AE10" s="149"/>
      <c r="AF10" s="149">
        <f t="shared" si="0"/>
        <v>26503</v>
      </c>
    </row>
    <row r="11" spans="1:32" x14ac:dyDescent="0.2">
      <c r="A11" s="28" t="str">
        <f>+'Original ABG Allocation'!A11</f>
        <v>06</v>
      </c>
      <c r="B11" s="28" t="str">
        <f>+'Original ABG Allocation'!B11</f>
        <v>ALLEGHENY</v>
      </c>
      <c r="C11" s="149">
        <f>'Other Funds Summary'!C11+'Other Funds-Revision No. 1'!C11</f>
        <v>0</v>
      </c>
      <c r="D11" s="149">
        <f>'Other Funds Summary'!D11+'Other Funds-Revision No. 1'!D11</f>
        <v>0</v>
      </c>
      <c r="E11" s="149">
        <f>'Other Funds Summary'!E11+'Other Funds-Revision No. 1'!E11</f>
        <v>8840</v>
      </c>
      <c r="F11" s="149">
        <f>'Other Funds Summary'!F11+'Other Funds-Revision No. 1'!F11</f>
        <v>0</v>
      </c>
      <c r="G11" s="149">
        <f>'Other Funds Summary'!G11+'Other Funds-Revision No. 1'!G11</f>
        <v>0</v>
      </c>
      <c r="H11" s="149">
        <f>'Other Funds Summary'!H11+'Other Funds-Revision No. 1'!H11</f>
        <v>0</v>
      </c>
      <c r="I11" s="149">
        <f>'Other Funds Summary'!I11+'Other Funds-Revision No. 1'!I11</f>
        <v>0</v>
      </c>
      <c r="J11" s="149">
        <f>'Other Funds Summary'!J11+'Other Funds-Revision No. 1'!J11</f>
        <v>0</v>
      </c>
      <c r="K11" s="149">
        <f>'Other Funds Summary'!K11+'Other Funds-Revision No. 1'!K11</f>
        <v>0</v>
      </c>
      <c r="L11" s="149">
        <f>'Other Funds Summary'!L11+'Other Funds-Revision No. 1'!L11</f>
        <v>0</v>
      </c>
      <c r="M11" s="149">
        <f>'Other Funds Summary'!M11+'Other Funds-Revision No. 1'!M11</f>
        <v>0</v>
      </c>
      <c r="N11" s="149">
        <f>'Other Funds Summary'!N11+'Other Funds-Revision No. 1'!N11</f>
        <v>0</v>
      </c>
      <c r="O11" s="149">
        <f>'Other Funds Summary'!O11+'Other Funds-Revision No. 1'!O11</f>
        <v>0</v>
      </c>
      <c r="P11" s="149">
        <f>'Other Funds Summary'!P11+'Other Funds-Revision No. 1'!P11</f>
        <v>0</v>
      </c>
      <c r="Q11" s="149">
        <f>'Other Funds Summary'!R11+'Other Funds-Revision No. 1'!Q11</f>
        <v>0</v>
      </c>
      <c r="R11" s="149">
        <f>'Other Funds Summary'!S11+'Other Funds-Revision No. 1'!R11</f>
        <v>0</v>
      </c>
      <c r="S11" s="149">
        <f>'Other Funds Summary'!T11+'Other Funds-Revision No. 1'!S11</f>
        <v>0</v>
      </c>
      <c r="T11" s="149">
        <f>'Other Funds Summary'!U11+'Other Funds-Revision No. 1'!T11</f>
        <v>0</v>
      </c>
      <c r="U11" s="149">
        <f>'Other Funds Summary'!V11+'Other Funds-Revision No. 1'!U11</f>
        <v>0</v>
      </c>
      <c r="V11" s="149">
        <v>180964</v>
      </c>
      <c r="W11" s="149">
        <f>'Other Funds Summary'!X11+'Other Funds-Revision No. 1'!W11</f>
        <v>0</v>
      </c>
      <c r="X11" s="149">
        <f>'Other Funds Summary'!Y11+'Other Funds-Revision No. 1'!X11</f>
        <v>0</v>
      </c>
      <c r="Y11" s="149">
        <f>'Other Funds Summary'!Z11+'Other Funds-Revision No. 1'!Y11</f>
        <v>0</v>
      </c>
      <c r="Z11" s="149">
        <f>'Other Funds Summary'!AA11+'Other Funds-Revision No. 1'!Z11</f>
        <v>0</v>
      </c>
      <c r="AA11" s="149"/>
      <c r="AB11" s="149"/>
      <c r="AC11" s="149"/>
      <c r="AD11" s="149"/>
      <c r="AE11" s="149"/>
      <c r="AF11" s="149">
        <f t="shared" si="0"/>
        <v>189804</v>
      </c>
    </row>
    <row r="12" spans="1:32" x14ac:dyDescent="0.2">
      <c r="A12" s="28" t="str">
        <f>+'Original ABG Allocation'!A12</f>
        <v>07</v>
      </c>
      <c r="B12" s="28" t="str">
        <f>+'Original ABG Allocation'!B12</f>
        <v>WESTMORELAND</v>
      </c>
      <c r="C12" s="149">
        <f>'Other Funds Summary'!C12+'Other Funds-Revision No. 1'!C12</f>
        <v>0</v>
      </c>
      <c r="D12" s="149">
        <f>'Other Funds Summary'!D12+'Other Funds-Revision No. 1'!D12</f>
        <v>0</v>
      </c>
      <c r="E12" s="149">
        <f>'Other Funds Summary'!E12+'Other Funds-Revision No. 1'!E12</f>
        <v>8840</v>
      </c>
      <c r="F12" s="149">
        <f>'Other Funds Summary'!F12+'Other Funds-Revision No. 1'!F12</f>
        <v>0</v>
      </c>
      <c r="G12" s="149">
        <f>'Other Funds Summary'!G12+'Other Funds-Revision No. 1'!G12</f>
        <v>0</v>
      </c>
      <c r="H12" s="149">
        <f>'Other Funds Summary'!H12+'Other Funds-Revision No. 1'!H12</f>
        <v>0</v>
      </c>
      <c r="I12" s="149">
        <f>'Other Funds Summary'!I12+'Other Funds-Revision No. 1'!I12</f>
        <v>0</v>
      </c>
      <c r="J12" s="149">
        <f>'Other Funds Summary'!J12+'Other Funds-Revision No. 1'!J12</f>
        <v>0</v>
      </c>
      <c r="K12" s="149">
        <f>'Other Funds Summary'!K12+'Other Funds-Revision No. 1'!K12</f>
        <v>0</v>
      </c>
      <c r="L12" s="149">
        <f>'Other Funds Summary'!L12+'Other Funds-Revision No. 1'!L12</f>
        <v>0</v>
      </c>
      <c r="M12" s="149">
        <f>'Other Funds Summary'!M12+'Other Funds-Revision No. 1'!M12</f>
        <v>0</v>
      </c>
      <c r="N12" s="149">
        <f>'Other Funds Summary'!N12+'Other Funds-Revision No. 1'!N12</f>
        <v>0</v>
      </c>
      <c r="O12" s="149">
        <f>'Other Funds Summary'!O12+'Other Funds-Revision No. 1'!O12</f>
        <v>0</v>
      </c>
      <c r="P12" s="149">
        <f>'Other Funds Summary'!P12+'Other Funds-Revision No. 1'!P12</f>
        <v>0</v>
      </c>
      <c r="Q12" s="149">
        <f>'Other Funds Summary'!R12+'Other Funds-Revision No. 1'!Q12</f>
        <v>0</v>
      </c>
      <c r="R12" s="149">
        <f>'Other Funds Summary'!S12+'Other Funds-Revision No. 1'!R12</f>
        <v>0</v>
      </c>
      <c r="S12" s="149">
        <f>'Other Funds Summary'!T12+'Other Funds-Revision No. 1'!S12</f>
        <v>0</v>
      </c>
      <c r="T12" s="149">
        <f>'Other Funds Summary'!U12+'Other Funds-Revision No. 1'!T12</f>
        <v>0</v>
      </c>
      <c r="U12" s="149">
        <f>'Other Funds Summary'!V12+'Other Funds-Revision No. 1'!U12</f>
        <v>0</v>
      </c>
      <c r="V12" s="149">
        <v>57991</v>
      </c>
      <c r="W12" s="149">
        <f>'Other Funds Summary'!X12+'Other Funds-Revision No. 1'!W12</f>
        <v>0</v>
      </c>
      <c r="X12" s="149">
        <f>'Other Funds Summary'!Y12+'Other Funds-Revision No. 1'!X12</f>
        <v>0</v>
      </c>
      <c r="Y12" s="149">
        <f>'Other Funds Summary'!Z12+'Other Funds-Revision No. 1'!Y12</f>
        <v>0</v>
      </c>
      <c r="Z12" s="149">
        <f>'Other Funds Summary'!AA12+'Other Funds-Revision No. 1'!Z12</f>
        <v>0</v>
      </c>
      <c r="AA12" s="149"/>
      <c r="AB12" s="149"/>
      <c r="AC12" s="149"/>
      <c r="AD12" s="149"/>
      <c r="AE12" s="149"/>
      <c r="AF12" s="149">
        <f t="shared" si="0"/>
        <v>66831</v>
      </c>
    </row>
    <row r="13" spans="1:32" x14ac:dyDescent="0.2">
      <c r="A13" s="28" t="str">
        <f>+'Original ABG Allocation'!A13</f>
        <v>08</v>
      </c>
      <c r="B13" s="28" t="str">
        <f>+'Original ABG Allocation'!B13</f>
        <v>WASH/FAY/GREENE</v>
      </c>
      <c r="C13" s="149">
        <f>'Other Funds Summary'!C13+'Other Funds-Revision No. 1'!C13</f>
        <v>0</v>
      </c>
      <c r="D13" s="149">
        <f>'Other Funds Summary'!D13+'Other Funds-Revision No. 1'!D13</f>
        <v>0</v>
      </c>
      <c r="E13" s="149">
        <f>'Other Funds Summary'!E13+'Other Funds-Revision No. 1'!E13</f>
        <v>8840</v>
      </c>
      <c r="F13" s="149">
        <f>'Other Funds Summary'!F13+'Other Funds-Revision No. 1'!F13</f>
        <v>0</v>
      </c>
      <c r="G13" s="149">
        <f>'Other Funds Summary'!G13+'Other Funds-Revision No. 1'!G13</f>
        <v>0</v>
      </c>
      <c r="H13" s="149">
        <f>'Other Funds Summary'!H13+'Other Funds-Revision No. 1'!H13</f>
        <v>0</v>
      </c>
      <c r="I13" s="149">
        <f>'Other Funds Summary'!I13+'Other Funds-Revision No. 1'!I13</f>
        <v>0</v>
      </c>
      <c r="J13" s="149">
        <f>'Other Funds Summary'!J13+'Other Funds-Revision No. 1'!J13</f>
        <v>0</v>
      </c>
      <c r="K13" s="149">
        <f>'Other Funds Summary'!K13+'Other Funds-Revision No. 1'!K13</f>
        <v>0</v>
      </c>
      <c r="L13" s="149">
        <f>'Other Funds Summary'!L13+'Other Funds-Revision No. 1'!L13</f>
        <v>0</v>
      </c>
      <c r="M13" s="149">
        <f>'Other Funds Summary'!M13+'Other Funds-Revision No. 1'!M13</f>
        <v>0</v>
      </c>
      <c r="N13" s="149">
        <f>'Other Funds Summary'!N13+'Other Funds-Revision No. 1'!N13</f>
        <v>0</v>
      </c>
      <c r="O13" s="149">
        <f>'Other Funds Summary'!O13+'Other Funds-Revision No. 1'!O13</f>
        <v>0</v>
      </c>
      <c r="P13" s="149">
        <f>'Other Funds Summary'!P13+'Other Funds-Revision No. 1'!P13</f>
        <v>0</v>
      </c>
      <c r="Q13" s="149">
        <f>'Other Funds Summary'!R13+'Other Funds-Revision No. 1'!Q13</f>
        <v>0</v>
      </c>
      <c r="R13" s="149">
        <f>'Other Funds Summary'!S13+'Other Funds-Revision No. 1'!R13</f>
        <v>0</v>
      </c>
      <c r="S13" s="149">
        <f>'Other Funds Summary'!T13+'Other Funds-Revision No. 1'!S13</f>
        <v>0</v>
      </c>
      <c r="T13" s="149">
        <f>'Other Funds Summary'!U13+'Other Funds-Revision No. 1'!T13</f>
        <v>0</v>
      </c>
      <c r="U13" s="149">
        <f>'Other Funds Summary'!V13+'Other Funds-Revision No. 1'!U13</f>
        <v>0</v>
      </c>
      <c r="V13" s="149">
        <v>72090</v>
      </c>
      <c r="W13" s="149">
        <f>'Other Funds Summary'!X13+'Other Funds-Revision No. 1'!W13</f>
        <v>0</v>
      </c>
      <c r="X13" s="149">
        <f>'Other Funds Summary'!Y13+'Other Funds-Revision No. 1'!X13</f>
        <v>0</v>
      </c>
      <c r="Y13" s="149">
        <f>'Other Funds Summary'!Z13+'Other Funds-Revision No. 1'!Y13</f>
        <v>0</v>
      </c>
      <c r="Z13" s="149">
        <f>'Other Funds Summary'!AA13+'Other Funds-Revision No. 1'!Z13</f>
        <v>0</v>
      </c>
      <c r="AA13" s="149"/>
      <c r="AB13" s="149"/>
      <c r="AC13" s="149"/>
      <c r="AD13" s="149"/>
      <c r="AE13" s="149"/>
      <c r="AF13" s="149">
        <f t="shared" si="0"/>
        <v>80930</v>
      </c>
    </row>
    <row r="14" spans="1:32" x14ac:dyDescent="0.2">
      <c r="A14" s="28" t="str">
        <f>+'Original ABG Allocation'!A14</f>
        <v>09</v>
      </c>
      <c r="B14" s="28" t="str">
        <f>+'Original ABG Allocation'!B14</f>
        <v>SOMERSET</v>
      </c>
      <c r="C14" s="149">
        <f>'Other Funds Summary'!C14+'Other Funds-Revision No. 1'!C14</f>
        <v>0</v>
      </c>
      <c r="D14" s="149">
        <f>'Other Funds Summary'!D14+'Other Funds-Revision No. 1'!D14</f>
        <v>0</v>
      </c>
      <c r="E14" s="149">
        <f>'Other Funds Summary'!E14+'Other Funds-Revision No. 1'!E14</f>
        <v>8840</v>
      </c>
      <c r="F14" s="149">
        <f>'Other Funds Summary'!F14+'Other Funds-Revision No. 1'!F14</f>
        <v>0</v>
      </c>
      <c r="G14" s="149">
        <f>'Other Funds Summary'!G14+'Other Funds-Revision No. 1'!G14</f>
        <v>0</v>
      </c>
      <c r="H14" s="149">
        <f>'Other Funds Summary'!H14+'Other Funds-Revision No. 1'!H14</f>
        <v>0</v>
      </c>
      <c r="I14" s="149">
        <f>'Other Funds Summary'!I14+'Other Funds-Revision No. 1'!I14</f>
        <v>0</v>
      </c>
      <c r="J14" s="149">
        <f>'Other Funds Summary'!J14+'Other Funds-Revision No. 1'!J14</f>
        <v>0</v>
      </c>
      <c r="K14" s="149">
        <f>'Other Funds Summary'!K14+'Other Funds-Revision No. 1'!K14</f>
        <v>0</v>
      </c>
      <c r="L14" s="149">
        <f>'Other Funds Summary'!L14+'Other Funds-Revision No. 1'!L14</f>
        <v>0</v>
      </c>
      <c r="M14" s="149">
        <f>'Other Funds Summary'!M14+'Other Funds-Revision No. 1'!M14</f>
        <v>0</v>
      </c>
      <c r="N14" s="149">
        <f>'Other Funds Summary'!N14+'Other Funds-Revision No. 1'!N14</f>
        <v>0</v>
      </c>
      <c r="O14" s="149">
        <f>'Other Funds Summary'!O14+'Other Funds-Revision No. 1'!O14</f>
        <v>0</v>
      </c>
      <c r="P14" s="149">
        <f>'Other Funds Summary'!P14+'Other Funds-Revision No. 1'!P14</f>
        <v>0</v>
      </c>
      <c r="Q14" s="149">
        <f>'Other Funds Summary'!R14+'Other Funds-Revision No. 1'!Q14</f>
        <v>0</v>
      </c>
      <c r="R14" s="149">
        <f>'Other Funds Summary'!S14+'Other Funds-Revision No. 1'!R14</f>
        <v>0</v>
      </c>
      <c r="S14" s="149">
        <f>'Other Funds Summary'!T14+'Other Funds-Revision No. 1'!S14</f>
        <v>0</v>
      </c>
      <c r="T14" s="149">
        <f>'Other Funds Summary'!U14+'Other Funds-Revision No. 1'!T14</f>
        <v>0</v>
      </c>
      <c r="U14" s="149">
        <f>'Other Funds Summary'!V14+'Other Funds-Revision No. 1'!U14</f>
        <v>0</v>
      </c>
      <c r="V14" s="149">
        <v>18722</v>
      </c>
      <c r="W14" s="149">
        <f>'Other Funds Summary'!X14+'Other Funds-Revision No. 1'!W14</f>
        <v>0</v>
      </c>
      <c r="X14" s="149">
        <f>'Other Funds Summary'!Y14+'Other Funds-Revision No. 1'!X14</f>
        <v>0</v>
      </c>
      <c r="Y14" s="149">
        <f>'Other Funds Summary'!Z14+'Other Funds-Revision No. 1'!Y14</f>
        <v>0</v>
      </c>
      <c r="Z14" s="149">
        <f>'Other Funds Summary'!AA14+'Other Funds-Revision No. 1'!Z14</f>
        <v>0</v>
      </c>
      <c r="AA14" s="149"/>
      <c r="AB14" s="149"/>
      <c r="AC14" s="149"/>
      <c r="AD14" s="149"/>
      <c r="AE14" s="149"/>
      <c r="AF14" s="149">
        <f t="shared" si="0"/>
        <v>27562</v>
      </c>
    </row>
    <row r="15" spans="1:32" x14ac:dyDescent="0.2">
      <c r="A15" s="28" t="str">
        <f>+'Original ABG Allocation'!A15</f>
        <v>10</v>
      </c>
      <c r="B15" s="28" t="str">
        <f>+'Original ABG Allocation'!B15</f>
        <v>CAMBRIA</v>
      </c>
      <c r="C15" s="149">
        <f>'Other Funds Summary'!C15+'Other Funds-Revision No. 1'!C15</f>
        <v>0</v>
      </c>
      <c r="D15" s="149">
        <f>'Other Funds Summary'!D15+'Other Funds-Revision No. 1'!D15</f>
        <v>0</v>
      </c>
      <c r="E15" s="149">
        <f>'Other Funds Summary'!E15+'Other Funds-Revision No. 1'!E15</f>
        <v>8840</v>
      </c>
      <c r="F15" s="149">
        <f>'Other Funds Summary'!F15+'Other Funds-Revision No. 1'!F15</f>
        <v>0</v>
      </c>
      <c r="G15" s="149">
        <f>'Other Funds Summary'!G15+'Other Funds-Revision No. 1'!G15</f>
        <v>0</v>
      </c>
      <c r="H15" s="149">
        <f>'Other Funds Summary'!H15+'Other Funds-Revision No. 1'!H15</f>
        <v>0</v>
      </c>
      <c r="I15" s="149">
        <f>'Other Funds Summary'!I15+'Other Funds-Revision No. 1'!I15</f>
        <v>0</v>
      </c>
      <c r="J15" s="149">
        <f>'Other Funds Summary'!J15+'Other Funds-Revision No. 1'!J15</f>
        <v>0</v>
      </c>
      <c r="K15" s="149">
        <f>'Other Funds Summary'!K15+'Other Funds-Revision No. 1'!K15</f>
        <v>0</v>
      </c>
      <c r="L15" s="149">
        <f>'Other Funds Summary'!L15+'Other Funds-Revision No. 1'!L15</f>
        <v>0</v>
      </c>
      <c r="M15" s="149">
        <f>'Other Funds Summary'!M15+'Other Funds-Revision No. 1'!M15</f>
        <v>0</v>
      </c>
      <c r="N15" s="149">
        <f>'Other Funds Summary'!N15+'Other Funds-Revision No. 1'!N15</f>
        <v>0</v>
      </c>
      <c r="O15" s="149">
        <f>'Other Funds Summary'!O15+'Other Funds-Revision No. 1'!O15</f>
        <v>0</v>
      </c>
      <c r="P15" s="149">
        <f>'Other Funds Summary'!P15+'Other Funds-Revision No. 1'!P15</f>
        <v>0</v>
      </c>
      <c r="Q15" s="149">
        <f>'Other Funds Summary'!R15+'Other Funds-Revision No. 1'!Q15</f>
        <v>0</v>
      </c>
      <c r="R15" s="149">
        <f>'Other Funds Summary'!S15+'Other Funds-Revision No. 1'!R15</f>
        <v>0</v>
      </c>
      <c r="S15" s="149">
        <f>'Other Funds Summary'!T15+'Other Funds-Revision No. 1'!S15</f>
        <v>0</v>
      </c>
      <c r="T15" s="149">
        <f>'Other Funds Summary'!U15+'Other Funds-Revision No. 1'!T15</f>
        <v>0</v>
      </c>
      <c r="U15" s="149">
        <f>'Other Funds Summary'!V15+'Other Funds-Revision No. 1'!U15</f>
        <v>0</v>
      </c>
      <c r="V15" s="149">
        <v>28922</v>
      </c>
      <c r="W15" s="149">
        <f>'Other Funds Summary'!X15+'Other Funds-Revision No. 1'!W15</f>
        <v>0</v>
      </c>
      <c r="X15" s="149">
        <f>'Other Funds Summary'!Y15+'Other Funds-Revision No. 1'!X15</f>
        <v>0</v>
      </c>
      <c r="Y15" s="149">
        <f>'Other Funds Summary'!Z15+'Other Funds-Revision No. 1'!Y15</f>
        <v>0</v>
      </c>
      <c r="Z15" s="149">
        <f>'Other Funds Summary'!AA15+'Other Funds-Revision No. 1'!Z15</f>
        <v>0</v>
      </c>
      <c r="AA15" s="149"/>
      <c r="AB15" s="149"/>
      <c r="AC15" s="149"/>
      <c r="AD15" s="149"/>
      <c r="AE15" s="149"/>
      <c r="AF15" s="149">
        <f t="shared" si="0"/>
        <v>37762</v>
      </c>
    </row>
    <row r="16" spans="1:32" x14ac:dyDescent="0.2">
      <c r="A16" s="28" t="str">
        <f>+'Original ABG Allocation'!A16</f>
        <v>11</v>
      </c>
      <c r="B16" s="28" t="str">
        <f>+'Original ABG Allocation'!B16</f>
        <v>BLAIR</v>
      </c>
      <c r="C16" s="149">
        <f>'Other Funds Summary'!C16+'Other Funds-Revision No. 1'!C16</f>
        <v>0</v>
      </c>
      <c r="D16" s="149">
        <f>'Other Funds Summary'!D16+'Other Funds-Revision No. 1'!D16</f>
        <v>0</v>
      </c>
      <c r="E16" s="149">
        <f>'Other Funds Summary'!E16+'Other Funds-Revision No. 1'!E16</f>
        <v>8840</v>
      </c>
      <c r="F16" s="149">
        <f>'Other Funds Summary'!F16+'Other Funds-Revision No. 1'!F16</f>
        <v>0</v>
      </c>
      <c r="G16" s="149">
        <f>'Other Funds Summary'!G16+'Other Funds-Revision No. 1'!G16</f>
        <v>0</v>
      </c>
      <c r="H16" s="149">
        <f>'Other Funds Summary'!H16+'Other Funds-Revision No. 1'!H16</f>
        <v>0</v>
      </c>
      <c r="I16" s="149">
        <f>'Other Funds Summary'!I16+'Other Funds-Revision No. 1'!I16</f>
        <v>0</v>
      </c>
      <c r="J16" s="149">
        <f>'Other Funds Summary'!J16+'Other Funds-Revision No. 1'!J16</f>
        <v>0</v>
      </c>
      <c r="K16" s="149">
        <f>'Other Funds Summary'!K16+'Other Funds-Revision No. 1'!K16</f>
        <v>0</v>
      </c>
      <c r="L16" s="149">
        <f>'Other Funds Summary'!L16+'Other Funds-Revision No. 1'!L16</f>
        <v>0</v>
      </c>
      <c r="M16" s="149">
        <f>'Other Funds Summary'!M16+'Other Funds-Revision No. 1'!M16</f>
        <v>0</v>
      </c>
      <c r="N16" s="149">
        <f>'Other Funds Summary'!N16+'Other Funds-Revision No. 1'!N16</f>
        <v>0</v>
      </c>
      <c r="O16" s="149">
        <f>'Other Funds Summary'!O16+'Other Funds-Revision No. 1'!O16</f>
        <v>0</v>
      </c>
      <c r="P16" s="149">
        <f>'Other Funds Summary'!P16+'Other Funds-Revision No. 1'!P16</f>
        <v>0</v>
      </c>
      <c r="Q16" s="149">
        <f>'Other Funds Summary'!R16+'Other Funds-Revision No. 1'!Q16</f>
        <v>0</v>
      </c>
      <c r="R16" s="149">
        <f>'Other Funds Summary'!S16+'Other Funds-Revision No. 1'!R16</f>
        <v>0</v>
      </c>
      <c r="S16" s="149">
        <f>'Other Funds Summary'!T16+'Other Funds-Revision No. 1'!S16</f>
        <v>0</v>
      </c>
      <c r="T16" s="149">
        <f>'Other Funds Summary'!U16+'Other Funds-Revision No. 1'!T16</f>
        <v>0</v>
      </c>
      <c r="U16" s="149">
        <f>'Other Funds Summary'!V16+'Other Funds-Revision No. 1'!U16</f>
        <v>0</v>
      </c>
      <c r="V16" s="149">
        <v>21456</v>
      </c>
      <c r="W16" s="149">
        <f>'Other Funds Summary'!X16+'Other Funds-Revision No. 1'!W16</f>
        <v>0</v>
      </c>
      <c r="X16" s="149">
        <f>'Other Funds Summary'!Y16+'Other Funds-Revision No. 1'!X16</f>
        <v>0</v>
      </c>
      <c r="Y16" s="149">
        <f>'Other Funds Summary'!Z16+'Other Funds-Revision No. 1'!Y16</f>
        <v>0</v>
      </c>
      <c r="Z16" s="149">
        <f>'Other Funds Summary'!AA16+'Other Funds-Revision No. 1'!Z16</f>
        <v>0</v>
      </c>
      <c r="AA16" s="149"/>
      <c r="AB16" s="149"/>
      <c r="AC16" s="149"/>
      <c r="AD16" s="149"/>
      <c r="AE16" s="149"/>
      <c r="AF16" s="149">
        <f t="shared" si="0"/>
        <v>30296</v>
      </c>
    </row>
    <row r="17" spans="1:32" x14ac:dyDescent="0.2">
      <c r="A17" s="28" t="str">
        <f>+'Original ABG Allocation'!A17</f>
        <v>12</v>
      </c>
      <c r="B17" s="28" t="str">
        <f>+'Original ABG Allocation'!B17</f>
        <v>BED/FULT/HUNT</v>
      </c>
      <c r="C17" s="149">
        <f>'Other Funds Summary'!C17+'Other Funds-Revision No. 1'!C17</f>
        <v>0</v>
      </c>
      <c r="D17" s="149">
        <f>'Other Funds Summary'!D17+'Other Funds-Revision No. 1'!D17</f>
        <v>0</v>
      </c>
      <c r="E17" s="149">
        <f>'Other Funds Summary'!E17+'Other Funds-Revision No. 1'!E17</f>
        <v>8840</v>
      </c>
      <c r="F17" s="149">
        <f>'Other Funds Summary'!F17+'Other Funds-Revision No. 1'!F17</f>
        <v>0</v>
      </c>
      <c r="G17" s="149">
        <f>'Other Funds Summary'!G17+'Other Funds-Revision No. 1'!G17</f>
        <v>0</v>
      </c>
      <c r="H17" s="149">
        <f>'Other Funds Summary'!H17+'Other Funds-Revision No. 1'!H17</f>
        <v>0</v>
      </c>
      <c r="I17" s="149">
        <f>'Other Funds Summary'!I17+'Other Funds-Revision No. 1'!I17</f>
        <v>0</v>
      </c>
      <c r="J17" s="149">
        <f>'Other Funds Summary'!J17+'Other Funds-Revision No. 1'!J17</f>
        <v>0</v>
      </c>
      <c r="K17" s="149">
        <f>'Other Funds Summary'!K17+'Other Funds-Revision No. 1'!K17</f>
        <v>0</v>
      </c>
      <c r="L17" s="149">
        <f>'Other Funds Summary'!L17+'Other Funds-Revision No. 1'!L17</f>
        <v>0</v>
      </c>
      <c r="M17" s="149">
        <f>'Other Funds Summary'!M17+'Other Funds-Revision No. 1'!M17</f>
        <v>0</v>
      </c>
      <c r="N17" s="149">
        <f>'Other Funds Summary'!N17+'Other Funds-Revision No. 1'!N17</f>
        <v>0</v>
      </c>
      <c r="O17" s="149">
        <f>'Other Funds Summary'!O17+'Other Funds-Revision No. 1'!O17</f>
        <v>0</v>
      </c>
      <c r="P17" s="149">
        <f>'Other Funds Summary'!P17+'Other Funds-Revision No. 1'!P17</f>
        <v>0</v>
      </c>
      <c r="Q17" s="149">
        <f>'Other Funds Summary'!R17+'Other Funds-Revision No. 1'!Q17</f>
        <v>0</v>
      </c>
      <c r="R17" s="149">
        <f>'Other Funds Summary'!S17+'Other Funds-Revision No. 1'!R17</f>
        <v>0</v>
      </c>
      <c r="S17" s="149">
        <f>'Other Funds Summary'!T17+'Other Funds-Revision No. 1'!S17</f>
        <v>0</v>
      </c>
      <c r="T17" s="149">
        <f>'Other Funds Summary'!U17+'Other Funds-Revision No. 1'!T17</f>
        <v>0</v>
      </c>
      <c r="U17" s="149">
        <f>'Other Funds Summary'!V17+'Other Funds-Revision No. 1'!U17</f>
        <v>0</v>
      </c>
      <c r="V17" s="149">
        <v>28502</v>
      </c>
      <c r="W17" s="149">
        <f>'Other Funds Summary'!X17+'Other Funds-Revision No. 1'!W17</f>
        <v>0</v>
      </c>
      <c r="X17" s="149">
        <f>'Other Funds Summary'!Y17+'Other Funds-Revision No. 1'!X17</f>
        <v>0</v>
      </c>
      <c r="Y17" s="149">
        <f>'Other Funds Summary'!Z17+'Other Funds-Revision No. 1'!Y17</f>
        <v>0</v>
      </c>
      <c r="Z17" s="149">
        <f>'Other Funds Summary'!AA17+'Other Funds-Revision No. 1'!Z17</f>
        <v>0</v>
      </c>
      <c r="AA17" s="149"/>
      <c r="AB17" s="149"/>
      <c r="AC17" s="149"/>
      <c r="AD17" s="149"/>
      <c r="AE17" s="149"/>
      <c r="AF17" s="149">
        <f t="shared" si="0"/>
        <v>37342</v>
      </c>
    </row>
    <row r="18" spans="1:32" x14ac:dyDescent="0.2">
      <c r="A18" s="28" t="str">
        <f>+'Original ABG Allocation'!A18</f>
        <v>13</v>
      </c>
      <c r="B18" s="28" t="str">
        <f>+'Original ABG Allocation'!B18</f>
        <v>CENTRE</v>
      </c>
      <c r="C18" s="149">
        <f>'Other Funds Summary'!C18+'Other Funds-Revision No. 1'!C18</f>
        <v>0</v>
      </c>
      <c r="D18" s="149">
        <f>'Other Funds Summary'!D18+'Other Funds-Revision No. 1'!D18</f>
        <v>0</v>
      </c>
      <c r="E18" s="149">
        <f>'Other Funds Summary'!E18+'Other Funds-Revision No. 1'!E18</f>
        <v>8840</v>
      </c>
      <c r="F18" s="149">
        <f>'Other Funds Summary'!F18+'Other Funds-Revision No. 1'!F18</f>
        <v>0</v>
      </c>
      <c r="G18" s="149">
        <f>'Other Funds Summary'!G18+'Other Funds-Revision No. 1'!G18</f>
        <v>0</v>
      </c>
      <c r="H18" s="149">
        <f>'Other Funds Summary'!H18+'Other Funds-Revision No. 1'!H18</f>
        <v>0</v>
      </c>
      <c r="I18" s="149">
        <f>'Other Funds Summary'!I18+'Other Funds-Revision No. 1'!I18</f>
        <v>0</v>
      </c>
      <c r="J18" s="149">
        <f>'Other Funds Summary'!J18+'Other Funds-Revision No. 1'!J18</f>
        <v>0</v>
      </c>
      <c r="K18" s="149">
        <f>'Other Funds Summary'!K18+'Other Funds-Revision No. 1'!K18</f>
        <v>0</v>
      </c>
      <c r="L18" s="149">
        <f>'Other Funds Summary'!L18+'Other Funds-Revision No. 1'!L18</f>
        <v>0</v>
      </c>
      <c r="M18" s="149">
        <f>'Other Funds Summary'!M18+'Other Funds-Revision No. 1'!M18</f>
        <v>0</v>
      </c>
      <c r="N18" s="149">
        <f>'Other Funds Summary'!N18+'Other Funds-Revision No. 1'!N18</f>
        <v>0</v>
      </c>
      <c r="O18" s="149">
        <f>'Other Funds Summary'!O18+'Other Funds-Revision No. 1'!O18</f>
        <v>0</v>
      </c>
      <c r="P18" s="149">
        <f>'Other Funds Summary'!P18+'Other Funds-Revision No. 1'!P18</f>
        <v>0</v>
      </c>
      <c r="Q18" s="149">
        <f>'Other Funds Summary'!R18+'Other Funds-Revision No. 1'!Q18</f>
        <v>0</v>
      </c>
      <c r="R18" s="149">
        <f>'Other Funds Summary'!S18+'Other Funds-Revision No. 1'!R18</f>
        <v>0</v>
      </c>
      <c r="S18" s="149">
        <f>'Other Funds Summary'!T18+'Other Funds-Revision No. 1'!S18</f>
        <v>0</v>
      </c>
      <c r="T18" s="149">
        <f>'Other Funds Summary'!U18+'Other Funds-Revision No. 1'!T18</f>
        <v>0</v>
      </c>
      <c r="U18" s="149">
        <f>'Other Funds Summary'!V18+'Other Funds-Revision No. 1'!U18</f>
        <v>0</v>
      </c>
      <c r="V18" s="149">
        <v>18588</v>
      </c>
      <c r="W18" s="149">
        <f>'Other Funds Summary'!X18+'Other Funds-Revision No. 1'!W18</f>
        <v>0</v>
      </c>
      <c r="X18" s="149">
        <f>'Other Funds Summary'!Y18+'Other Funds-Revision No. 1'!X18</f>
        <v>0</v>
      </c>
      <c r="Y18" s="149">
        <f>'Other Funds Summary'!Z18+'Other Funds-Revision No. 1'!Y18</f>
        <v>0</v>
      </c>
      <c r="Z18" s="149">
        <f>'Other Funds Summary'!AA18+'Other Funds-Revision No. 1'!Z18</f>
        <v>0</v>
      </c>
      <c r="AA18" s="149"/>
      <c r="AB18" s="149"/>
      <c r="AC18" s="149"/>
      <c r="AD18" s="149"/>
      <c r="AE18" s="149"/>
      <c r="AF18" s="149">
        <f t="shared" si="0"/>
        <v>27428</v>
      </c>
    </row>
    <row r="19" spans="1:32" x14ac:dyDescent="0.2">
      <c r="A19" s="28" t="str">
        <f>+'Original ABG Allocation'!A19</f>
        <v>14</v>
      </c>
      <c r="B19" s="28" t="str">
        <f>+'Original ABG Allocation'!B19</f>
        <v>LYCOM/CLINTON</v>
      </c>
      <c r="C19" s="149">
        <f>'Other Funds Summary'!C19+'Other Funds-Revision No. 1'!C19</f>
        <v>0</v>
      </c>
      <c r="D19" s="149">
        <f>'Other Funds Summary'!D19+'Other Funds-Revision No. 1'!D19</f>
        <v>0</v>
      </c>
      <c r="E19" s="149">
        <f>'Other Funds Summary'!E19+'Other Funds-Revision No. 1'!E19</f>
        <v>8840</v>
      </c>
      <c r="F19" s="149">
        <f>'Other Funds Summary'!F19+'Other Funds-Revision No. 1'!F19</f>
        <v>0</v>
      </c>
      <c r="G19" s="149">
        <f>'Other Funds Summary'!G19+'Other Funds-Revision No. 1'!G19</f>
        <v>0</v>
      </c>
      <c r="H19" s="149">
        <f>'Other Funds Summary'!H19+'Other Funds-Revision No. 1'!H19</f>
        <v>0</v>
      </c>
      <c r="I19" s="149">
        <f>'Other Funds Summary'!I19+'Other Funds-Revision No. 1'!I19</f>
        <v>0</v>
      </c>
      <c r="J19" s="149">
        <f>'Other Funds Summary'!J19+'Other Funds-Revision No. 1'!J19</f>
        <v>0</v>
      </c>
      <c r="K19" s="149">
        <f>'Other Funds Summary'!K19+'Other Funds-Revision No. 1'!K19</f>
        <v>0</v>
      </c>
      <c r="L19" s="149">
        <f>'Other Funds Summary'!L19+'Other Funds-Revision No. 1'!L19</f>
        <v>0</v>
      </c>
      <c r="M19" s="149">
        <f>'Other Funds Summary'!M19+'Other Funds-Revision No. 1'!M19</f>
        <v>0</v>
      </c>
      <c r="N19" s="149">
        <f>'Other Funds Summary'!N19+'Other Funds-Revision No. 1'!N19</f>
        <v>0</v>
      </c>
      <c r="O19" s="149">
        <f>'Other Funds Summary'!O19+'Other Funds-Revision No. 1'!O19</f>
        <v>0</v>
      </c>
      <c r="P19" s="149">
        <f>'Other Funds Summary'!P19+'Other Funds-Revision No. 1'!P19</f>
        <v>0</v>
      </c>
      <c r="Q19" s="149">
        <f>'Other Funds Summary'!R19+'Other Funds-Revision No. 1'!Q19</f>
        <v>0</v>
      </c>
      <c r="R19" s="149">
        <f>'Other Funds Summary'!S19+'Other Funds-Revision No. 1'!R19</f>
        <v>0</v>
      </c>
      <c r="S19" s="149">
        <f>'Other Funds Summary'!T19+'Other Funds-Revision No. 1'!S19</f>
        <v>0</v>
      </c>
      <c r="T19" s="149">
        <f>'Other Funds Summary'!U19+'Other Funds-Revision No. 1'!T19</f>
        <v>0</v>
      </c>
      <c r="U19" s="149">
        <f>'Other Funds Summary'!V19+'Other Funds-Revision No. 1'!U19</f>
        <v>0</v>
      </c>
      <c r="V19" s="149">
        <v>29172</v>
      </c>
      <c r="W19" s="149">
        <f>'Other Funds Summary'!X19+'Other Funds-Revision No. 1'!W19</f>
        <v>0</v>
      </c>
      <c r="X19" s="149">
        <f>'Other Funds Summary'!Y19+'Other Funds-Revision No. 1'!X19</f>
        <v>0</v>
      </c>
      <c r="Y19" s="149">
        <f>'Other Funds Summary'!Z19+'Other Funds-Revision No. 1'!Y19</f>
        <v>0</v>
      </c>
      <c r="Z19" s="149">
        <f>'Other Funds Summary'!AA19+'Other Funds-Revision No. 1'!Z19</f>
        <v>0</v>
      </c>
      <c r="AA19" s="149"/>
      <c r="AB19" s="149"/>
      <c r="AC19" s="149"/>
      <c r="AD19" s="149"/>
      <c r="AE19" s="149"/>
      <c r="AF19" s="149">
        <f t="shared" si="0"/>
        <v>38012</v>
      </c>
    </row>
    <row r="20" spans="1:32" x14ac:dyDescent="0.2">
      <c r="A20" s="28" t="str">
        <f>+'Original ABG Allocation'!A20</f>
        <v>15</v>
      </c>
      <c r="B20" s="28" t="str">
        <f>+'Original ABG Allocation'!B20</f>
        <v>COLUM/MONT</v>
      </c>
      <c r="C20" s="149">
        <f>'Other Funds Summary'!C20+'Other Funds-Revision No. 1'!C20</f>
        <v>0</v>
      </c>
      <c r="D20" s="149">
        <f>'Other Funds Summary'!D20+'Other Funds-Revision No. 1'!D20</f>
        <v>0</v>
      </c>
      <c r="E20" s="149">
        <f>'Other Funds Summary'!E20+'Other Funds-Revision No. 1'!E20</f>
        <v>8840</v>
      </c>
      <c r="F20" s="149">
        <f>'Other Funds Summary'!F20+'Other Funds-Revision No. 1'!F20</f>
        <v>0</v>
      </c>
      <c r="G20" s="149">
        <f>'Other Funds Summary'!G20+'Other Funds-Revision No. 1'!G20</f>
        <v>0</v>
      </c>
      <c r="H20" s="149">
        <f>'Other Funds Summary'!H20+'Other Funds-Revision No. 1'!H20</f>
        <v>0</v>
      </c>
      <c r="I20" s="149">
        <f>'Other Funds Summary'!I20+'Other Funds-Revision No. 1'!I20</f>
        <v>0</v>
      </c>
      <c r="J20" s="149">
        <f>'Other Funds Summary'!J20+'Other Funds-Revision No. 1'!J20</f>
        <v>0</v>
      </c>
      <c r="K20" s="149">
        <f>'Other Funds Summary'!K20+'Other Funds-Revision No. 1'!K20</f>
        <v>0</v>
      </c>
      <c r="L20" s="149">
        <f>'Other Funds Summary'!L20+'Other Funds-Revision No. 1'!L20</f>
        <v>0</v>
      </c>
      <c r="M20" s="149">
        <f>'Other Funds Summary'!M20+'Other Funds-Revision No. 1'!M20</f>
        <v>0</v>
      </c>
      <c r="N20" s="149">
        <f>'Other Funds Summary'!N20+'Other Funds-Revision No. 1'!N20</f>
        <v>0</v>
      </c>
      <c r="O20" s="149">
        <f>'Other Funds Summary'!O20+'Other Funds-Revision No. 1'!O20</f>
        <v>0</v>
      </c>
      <c r="P20" s="149">
        <f>'Other Funds Summary'!P20+'Other Funds-Revision No. 1'!P20</f>
        <v>0</v>
      </c>
      <c r="Q20" s="149">
        <f>'Other Funds Summary'!R20+'Other Funds-Revision No. 1'!Q20</f>
        <v>0</v>
      </c>
      <c r="R20" s="149">
        <f>'Other Funds Summary'!S20+'Other Funds-Revision No. 1'!R20</f>
        <v>0</v>
      </c>
      <c r="S20" s="149">
        <f>'Other Funds Summary'!T20+'Other Funds-Revision No. 1'!S20</f>
        <v>0</v>
      </c>
      <c r="T20" s="149">
        <f>'Other Funds Summary'!U20+'Other Funds-Revision No. 1'!T20</f>
        <v>0</v>
      </c>
      <c r="U20" s="149">
        <f>'Other Funds Summary'!V20+'Other Funds-Revision No. 1'!U20</f>
        <v>0</v>
      </c>
      <c r="V20" s="149">
        <v>16498</v>
      </c>
      <c r="W20" s="149">
        <f>'Other Funds Summary'!X20+'Other Funds-Revision No. 1'!W20</f>
        <v>0</v>
      </c>
      <c r="X20" s="149">
        <f>'Other Funds Summary'!Y20+'Other Funds-Revision No. 1'!X20</f>
        <v>0</v>
      </c>
      <c r="Y20" s="149">
        <f>'Other Funds Summary'!Z20+'Other Funds-Revision No. 1'!Y20</f>
        <v>0</v>
      </c>
      <c r="Z20" s="149">
        <f>'Other Funds Summary'!AA20+'Other Funds-Revision No. 1'!Z20</f>
        <v>0</v>
      </c>
      <c r="AA20" s="149"/>
      <c r="AB20" s="149"/>
      <c r="AC20" s="149"/>
      <c r="AD20" s="149"/>
      <c r="AE20" s="149"/>
      <c r="AF20" s="149">
        <f t="shared" si="0"/>
        <v>25338</v>
      </c>
    </row>
    <row r="21" spans="1:32" x14ac:dyDescent="0.2">
      <c r="A21" s="28" t="str">
        <f>+'Original ABG Allocation'!A21</f>
        <v>16</v>
      </c>
      <c r="B21" s="28" t="str">
        <f>+'Original ABG Allocation'!B21</f>
        <v>NORTHUMBERLND</v>
      </c>
      <c r="C21" s="149">
        <f>'Other Funds Summary'!C21+'Other Funds-Revision No. 1'!C21</f>
        <v>0</v>
      </c>
      <c r="D21" s="149">
        <f>'Other Funds Summary'!D21+'Other Funds-Revision No. 1'!D21</f>
        <v>0</v>
      </c>
      <c r="E21" s="149">
        <f>'Other Funds Summary'!E21+'Other Funds-Revision No. 1'!E21</f>
        <v>8840</v>
      </c>
      <c r="F21" s="149">
        <f>'Other Funds Summary'!F21+'Other Funds-Revision No. 1'!F21</f>
        <v>0</v>
      </c>
      <c r="G21" s="149">
        <f>'Other Funds Summary'!G21+'Other Funds-Revision No. 1'!G21</f>
        <v>0</v>
      </c>
      <c r="H21" s="149">
        <f>'Other Funds Summary'!H21+'Other Funds-Revision No. 1'!H21</f>
        <v>0</v>
      </c>
      <c r="I21" s="149">
        <f>'Other Funds Summary'!I21+'Other Funds-Revision No. 1'!I21</f>
        <v>0</v>
      </c>
      <c r="J21" s="149">
        <f>'Other Funds Summary'!J21+'Other Funds-Revision No. 1'!J21</f>
        <v>0</v>
      </c>
      <c r="K21" s="149">
        <f>'Other Funds Summary'!K21+'Other Funds-Revision No. 1'!K21</f>
        <v>0</v>
      </c>
      <c r="L21" s="149">
        <f>'Other Funds Summary'!L21+'Other Funds-Revision No. 1'!L21</f>
        <v>0</v>
      </c>
      <c r="M21" s="149">
        <f>'Other Funds Summary'!M21+'Other Funds-Revision No. 1'!M21</f>
        <v>0</v>
      </c>
      <c r="N21" s="149">
        <f>'Other Funds Summary'!N21+'Other Funds-Revision No. 1'!N21</f>
        <v>0</v>
      </c>
      <c r="O21" s="149">
        <f>'Other Funds Summary'!O21+'Other Funds-Revision No. 1'!O21</f>
        <v>0</v>
      </c>
      <c r="P21" s="149">
        <f>'Other Funds Summary'!P21+'Other Funds-Revision No. 1'!P21</f>
        <v>0</v>
      </c>
      <c r="Q21" s="149">
        <f>'Other Funds Summary'!R21+'Other Funds-Revision No. 1'!Q21</f>
        <v>0</v>
      </c>
      <c r="R21" s="149">
        <f>'Other Funds Summary'!S21+'Other Funds-Revision No. 1'!R21</f>
        <v>0</v>
      </c>
      <c r="S21" s="149">
        <f>'Other Funds Summary'!T21+'Other Funds-Revision No. 1'!S21</f>
        <v>0</v>
      </c>
      <c r="T21" s="149">
        <f>'Other Funds Summary'!U21+'Other Funds-Revision No. 1'!T21</f>
        <v>0</v>
      </c>
      <c r="U21" s="149">
        <f>'Other Funds Summary'!V21+'Other Funds-Revision No. 1'!U21</f>
        <v>0</v>
      </c>
      <c r="V21" s="149">
        <v>18995</v>
      </c>
      <c r="W21" s="149">
        <f>'Other Funds Summary'!X21+'Other Funds-Revision No. 1'!W21</f>
        <v>0</v>
      </c>
      <c r="X21" s="149">
        <f>'Other Funds Summary'!Y21+'Other Funds-Revision No. 1'!X21</f>
        <v>0</v>
      </c>
      <c r="Y21" s="149">
        <f>'Other Funds Summary'!Z21+'Other Funds-Revision No. 1'!Y21</f>
        <v>0</v>
      </c>
      <c r="Z21" s="149">
        <f>'Other Funds Summary'!AA21+'Other Funds-Revision No. 1'!Z21</f>
        <v>0</v>
      </c>
      <c r="AA21" s="149"/>
      <c r="AB21" s="149"/>
      <c r="AC21" s="149"/>
      <c r="AD21" s="149"/>
      <c r="AE21" s="149"/>
      <c r="AF21" s="149">
        <f t="shared" si="0"/>
        <v>27835</v>
      </c>
    </row>
    <row r="22" spans="1:32" x14ac:dyDescent="0.2">
      <c r="A22" s="28" t="str">
        <f>+'Original ABG Allocation'!A22</f>
        <v>17</v>
      </c>
      <c r="B22" s="28" t="str">
        <f>+'Original ABG Allocation'!B22</f>
        <v>UNION/SNYDER</v>
      </c>
      <c r="C22" s="149">
        <f>'Other Funds Summary'!C22+'Other Funds-Revision No. 1'!C22</f>
        <v>0</v>
      </c>
      <c r="D22" s="149">
        <f>'Other Funds Summary'!D22+'Other Funds-Revision No. 1'!D22</f>
        <v>0</v>
      </c>
      <c r="E22" s="149">
        <f>'Other Funds Summary'!E22+'Other Funds-Revision No. 1'!E22</f>
        <v>8840</v>
      </c>
      <c r="F22" s="149">
        <f>'Other Funds Summary'!F22+'Other Funds-Revision No. 1'!F22</f>
        <v>0</v>
      </c>
      <c r="G22" s="149">
        <f>'Other Funds Summary'!G22+'Other Funds-Revision No. 1'!G22</f>
        <v>0</v>
      </c>
      <c r="H22" s="149">
        <f>'Other Funds Summary'!H22+'Other Funds-Revision No. 1'!H22</f>
        <v>0</v>
      </c>
      <c r="I22" s="149">
        <f>'Other Funds Summary'!I22+'Other Funds-Revision No. 1'!I22</f>
        <v>0</v>
      </c>
      <c r="J22" s="149">
        <f>'Other Funds Summary'!J22+'Other Funds-Revision No. 1'!J22</f>
        <v>0</v>
      </c>
      <c r="K22" s="149">
        <f>'Other Funds Summary'!K22+'Other Funds-Revision No. 1'!K22</f>
        <v>0</v>
      </c>
      <c r="L22" s="149">
        <f>'Other Funds Summary'!L22+'Other Funds-Revision No. 1'!L22</f>
        <v>0</v>
      </c>
      <c r="M22" s="149">
        <f>'Other Funds Summary'!M22+'Other Funds-Revision No. 1'!M22</f>
        <v>0</v>
      </c>
      <c r="N22" s="149">
        <f>'Other Funds Summary'!N22+'Other Funds-Revision No. 1'!N22</f>
        <v>0</v>
      </c>
      <c r="O22" s="149">
        <f>'Other Funds Summary'!O22+'Other Funds-Revision No. 1'!O22</f>
        <v>0</v>
      </c>
      <c r="P22" s="149">
        <f>'Other Funds Summary'!P22+'Other Funds-Revision No. 1'!P22</f>
        <v>0</v>
      </c>
      <c r="Q22" s="149">
        <f>'Other Funds Summary'!R22+'Other Funds-Revision No. 1'!Q22</f>
        <v>0</v>
      </c>
      <c r="R22" s="149">
        <f>'Other Funds Summary'!S22+'Other Funds-Revision No. 1'!R22</f>
        <v>0</v>
      </c>
      <c r="S22" s="149">
        <f>'Other Funds Summary'!T22+'Other Funds-Revision No. 1'!S22</f>
        <v>0</v>
      </c>
      <c r="T22" s="149">
        <f>'Other Funds Summary'!U22+'Other Funds-Revision No. 1'!T22</f>
        <v>0</v>
      </c>
      <c r="U22" s="149">
        <f>'Other Funds Summary'!V22+'Other Funds-Revision No. 1'!U22</f>
        <v>0</v>
      </c>
      <c r="V22" s="149">
        <v>16338</v>
      </c>
      <c r="W22" s="149">
        <f>'Other Funds Summary'!X22+'Other Funds-Revision No. 1'!W22</f>
        <v>0</v>
      </c>
      <c r="X22" s="149">
        <f>'Other Funds Summary'!Y22+'Other Funds-Revision No. 1'!X22</f>
        <v>0</v>
      </c>
      <c r="Y22" s="149">
        <f>'Other Funds Summary'!Z22+'Other Funds-Revision No. 1'!Y22</f>
        <v>0</v>
      </c>
      <c r="Z22" s="149">
        <f>'Other Funds Summary'!AA22+'Other Funds-Revision No. 1'!Z22</f>
        <v>0</v>
      </c>
      <c r="AA22" s="149"/>
      <c r="AB22" s="149"/>
      <c r="AC22" s="149"/>
      <c r="AD22" s="149"/>
      <c r="AE22" s="149"/>
      <c r="AF22" s="149">
        <f t="shared" si="0"/>
        <v>25178</v>
      </c>
    </row>
    <row r="23" spans="1:32" x14ac:dyDescent="0.2">
      <c r="A23" s="28" t="str">
        <f>+'Original ABG Allocation'!A23</f>
        <v>18</v>
      </c>
      <c r="B23" s="28" t="str">
        <f>+'Original ABG Allocation'!B23</f>
        <v>MIFF/JUNIATA</v>
      </c>
      <c r="C23" s="149">
        <f>'Other Funds Summary'!C23+'Other Funds-Revision No. 1'!C23</f>
        <v>0</v>
      </c>
      <c r="D23" s="149">
        <f>'Other Funds Summary'!D23+'Other Funds-Revision No. 1'!D23</f>
        <v>0</v>
      </c>
      <c r="E23" s="149">
        <f>'Other Funds Summary'!E23+'Other Funds-Revision No. 1'!E23</f>
        <v>8840</v>
      </c>
      <c r="F23" s="149">
        <f>'Other Funds Summary'!F23+'Other Funds-Revision No. 1'!F23</f>
        <v>0</v>
      </c>
      <c r="G23" s="149">
        <f>'Other Funds Summary'!G23+'Other Funds-Revision No. 1'!G23</f>
        <v>0</v>
      </c>
      <c r="H23" s="149">
        <f>'Other Funds Summary'!H23+'Other Funds-Revision No. 1'!H23</f>
        <v>0</v>
      </c>
      <c r="I23" s="149">
        <f>'Other Funds Summary'!I23+'Other Funds-Revision No. 1'!I23</f>
        <v>0</v>
      </c>
      <c r="J23" s="149">
        <f>'Other Funds Summary'!J23+'Other Funds-Revision No. 1'!J23</f>
        <v>0</v>
      </c>
      <c r="K23" s="149">
        <f>'Other Funds Summary'!K23+'Other Funds-Revision No. 1'!K23</f>
        <v>0</v>
      </c>
      <c r="L23" s="149">
        <f>'Other Funds Summary'!L23+'Other Funds-Revision No. 1'!L23</f>
        <v>0</v>
      </c>
      <c r="M23" s="149">
        <f>'Other Funds Summary'!M23+'Other Funds-Revision No. 1'!M23</f>
        <v>0</v>
      </c>
      <c r="N23" s="149">
        <f>'Other Funds Summary'!N23+'Other Funds-Revision No. 1'!N23</f>
        <v>0</v>
      </c>
      <c r="O23" s="149">
        <f>'Other Funds Summary'!O23+'Other Funds-Revision No. 1'!O23</f>
        <v>0</v>
      </c>
      <c r="P23" s="149">
        <f>'Other Funds Summary'!P23+'Other Funds-Revision No. 1'!P23</f>
        <v>0</v>
      </c>
      <c r="Q23" s="149">
        <f>'Other Funds Summary'!R23+'Other Funds-Revision No. 1'!Q23</f>
        <v>0</v>
      </c>
      <c r="R23" s="149">
        <f>'Other Funds Summary'!S23+'Other Funds-Revision No. 1'!R23</f>
        <v>0</v>
      </c>
      <c r="S23" s="149">
        <f>'Other Funds Summary'!T23+'Other Funds-Revision No. 1'!S23</f>
        <v>0</v>
      </c>
      <c r="T23" s="149">
        <f>'Other Funds Summary'!U23+'Other Funds-Revision No. 1'!T23</f>
        <v>0</v>
      </c>
      <c r="U23" s="149">
        <f>'Other Funds Summary'!V23+'Other Funds-Revision No. 1'!U23</f>
        <v>0</v>
      </c>
      <c r="V23" s="149">
        <v>17134</v>
      </c>
      <c r="W23" s="149">
        <f>'Other Funds Summary'!X23+'Other Funds-Revision No. 1'!W23</f>
        <v>0</v>
      </c>
      <c r="X23" s="149">
        <f>'Other Funds Summary'!Y23+'Other Funds-Revision No. 1'!X23</f>
        <v>0</v>
      </c>
      <c r="Y23" s="149">
        <f>'Other Funds Summary'!Z23+'Other Funds-Revision No. 1'!Y23</f>
        <v>0</v>
      </c>
      <c r="Z23" s="149">
        <f>'Other Funds Summary'!AA23+'Other Funds-Revision No. 1'!Z23</f>
        <v>0</v>
      </c>
      <c r="AA23" s="149"/>
      <c r="AB23" s="149"/>
      <c r="AC23" s="149"/>
      <c r="AD23" s="149"/>
      <c r="AE23" s="149"/>
      <c r="AF23" s="149">
        <f t="shared" si="0"/>
        <v>25974</v>
      </c>
    </row>
    <row r="24" spans="1:32" x14ac:dyDescent="0.2">
      <c r="A24" s="28" t="str">
        <f>+'Original ABG Allocation'!A24</f>
        <v>19</v>
      </c>
      <c r="B24" s="28" t="str">
        <f>+'Original ABG Allocation'!B24</f>
        <v>FRANKLIN</v>
      </c>
      <c r="C24" s="149">
        <f>'Other Funds Summary'!C24+'Other Funds-Revision No. 1'!C24</f>
        <v>0</v>
      </c>
      <c r="D24" s="149">
        <f>'Other Funds Summary'!D24+'Other Funds-Revision No. 1'!D24</f>
        <v>0</v>
      </c>
      <c r="E24" s="149">
        <f>'Other Funds Summary'!E24+'Other Funds-Revision No. 1'!E24</f>
        <v>8840</v>
      </c>
      <c r="F24" s="149">
        <f>'Other Funds Summary'!F24+'Other Funds-Revision No. 1'!F24</f>
        <v>0</v>
      </c>
      <c r="G24" s="149">
        <f>'Other Funds Summary'!G24+'Other Funds-Revision No. 1'!G24</f>
        <v>0</v>
      </c>
      <c r="H24" s="149">
        <f>'Other Funds Summary'!H24+'Other Funds-Revision No. 1'!H24</f>
        <v>0</v>
      </c>
      <c r="I24" s="149">
        <f>'Other Funds Summary'!I24+'Other Funds-Revision No. 1'!I24</f>
        <v>0</v>
      </c>
      <c r="J24" s="149">
        <f>'Other Funds Summary'!J24+'Other Funds-Revision No. 1'!J24</f>
        <v>0</v>
      </c>
      <c r="K24" s="149">
        <f>'Other Funds Summary'!K24+'Other Funds-Revision No. 1'!K24</f>
        <v>0</v>
      </c>
      <c r="L24" s="149">
        <f>'Other Funds Summary'!L24+'Other Funds-Revision No. 1'!L24</f>
        <v>0</v>
      </c>
      <c r="M24" s="149">
        <f>'Other Funds Summary'!M24+'Other Funds-Revision No. 1'!M24</f>
        <v>0</v>
      </c>
      <c r="N24" s="149">
        <f>'Other Funds Summary'!N24+'Other Funds-Revision No. 1'!N24</f>
        <v>0</v>
      </c>
      <c r="O24" s="149">
        <f>'Other Funds Summary'!O24+'Other Funds-Revision No. 1'!O24</f>
        <v>0</v>
      </c>
      <c r="P24" s="149">
        <f>'Other Funds Summary'!P24+'Other Funds-Revision No. 1'!P24</f>
        <v>0</v>
      </c>
      <c r="Q24" s="149">
        <f>'Other Funds Summary'!R24+'Other Funds-Revision No. 1'!Q24</f>
        <v>0</v>
      </c>
      <c r="R24" s="149">
        <f>'Other Funds Summary'!S24+'Other Funds-Revision No. 1'!R24</f>
        <v>0</v>
      </c>
      <c r="S24" s="149">
        <f>'Other Funds Summary'!T24+'Other Funds-Revision No. 1'!S24</f>
        <v>0</v>
      </c>
      <c r="T24" s="149">
        <f>'Other Funds Summary'!U24+'Other Funds-Revision No. 1'!T24</f>
        <v>0</v>
      </c>
      <c r="U24" s="149">
        <f>'Other Funds Summary'!V24+'Other Funds-Revision No. 1'!U24</f>
        <v>0</v>
      </c>
      <c r="V24" s="149">
        <v>23033</v>
      </c>
      <c r="W24" s="149">
        <f>'Other Funds Summary'!X24+'Other Funds-Revision No. 1'!W24</f>
        <v>0</v>
      </c>
      <c r="X24" s="149">
        <f>'Other Funds Summary'!Y24+'Other Funds-Revision No. 1'!X24</f>
        <v>0</v>
      </c>
      <c r="Y24" s="149">
        <f>'Other Funds Summary'!Z24+'Other Funds-Revision No. 1'!Y24</f>
        <v>0</v>
      </c>
      <c r="Z24" s="149">
        <f>'Other Funds Summary'!AA24+'Other Funds-Revision No. 1'!Z24</f>
        <v>0</v>
      </c>
      <c r="AA24" s="149"/>
      <c r="AB24" s="149"/>
      <c r="AC24" s="149"/>
      <c r="AD24" s="149"/>
      <c r="AE24" s="149"/>
      <c r="AF24" s="149">
        <f t="shared" si="0"/>
        <v>31873</v>
      </c>
    </row>
    <row r="25" spans="1:32" x14ac:dyDescent="0.2">
      <c r="A25" s="28" t="str">
        <f>+'Original ABG Allocation'!A25</f>
        <v>20</v>
      </c>
      <c r="B25" s="28" t="str">
        <f>+'Original ABG Allocation'!B25</f>
        <v>ADAMS</v>
      </c>
      <c r="C25" s="149">
        <f>'Other Funds Summary'!C25+'Other Funds-Revision No. 1'!C25</f>
        <v>0</v>
      </c>
      <c r="D25" s="149">
        <f>'Other Funds Summary'!D25+'Other Funds-Revision No. 1'!D25</f>
        <v>0</v>
      </c>
      <c r="E25" s="149">
        <f>'Other Funds Summary'!E25+'Other Funds-Revision No. 1'!E25</f>
        <v>8840</v>
      </c>
      <c r="F25" s="149">
        <f>'Other Funds Summary'!F25+'Other Funds-Revision No. 1'!F25</f>
        <v>0</v>
      </c>
      <c r="G25" s="149">
        <f>'Other Funds Summary'!G25+'Other Funds-Revision No. 1'!G25</f>
        <v>0</v>
      </c>
      <c r="H25" s="149">
        <f>'Other Funds Summary'!H25+'Other Funds-Revision No. 1'!H25</f>
        <v>0</v>
      </c>
      <c r="I25" s="149">
        <f>'Other Funds Summary'!I25+'Other Funds-Revision No. 1'!I25</f>
        <v>0</v>
      </c>
      <c r="J25" s="149">
        <f>'Other Funds Summary'!J25+'Other Funds-Revision No. 1'!J25</f>
        <v>0</v>
      </c>
      <c r="K25" s="149">
        <f>'Other Funds Summary'!K25+'Other Funds-Revision No. 1'!K25</f>
        <v>0</v>
      </c>
      <c r="L25" s="149">
        <f>'Other Funds Summary'!L25+'Other Funds-Revision No. 1'!L25</f>
        <v>0</v>
      </c>
      <c r="M25" s="149">
        <f>'Other Funds Summary'!M25+'Other Funds-Revision No. 1'!M25</f>
        <v>0</v>
      </c>
      <c r="N25" s="149">
        <f>'Other Funds Summary'!N25+'Other Funds-Revision No. 1'!N25</f>
        <v>0</v>
      </c>
      <c r="O25" s="149">
        <f>'Other Funds Summary'!O25+'Other Funds-Revision No. 1'!O25</f>
        <v>0</v>
      </c>
      <c r="P25" s="149">
        <f>'Other Funds Summary'!P25+'Other Funds-Revision No. 1'!P25</f>
        <v>0</v>
      </c>
      <c r="Q25" s="149">
        <f>'Other Funds Summary'!R25+'Other Funds-Revision No. 1'!Q25</f>
        <v>0</v>
      </c>
      <c r="R25" s="149">
        <f>'Other Funds Summary'!S25+'Other Funds-Revision No. 1'!R25</f>
        <v>0</v>
      </c>
      <c r="S25" s="149">
        <f>'Other Funds Summary'!T25+'Other Funds-Revision No. 1'!S25</f>
        <v>0</v>
      </c>
      <c r="T25" s="149">
        <f>'Other Funds Summary'!U25+'Other Funds-Revision No. 1'!T25</f>
        <v>0</v>
      </c>
      <c r="U25" s="149">
        <f>'Other Funds Summary'!V25+'Other Funds-Revision No. 1'!U25</f>
        <v>0</v>
      </c>
      <c r="V25" s="149">
        <v>20260</v>
      </c>
      <c r="W25" s="149">
        <f>'Other Funds Summary'!X25+'Other Funds-Revision No. 1'!W25</f>
        <v>0</v>
      </c>
      <c r="X25" s="149">
        <f>'Other Funds Summary'!Y25+'Other Funds-Revision No. 1'!X25</f>
        <v>0</v>
      </c>
      <c r="Y25" s="149">
        <f>'Other Funds Summary'!Z25+'Other Funds-Revision No. 1'!Y25</f>
        <v>0</v>
      </c>
      <c r="Z25" s="149">
        <f>'Other Funds Summary'!AA25+'Other Funds-Revision No. 1'!Z25</f>
        <v>0</v>
      </c>
      <c r="AA25" s="149"/>
      <c r="AB25" s="149"/>
      <c r="AC25" s="149"/>
      <c r="AD25" s="149"/>
      <c r="AE25" s="149"/>
      <c r="AF25" s="149">
        <f t="shared" si="0"/>
        <v>29100</v>
      </c>
    </row>
    <row r="26" spans="1:32" x14ac:dyDescent="0.2">
      <c r="A26" s="28" t="str">
        <f>+'Original ABG Allocation'!A26</f>
        <v>21</v>
      </c>
      <c r="B26" s="28" t="str">
        <f>+'Original ABG Allocation'!B26</f>
        <v>CUMBERLAND</v>
      </c>
      <c r="C26" s="149">
        <f>'Other Funds Summary'!C26+'Other Funds-Revision No. 1'!C26</f>
        <v>0</v>
      </c>
      <c r="D26" s="149">
        <f>'Other Funds Summary'!D26+'Other Funds-Revision No. 1'!D26</f>
        <v>0</v>
      </c>
      <c r="E26" s="149">
        <f>'Other Funds Summary'!E26+'Other Funds-Revision No. 1'!E26</f>
        <v>8840</v>
      </c>
      <c r="F26" s="149">
        <f>'Other Funds Summary'!F26+'Other Funds-Revision No. 1'!F26</f>
        <v>0</v>
      </c>
      <c r="G26" s="149">
        <f>'Other Funds Summary'!G26+'Other Funds-Revision No. 1'!G26</f>
        <v>0</v>
      </c>
      <c r="H26" s="149">
        <f>'Other Funds Summary'!H26+'Other Funds-Revision No. 1'!H26</f>
        <v>0</v>
      </c>
      <c r="I26" s="149">
        <f>'Other Funds Summary'!I26+'Other Funds-Revision No. 1'!I26</f>
        <v>0</v>
      </c>
      <c r="J26" s="149">
        <f>'Other Funds Summary'!J26+'Other Funds-Revision No. 1'!J26</f>
        <v>0</v>
      </c>
      <c r="K26" s="149">
        <f>'Other Funds Summary'!K26+'Other Funds-Revision No. 1'!K26</f>
        <v>0</v>
      </c>
      <c r="L26" s="149">
        <f>'Other Funds Summary'!L26+'Other Funds-Revision No. 1'!L26</f>
        <v>0</v>
      </c>
      <c r="M26" s="149">
        <f>'Other Funds Summary'!M26+'Other Funds-Revision No. 1'!M26</f>
        <v>0</v>
      </c>
      <c r="N26" s="149">
        <f>'Other Funds Summary'!N26+'Other Funds-Revision No. 1'!N26</f>
        <v>0</v>
      </c>
      <c r="O26" s="149">
        <f>'Other Funds Summary'!O26+'Other Funds-Revision No. 1'!O26</f>
        <v>0</v>
      </c>
      <c r="P26" s="149">
        <f>'Other Funds Summary'!P26+'Other Funds-Revision No. 1'!P26</f>
        <v>0</v>
      </c>
      <c r="Q26" s="149">
        <f>'Other Funds Summary'!R26+'Other Funds-Revision No. 1'!Q26</f>
        <v>0</v>
      </c>
      <c r="R26" s="149">
        <f>'Other Funds Summary'!S26+'Other Funds-Revision No. 1'!R26</f>
        <v>0</v>
      </c>
      <c r="S26" s="149">
        <f>'Other Funds Summary'!T26+'Other Funds-Revision No. 1'!S26</f>
        <v>0</v>
      </c>
      <c r="T26" s="149">
        <f>'Other Funds Summary'!U26+'Other Funds-Revision No. 1'!T26</f>
        <v>0</v>
      </c>
      <c r="U26" s="149">
        <f>'Other Funds Summary'!V26+'Other Funds-Revision No. 1'!U26</f>
        <v>0</v>
      </c>
      <c r="V26" s="149">
        <v>29706</v>
      </c>
      <c r="W26" s="149">
        <f>'Other Funds Summary'!X26+'Other Funds-Revision No. 1'!W26</f>
        <v>0</v>
      </c>
      <c r="X26" s="149">
        <f>'Other Funds Summary'!Y26+'Other Funds-Revision No. 1'!X26</f>
        <v>0</v>
      </c>
      <c r="Y26" s="149">
        <f>'Other Funds Summary'!Z26+'Other Funds-Revision No. 1'!Y26</f>
        <v>0</v>
      </c>
      <c r="Z26" s="149">
        <f>'Other Funds Summary'!AA26+'Other Funds-Revision No. 1'!Z26</f>
        <v>0</v>
      </c>
      <c r="AA26" s="149"/>
      <c r="AB26" s="149"/>
      <c r="AC26" s="149"/>
      <c r="AD26" s="149"/>
      <c r="AE26" s="149"/>
      <c r="AF26" s="149">
        <f t="shared" si="0"/>
        <v>38546</v>
      </c>
    </row>
    <row r="27" spans="1:32" x14ac:dyDescent="0.2">
      <c r="A27" s="28" t="str">
        <f>+'Original ABG Allocation'!A27</f>
        <v>22</v>
      </c>
      <c r="B27" s="28" t="str">
        <f>+'Original ABG Allocation'!B27</f>
        <v>PERRY</v>
      </c>
      <c r="C27" s="149">
        <f>'Other Funds Summary'!C27+'Other Funds-Revision No. 1'!C27</f>
        <v>0</v>
      </c>
      <c r="D27" s="149">
        <f>'Other Funds Summary'!D27+'Other Funds-Revision No. 1'!D27</f>
        <v>0</v>
      </c>
      <c r="E27" s="149">
        <f>'Other Funds Summary'!E27+'Other Funds-Revision No. 1'!E27</f>
        <v>8840</v>
      </c>
      <c r="F27" s="149">
        <f>'Other Funds Summary'!F27+'Other Funds-Revision No. 1'!F27</f>
        <v>0</v>
      </c>
      <c r="G27" s="149">
        <f>'Other Funds Summary'!G27+'Other Funds-Revision No. 1'!G27</f>
        <v>0</v>
      </c>
      <c r="H27" s="149">
        <f>'Other Funds Summary'!H27+'Other Funds-Revision No. 1'!H27</f>
        <v>0</v>
      </c>
      <c r="I27" s="149">
        <f>'Other Funds Summary'!I27+'Other Funds-Revision No. 1'!I27</f>
        <v>0</v>
      </c>
      <c r="J27" s="149">
        <f>'Other Funds Summary'!J27+'Other Funds-Revision No. 1'!J27</f>
        <v>0</v>
      </c>
      <c r="K27" s="149">
        <f>'Other Funds Summary'!K27+'Other Funds-Revision No. 1'!K27</f>
        <v>0</v>
      </c>
      <c r="L27" s="149">
        <f>'Other Funds Summary'!L27+'Other Funds-Revision No. 1'!L27</f>
        <v>0</v>
      </c>
      <c r="M27" s="149">
        <f>'Other Funds Summary'!M27+'Other Funds-Revision No. 1'!M27</f>
        <v>0</v>
      </c>
      <c r="N27" s="149">
        <f>'Other Funds Summary'!N27+'Other Funds-Revision No. 1'!N27</f>
        <v>0</v>
      </c>
      <c r="O27" s="149">
        <f>'Other Funds Summary'!O27+'Other Funds-Revision No. 1'!O27</f>
        <v>0</v>
      </c>
      <c r="P27" s="149">
        <f>'Other Funds Summary'!P27+'Other Funds-Revision No. 1'!P27</f>
        <v>0</v>
      </c>
      <c r="Q27" s="149">
        <f>'Other Funds Summary'!R27+'Other Funds-Revision No. 1'!Q27</f>
        <v>0</v>
      </c>
      <c r="R27" s="149">
        <f>'Other Funds Summary'!S27+'Other Funds-Revision No. 1'!R27</f>
        <v>0</v>
      </c>
      <c r="S27" s="149">
        <f>'Other Funds Summary'!T27+'Other Funds-Revision No. 1'!S27</f>
        <v>0</v>
      </c>
      <c r="T27" s="149">
        <f>'Other Funds Summary'!U27+'Other Funds-Revision No. 1'!T27</f>
        <v>0</v>
      </c>
      <c r="U27" s="149">
        <f>'Other Funds Summary'!V27+'Other Funds-Revision No. 1'!U27</f>
        <v>0</v>
      </c>
      <c r="V27" s="149">
        <v>10262</v>
      </c>
      <c r="W27" s="149">
        <f>'Other Funds Summary'!X27+'Other Funds-Revision No. 1'!W27</f>
        <v>0</v>
      </c>
      <c r="X27" s="149">
        <f>'Other Funds Summary'!Y27+'Other Funds-Revision No. 1'!X27</f>
        <v>0</v>
      </c>
      <c r="Y27" s="149">
        <f>'Other Funds Summary'!Z27+'Other Funds-Revision No. 1'!Y27</f>
        <v>0</v>
      </c>
      <c r="Z27" s="149">
        <f>'Other Funds Summary'!AA27+'Other Funds-Revision No. 1'!Z27</f>
        <v>0</v>
      </c>
      <c r="AA27" s="149"/>
      <c r="AB27" s="149"/>
      <c r="AC27" s="149"/>
      <c r="AD27" s="149"/>
      <c r="AE27" s="149"/>
      <c r="AF27" s="149">
        <f t="shared" si="0"/>
        <v>19102</v>
      </c>
    </row>
    <row r="28" spans="1:32" x14ac:dyDescent="0.2">
      <c r="A28" s="28" t="str">
        <f>+'Original ABG Allocation'!A28</f>
        <v>23</v>
      </c>
      <c r="B28" s="28" t="str">
        <f>+'Original ABG Allocation'!B28</f>
        <v>DAUPHIN</v>
      </c>
      <c r="C28" s="149">
        <f>'Other Funds Summary'!C28+'Other Funds-Revision No. 1'!C28</f>
        <v>0</v>
      </c>
      <c r="D28" s="149">
        <f>'Other Funds Summary'!D28+'Other Funds-Revision No. 1'!D28</f>
        <v>0</v>
      </c>
      <c r="E28" s="149">
        <f>'Other Funds Summary'!E28+'Other Funds-Revision No. 1'!E28</f>
        <v>8840</v>
      </c>
      <c r="F28" s="149">
        <f>'Other Funds Summary'!F28+'Other Funds-Revision No. 1'!F28</f>
        <v>0</v>
      </c>
      <c r="G28" s="149">
        <f>'Other Funds Summary'!G28+'Other Funds-Revision No. 1'!G28</f>
        <v>0</v>
      </c>
      <c r="H28" s="149">
        <f>'Other Funds Summary'!H28+'Other Funds-Revision No. 1'!H28</f>
        <v>0</v>
      </c>
      <c r="I28" s="149">
        <f>'Other Funds Summary'!I28+'Other Funds-Revision No. 1'!I28</f>
        <v>0</v>
      </c>
      <c r="J28" s="149">
        <f>'Other Funds Summary'!J28+'Other Funds-Revision No. 1'!J28</f>
        <v>0</v>
      </c>
      <c r="K28" s="149">
        <f>'Other Funds Summary'!K28+'Other Funds-Revision No. 1'!K28</f>
        <v>0</v>
      </c>
      <c r="L28" s="149">
        <f>'Other Funds Summary'!L28+'Other Funds-Revision No. 1'!L28</f>
        <v>0</v>
      </c>
      <c r="M28" s="149">
        <f>'Other Funds Summary'!M28+'Other Funds-Revision No. 1'!M28</f>
        <v>0</v>
      </c>
      <c r="N28" s="149">
        <f>'Other Funds Summary'!N28+'Other Funds-Revision No. 1'!N28</f>
        <v>0</v>
      </c>
      <c r="O28" s="149">
        <f>'Other Funds Summary'!O28+'Other Funds-Revision No. 1'!O28</f>
        <v>0</v>
      </c>
      <c r="P28" s="149">
        <f>'Other Funds Summary'!P28+'Other Funds-Revision No. 1'!P28</f>
        <v>0</v>
      </c>
      <c r="Q28" s="149">
        <f>'Other Funds Summary'!R28+'Other Funds-Revision No. 1'!Q28</f>
        <v>0</v>
      </c>
      <c r="R28" s="149">
        <f>'Other Funds Summary'!S28+'Other Funds-Revision No. 1'!R28</f>
        <v>0</v>
      </c>
      <c r="S28" s="149">
        <f>'Other Funds Summary'!T28+'Other Funds-Revision No. 1'!S28</f>
        <v>0</v>
      </c>
      <c r="T28" s="149">
        <f>'Other Funds Summary'!U28+'Other Funds-Revision No. 1'!T28</f>
        <v>0</v>
      </c>
      <c r="U28" s="149">
        <f>'Other Funds Summary'!V28+'Other Funds-Revision No. 1'!U28</f>
        <v>0</v>
      </c>
      <c r="V28" s="149">
        <v>41146</v>
      </c>
      <c r="W28" s="149">
        <f>'Other Funds Summary'!X28+'Other Funds-Revision No. 1'!W28</f>
        <v>0</v>
      </c>
      <c r="X28" s="149">
        <f>'Other Funds Summary'!Y28+'Other Funds-Revision No. 1'!X28</f>
        <v>0</v>
      </c>
      <c r="Y28" s="149">
        <f>'Other Funds Summary'!Z28+'Other Funds-Revision No. 1'!Y28</f>
        <v>0</v>
      </c>
      <c r="Z28" s="149">
        <f>'Other Funds Summary'!AA28+'Other Funds-Revision No. 1'!Z28</f>
        <v>0</v>
      </c>
      <c r="AA28" s="149"/>
      <c r="AB28" s="149"/>
      <c r="AC28" s="149"/>
      <c r="AD28" s="149"/>
      <c r="AE28" s="149"/>
      <c r="AF28" s="149">
        <f t="shared" si="0"/>
        <v>49986</v>
      </c>
    </row>
    <row r="29" spans="1:32" x14ac:dyDescent="0.2">
      <c r="A29" s="28" t="str">
        <f>+'Original ABG Allocation'!A29</f>
        <v>24</v>
      </c>
      <c r="B29" s="28" t="str">
        <f>+'Original ABG Allocation'!B29</f>
        <v>LEBANON</v>
      </c>
      <c r="C29" s="149">
        <f>'Other Funds Summary'!C29+'Other Funds-Revision No. 1'!C29</f>
        <v>0</v>
      </c>
      <c r="D29" s="149">
        <f>'Other Funds Summary'!D29+'Other Funds-Revision No. 1'!D29</f>
        <v>0</v>
      </c>
      <c r="E29" s="149">
        <f>'Other Funds Summary'!E29+'Other Funds-Revision No. 1'!E29</f>
        <v>9215</v>
      </c>
      <c r="F29" s="149">
        <f>'Other Funds Summary'!F29+'Other Funds-Revision No. 1'!F29</f>
        <v>0</v>
      </c>
      <c r="G29" s="149">
        <f>'Other Funds Summary'!G29+'Other Funds-Revision No. 1'!G29</f>
        <v>0</v>
      </c>
      <c r="H29" s="149">
        <f>'Other Funds Summary'!H29+'Other Funds-Revision No. 1'!H29</f>
        <v>0</v>
      </c>
      <c r="I29" s="149">
        <f>'Other Funds Summary'!I29+'Other Funds-Revision No. 1'!I29</f>
        <v>0</v>
      </c>
      <c r="J29" s="149">
        <f>'Other Funds Summary'!J29+'Other Funds-Revision No. 1'!J29</f>
        <v>0</v>
      </c>
      <c r="K29" s="149">
        <f>'Other Funds Summary'!K29+'Other Funds-Revision No. 1'!K29</f>
        <v>0</v>
      </c>
      <c r="L29" s="149">
        <f>'Other Funds Summary'!L29+'Other Funds-Revision No. 1'!L29</f>
        <v>0</v>
      </c>
      <c r="M29" s="149">
        <f>'Other Funds Summary'!M29+'Other Funds-Revision No. 1'!M29</f>
        <v>0</v>
      </c>
      <c r="N29" s="149">
        <f>'Other Funds Summary'!N29+'Other Funds-Revision No. 1'!N29</f>
        <v>0</v>
      </c>
      <c r="O29" s="149">
        <f>'Other Funds Summary'!O29+'Other Funds-Revision No. 1'!O29</f>
        <v>0</v>
      </c>
      <c r="P29" s="149">
        <f>'Other Funds Summary'!P29+'Other Funds-Revision No. 1'!P29</f>
        <v>0</v>
      </c>
      <c r="Q29" s="149">
        <f>'Other Funds Summary'!R29+'Other Funds-Revision No. 1'!Q29</f>
        <v>0</v>
      </c>
      <c r="R29" s="149">
        <f>'Other Funds Summary'!S29+'Other Funds-Revision No. 1'!R29</f>
        <v>0</v>
      </c>
      <c r="S29" s="149">
        <f>'Other Funds Summary'!T29+'Other Funds-Revision No. 1'!S29</f>
        <v>0</v>
      </c>
      <c r="T29" s="149">
        <f>'Other Funds Summary'!U29+'Other Funds-Revision No. 1'!T29</f>
        <v>0</v>
      </c>
      <c r="U29" s="149">
        <f>'Other Funds Summary'!V29+'Other Funds-Revision No. 1'!U29</f>
        <v>0</v>
      </c>
      <c r="V29" s="149">
        <v>19343</v>
      </c>
      <c r="W29" s="149">
        <f>'Other Funds Summary'!X29+'Other Funds-Revision No. 1'!W29</f>
        <v>0</v>
      </c>
      <c r="X29" s="149">
        <f>'Other Funds Summary'!Y29+'Other Funds-Revision No. 1'!X29</f>
        <v>0</v>
      </c>
      <c r="Y29" s="149">
        <f>'Other Funds Summary'!Z29+'Other Funds-Revision No. 1'!Y29</f>
        <v>0</v>
      </c>
      <c r="Z29" s="149">
        <f>'Other Funds Summary'!AA29+'Other Funds-Revision No. 1'!Z29</f>
        <v>0</v>
      </c>
      <c r="AA29" s="149"/>
      <c r="AB29" s="149"/>
      <c r="AC29" s="149"/>
      <c r="AD29" s="149"/>
      <c r="AE29" s="149"/>
      <c r="AF29" s="149">
        <f t="shared" si="0"/>
        <v>28558</v>
      </c>
    </row>
    <row r="30" spans="1:32" x14ac:dyDescent="0.2">
      <c r="A30" s="28" t="str">
        <f>+'Original ABG Allocation'!A30</f>
        <v>25</v>
      </c>
      <c r="B30" s="28" t="str">
        <f>+'Original ABG Allocation'!B30</f>
        <v>YORK</v>
      </c>
      <c r="C30" s="149">
        <f>'Other Funds Summary'!C30+'Other Funds-Revision No. 1'!C30</f>
        <v>0</v>
      </c>
      <c r="D30" s="149">
        <f>'Other Funds Summary'!D30+'Other Funds-Revision No. 1'!D30</f>
        <v>0</v>
      </c>
      <c r="E30" s="149">
        <f>'Other Funds Summary'!E30+'Other Funds-Revision No. 1'!E30</f>
        <v>8840</v>
      </c>
      <c r="F30" s="149">
        <f>'Other Funds Summary'!F30+'Other Funds-Revision No. 1'!F30</f>
        <v>0</v>
      </c>
      <c r="G30" s="149">
        <f>'Other Funds Summary'!G30+'Other Funds-Revision No. 1'!G30</f>
        <v>0</v>
      </c>
      <c r="H30" s="149">
        <f>'Other Funds Summary'!H30+'Other Funds-Revision No. 1'!H30</f>
        <v>0</v>
      </c>
      <c r="I30" s="149">
        <f>'Other Funds Summary'!I30+'Other Funds-Revision No. 1'!I30</f>
        <v>0</v>
      </c>
      <c r="J30" s="149">
        <f>'Other Funds Summary'!J30+'Other Funds-Revision No. 1'!J30</f>
        <v>0</v>
      </c>
      <c r="K30" s="149">
        <f>'Other Funds Summary'!K30+'Other Funds-Revision No. 1'!K30</f>
        <v>0</v>
      </c>
      <c r="L30" s="149">
        <f>'Other Funds Summary'!L30+'Other Funds-Revision No. 1'!L30</f>
        <v>0</v>
      </c>
      <c r="M30" s="149">
        <f>'Other Funds Summary'!M30+'Other Funds-Revision No. 1'!M30</f>
        <v>0</v>
      </c>
      <c r="N30" s="149">
        <f>'Other Funds Summary'!N30+'Other Funds-Revision No. 1'!N30</f>
        <v>0</v>
      </c>
      <c r="O30" s="149">
        <f>'Other Funds Summary'!O30+'Other Funds-Revision No. 1'!O30</f>
        <v>0</v>
      </c>
      <c r="P30" s="149">
        <f>'Other Funds Summary'!P30+'Other Funds-Revision No. 1'!P30</f>
        <v>0</v>
      </c>
      <c r="Q30" s="149">
        <f>'Other Funds Summary'!R30+'Other Funds-Revision No. 1'!Q30</f>
        <v>0</v>
      </c>
      <c r="R30" s="149">
        <f>'Other Funds Summary'!S30+'Other Funds-Revision No. 1'!R30</f>
        <v>0</v>
      </c>
      <c r="S30" s="149">
        <f>'Other Funds Summary'!T30+'Other Funds-Revision No. 1'!S30</f>
        <v>0</v>
      </c>
      <c r="T30" s="149">
        <f>'Other Funds Summary'!U30+'Other Funds-Revision No. 1'!T30</f>
        <v>0</v>
      </c>
      <c r="U30" s="149">
        <f>'Other Funds Summary'!V30+'Other Funds-Revision No. 1'!U30</f>
        <v>0</v>
      </c>
      <c r="V30" s="149">
        <v>60311</v>
      </c>
      <c r="W30" s="149">
        <f>'Other Funds Summary'!X30+'Other Funds-Revision No. 1'!W30</f>
        <v>0</v>
      </c>
      <c r="X30" s="149">
        <f>'Other Funds Summary'!Y30+'Other Funds-Revision No. 1'!X30</f>
        <v>0</v>
      </c>
      <c r="Y30" s="149">
        <f>'Other Funds Summary'!Z30+'Other Funds-Revision No. 1'!Y30</f>
        <v>0</v>
      </c>
      <c r="Z30" s="149">
        <f>'Other Funds Summary'!AA30+'Other Funds-Revision No. 1'!Z30</f>
        <v>0</v>
      </c>
      <c r="AA30" s="149"/>
      <c r="AB30" s="149"/>
      <c r="AC30" s="149"/>
      <c r="AD30" s="149"/>
      <c r="AE30" s="149"/>
      <c r="AF30" s="149">
        <f t="shared" si="0"/>
        <v>69151</v>
      </c>
    </row>
    <row r="31" spans="1:32" x14ac:dyDescent="0.2">
      <c r="A31" s="28" t="str">
        <f>+'Original ABG Allocation'!A31</f>
        <v>26</v>
      </c>
      <c r="B31" s="28" t="str">
        <f>+'Original ABG Allocation'!B31</f>
        <v>LANCASTER</v>
      </c>
      <c r="C31" s="149">
        <f>'Other Funds Summary'!C31+'Other Funds-Revision No. 1'!C31</f>
        <v>0</v>
      </c>
      <c r="D31" s="149">
        <f>'Other Funds Summary'!D31+'Other Funds-Revision No. 1'!D31</f>
        <v>0</v>
      </c>
      <c r="E31" s="149">
        <f>'Other Funds Summary'!E31+'Other Funds-Revision No. 1'!E31</f>
        <v>8840</v>
      </c>
      <c r="F31" s="149">
        <f>'Other Funds Summary'!F31+'Other Funds-Revision No. 1'!F31</f>
        <v>0</v>
      </c>
      <c r="G31" s="149">
        <f>'Other Funds Summary'!G31+'Other Funds-Revision No. 1'!G31</f>
        <v>0</v>
      </c>
      <c r="H31" s="149">
        <f>'Other Funds Summary'!H31+'Other Funds-Revision No. 1'!H31</f>
        <v>0</v>
      </c>
      <c r="I31" s="149">
        <f>'Other Funds Summary'!I31+'Other Funds-Revision No. 1'!I31</f>
        <v>0</v>
      </c>
      <c r="J31" s="149">
        <f>'Other Funds Summary'!J31+'Other Funds-Revision No. 1'!J31</f>
        <v>0</v>
      </c>
      <c r="K31" s="149">
        <f>'Other Funds Summary'!K31+'Other Funds-Revision No. 1'!K31</f>
        <v>0</v>
      </c>
      <c r="L31" s="149">
        <f>'Other Funds Summary'!L31+'Other Funds-Revision No. 1'!L31</f>
        <v>0</v>
      </c>
      <c r="M31" s="149">
        <f>'Other Funds Summary'!M31+'Other Funds-Revision No. 1'!M31</f>
        <v>0</v>
      </c>
      <c r="N31" s="149">
        <f>'Other Funds Summary'!N31+'Other Funds-Revision No. 1'!N31</f>
        <v>0</v>
      </c>
      <c r="O31" s="149">
        <f>'Other Funds Summary'!O31+'Other Funds-Revision No. 1'!O31</f>
        <v>0</v>
      </c>
      <c r="P31" s="149">
        <f>'Other Funds Summary'!P31+'Other Funds-Revision No. 1'!P31</f>
        <v>0</v>
      </c>
      <c r="Q31" s="149">
        <f>'Other Funds Summary'!R31+'Other Funds-Revision No. 1'!Q31</f>
        <v>0</v>
      </c>
      <c r="R31" s="149">
        <f>'Other Funds Summary'!S31+'Other Funds-Revision No. 1'!R31</f>
        <v>0</v>
      </c>
      <c r="S31" s="149">
        <f>'Other Funds Summary'!T31+'Other Funds-Revision No. 1'!S31</f>
        <v>0</v>
      </c>
      <c r="T31" s="149">
        <f>'Other Funds Summary'!U31+'Other Funds-Revision No. 1'!T31</f>
        <v>0</v>
      </c>
      <c r="U31" s="149">
        <f>'Other Funds Summary'!V31+'Other Funds-Revision No. 1'!U31</f>
        <v>0</v>
      </c>
      <c r="V31" s="149">
        <v>68547</v>
      </c>
      <c r="W31" s="149">
        <f>'Other Funds Summary'!X31+'Other Funds-Revision No. 1'!W31</f>
        <v>0</v>
      </c>
      <c r="X31" s="149">
        <f>'Other Funds Summary'!Y31+'Other Funds-Revision No. 1'!X31</f>
        <v>0</v>
      </c>
      <c r="Y31" s="149">
        <f>'Other Funds Summary'!Z31+'Other Funds-Revision No. 1'!Y31</f>
        <v>0</v>
      </c>
      <c r="Z31" s="149">
        <f>'Other Funds Summary'!AA31+'Other Funds-Revision No. 1'!Z31</f>
        <v>0</v>
      </c>
      <c r="AA31" s="149"/>
      <c r="AB31" s="149"/>
      <c r="AC31" s="149"/>
      <c r="AD31" s="149"/>
      <c r="AE31" s="149"/>
      <c r="AF31" s="149">
        <f t="shared" si="0"/>
        <v>77387</v>
      </c>
    </row>
    <row r="32" spans="1:32" x14ac:dyDescent="0.2">
      <c r="A32" s="28" t="str">
        <f>+'Original ABG Allocation'!A32</f>
        <v>27</v>
      </c>
      <c r="B32" s="28" t="str">
        <f>+'Original ABG Allocation'!B32</f>
        <v>CHESTER</v>
      </c>
      <c r="C32" s="149">
        <f>'Other Funds Summary'!C32+'Other Funds-Revision No. 1'!C32</f>
        <v>0</v>
      </c>
      <c r="D32" s="149">
        <f>'Other Funds Summary'!D32+'Other Funds-Revision No. 1'!D32</f>
        <v>0</v>
      </c>
      <c r="E32" s="149">
        <f>'Other Funds Summary'!E32+'Other Funds-Revision No. 1'!E32</f>
        <v>8840</v>
      </c>
      <c r="F32" s="149">
        <f>'Other Funds Summary'!F32+'Other Funds-Revision No. 1'!F32</f>
        <v>0</v>
      </c>
      <c r="G32" s="149">
        <f>'Other Funds Summary'!G32+'Other Funds-Revision No. 1'!G32</f>
        <v>0</v>
      </c>
      <c r="H32" s="149">
        <f>'Other Funds Summary'!H32+'Other Funds-Revision No. 1'!H32</f>
        <v>0</v>
      </c>
      <c r="I32" s="149">
        <f>'Other Funds Summary'!I32+'Other Funds-Revision No. 1'!I32</f>
        <v>0</v>
      </c>
      <c r="J32" s="149">
        <f>'Other Funds Summary'!J32+'Other Funds-Revision No. 1'!J32</f>
        <v>0</v>
      </c>
      <c r="K32" s="149">
        <f>'Other Funds Summary'!K32+'Other Funds-Revision No. 1'!K32</f>
        <v>0</v>
      </c>
      <c r="L32" s="149">
        <f>'Other Funds Summary'!L32+'Other Funds-Revision No. 1'!L32</f>
        <v>0</v>
      </c>
      <c r="M32" s="149">
        <f>'Other Funds Summary'!M32+'Other Funds-Revision No. 1'!M32</f>
        <v>0</v>
      </c>
      <c r="N32" s="149">
        <f>'Other Funds Summary'!N32+'Other Funds-Revision No. 1'!N32</f>
        <v>0</v>
      </c>
      <c r="O32" s="149">
        <f>'Other Funds Summary'!O32+'Other Funds-Revision No. 1'!O32</f>
        <v>0</v>
      </c>
      <c r="P32" s="149">
        <f>'Other Funds Summary'!P32+'Other Funds-Revision No. 1'!P32</f>
        <v>0</v>
      </c>
      <c r="Q32" s="149">
        <f>'Other Funds Summary'!R32+'Other Funds-Revision No. 1'!Q32</f>
        <v>0</v>
      </c>
      <c r="R32" s="149">
        <f>'Other Funds Summary'!S32+'Other Funds-Revision No. 1'!R32</f>
        <v>0</v>
      </c>
      <c r="S32" s="149">
        <f>'Other Funds Summary'!T32+'Other Funds-Revision No. 1'!S32</f>
        <v>0</v>
      </c>
      <c r="T32" s="149">
        <f>'Other Funds Summary'!U32+'Other Funds-Revision No. 1'!T32</f>
        <v>0</v>
      </c>
      <c r="U32" s="149">
        <f>'Other Funds Summary'!V32+'Other Funds-Revision No. 1'!U32</f>
        <v>0</v>
      </c>
      <c r="V32" s="149">
        <v>51134</v>
      </c>
      <c r="W32" s="149">
        <f>'Other Funds Summary'!X32+'Other Funds-Revision No. 1'!W32</f>
        <v>0</v>
      </c>
      <c r="X32" s="149">
        <f>'Other Funds Summary'!Y32+'Other Funds-Revision No. 1'!X32</f>
        <v>0</v>
      </c>
      <c r="Y32" s="149">
        <f>'Other Funds Summary'!Z32+'Other Funds-Revision No. 1'!Y32</f>
        <v>0</v>
      </c>
      <c r="Z32" s="149">
        <f>'Other Funds Summary'!AA32+'Other Funds-Revision No. 1'!Z32</f>
        <v>0</v>
      </c>
      <c r="AA32" s="149"/>
      <c r="AB32" s="149"/>
      <c r="AC32" s="149"/>
      <c r="AD32" s="149"/>
      <c r="AE32" s="149"/>
      <c r="AF32" s="149">
        <f t="shared" si="0"/>
        <v>59974</v>
      </c>
    </row>
    <row r="33" spans="1:32" x14ac:dyDescent="0.2">
      <c r="A33" s="28" t="str">
        <f>+'Original ABG Allocation'!A33</f>
        <v>28</v>
      </c>
      <c r="B33" s="28" t="str">
        <f>+'Original ABG Allocation'!B33</f>
        <v>MONTGOMERY</v>
      </c>
      <c r="C33" s="149">
        <f>'Other Funds Summary'!C33+'Other Funds-Revision No. 1'!C33</f>
        <v>0</v>
      </c>
      <c r="D33" s="149">
        <f>'Other Funds Summary'!D33+'Other Funds-Revision No. 1'!D33</f>
        <v>0</v>
      </c>
      <c r="E33" s="149">
        <f>'Other Funds Summary'!E33+'Other Funds-Revision No. 1'!E33</f>
        <v>8840</v>
      </c>
      <c r="F33" s="149">
        <f>'Other Funds Summary'!F33+'Other Funds-Revision No. 1'!F33</f>
        <v>0</v>
      </c>
      <c r="G33" s="149">
        <f>'Other Funds Summary'!G33+'Other Funds-Revision No. 1'!G33</f>
        <v>0</v>
      </c>
      <c r="H33" s="149">
        <f>'Other Funds Summary'!H33+'Other Funds-Revision No. 1'!H33</f>
        <v>0</v>
      </c>
      <c r="I33" s="149">
        <f>'Other Funds Summary'!I33+'Other Funds-Revision No. 1'!I33</f>
        <v>0</v>
      </c>
      <c r="J33" s="149">
        <f>'Other Funds Summary'!J33+'Other Funds-Revision No. 1'!J33</f>
        <v>0</v>
      </c>
      <c r="K33" s="149">
        <f>'Other Funds Summary'!K33+'Other Funds-Revision No. 1'!K33</f>
        <v>0</v>
      </c>
      <c r="L33" s="149">
        <f>'Other Funds Summary'!L33+'Other Funds-Revision No. 1'!L33</f>
        <v>0</v>
      </c>
      <c r="M33" s="149">
        <f>'Other Funds Summary'!M33+'Other Funds-Revision No. 1'!M33</f>
        <v>0</v>
      </c>
      <c r="N33" s="149">
        <f>'Other Funds Summary'!N33+'Other Funds-Revision No. 1'!N33</f>
        <v>0</v>
      </c>
      <c r="O33" s="149">
        <f>'Other Funds Summary'!O33+'Other Funds-Revision No. 1'!O33</f>
        <v>0</v>
      </c>
      <c r="P33" s="149">
        <f>'Other Funds Summary'!P33+'Other Funds-Revision No. 1'!P33</f>
        <v>0</v>
      </c>
      <c r="Q33" s="149">
        <f>'Other Funds Summary'!R33+'Other Funds-Revision No. 1'!Q33</f>
        <v>0</v>
      </c>
      <c r="R33" s="149">
        <f>'Other Funds Summary'!S33+'Other Funds-Revision No. 1'!R33</f>
        <v>0</v>
      </c>
      <c r="S33" s="149">
        <f>'Other Funds Summary'!T33+'Other Funds-Revision No. 1'!S33</f>
        <v>0</v>
      </c>
      <c r="T33" s="149">
        <f>'Other Funds Summary'!U33+'Other Funds-Revision No. 1'!T33</f>
        <v>0</v>
      </c>
      <c r="U33" s="149">
        <f>'Other Funds Summary'!V33+'Other Funds-Revision No. 1'!U33</f>
        <v>0</v>
      </c>
      <c r="V33" s="149">
        <v>92594</v>
      </c>
      <c r="W33" s="149">
        <f>'Other Funds Summary'!X33+'Other Funds-Revision No. 1'!W33</f>
        <v>0</v>
      </c>
      <c r="X33" s="149">
        <f>'Other Funds Summary'!Y33+'Other Funds-Revision No. 1'!X33</f>
        <v>0</v>
      </c>
      <c r="Y33" s="149">
        <f>'Other Funds Summary'!Z33+'Other Funds-Revision No. 1'!Y33</f>
        <v>0</v>
      </c>
      <c r="Z33" s="149">
        <f>'Other Funds Summary'!AA33+'Other Funds-Revision No. 1'!Z33</f>
        <v>0</v>
      </c>
      <c r="AA33" s="149"/>
      <c r="AB33" s="149"/>
      <c r="AC33" s="149"/>
      <c r="AD33" s="149"/>
      <c r="AE33" s="149"/>
      <c r="AF33" s="149">
        <f t="shared" si="0"/>
        <v>101434</v>
      </c>
    </row>
    <row r="34" spans="1:32" x14ac:dyDescent="0.2">
      <c r="A34" s="28" t="str">
        <f>+'Original ABG Allocation'!A34</f>
        <v>29</v>
      </c>
      <c r="B34" s="28" t="str">
        <f>+'Original ABG Allocation'!B34</f>
        <v>BUCKS</v>
      </c>
      <c r="C34" s="149">
        <f>'Other Funds Summary'!C34+'Other Funds-Revision No. 1'!C34</f>
        <v>0</v>
      </c>
      <c r="D34" s="149">
        <f>'Other Funds Summary'!D34+'Other Funds-Revision No. 1'!D34</f>
        <v>0</v>
      </c>
      <c r="E34" s="149">
        <f>'Other Funds Summary'!E34+'Other Funds-Revision No. 1'!E34</f>
        <v>8840</v>
      </c>
      <c r="F34" s="149">
        <f>'Other Funds Summary'!F34+'Other Funds-Revision No. 1'!F34</f>
        <v>0</v>
      </c>
      <c r="G34" s="149">
        <f>'Other Funds Summary'!G34+'Other Funds-Revision No. 1'!G34</f>
        <v>0</v>
      </c>
      <c r="H34" s="149">
        <f>'Other Funds Summary'!H34+'Other Funds-Revision No. 1'!H34</f>
        <v>0</v>
      </c>
      <c r="I34" s="149">
        <f>'Other Funds Summary'!I34+'Other Funds-Revision No. 1'!I34</f>
        <v>0</v>
      </c>
      <c r="J34" s="149">
        <f>'Other Funds Summary'!J34+'Other Funds-Revision No. 1'!J34</f>
        <v>0</v>
      </c>
      <c r="K34" s="149">
        <f>'Other Funds Summary'!K34+'Other Funds-Revision No. 1'!K34</f>
        <v>0</v>
      </c>
      <c r="L34" s="149">
        <f>'Other Funds Summary'!L34+'Other Funds-Revision No. 1'!L34</f>
        <v>0</v>
      </c>
      <c r="M34" s="149">
        <f>'Other Funds Summary'!M34+'Other Funds-Revision No. 1'!M34</f>
        <v>0</v>
      </c>
      <c r="N34" s="149">
        <f>'Other Funds Summary'!N34+'Other Funds-Revision No. 1'!N34</f>
        <v>0</v>
      </c>
      <c r="O34" s="149">
        <f>'Other Funds Summary'!O34+'Other Funds-Revision No. 1'!O34</f>
        <v>0</v>
      </c>
      <c r="P34" s="149">
        <f>'Other Funds Summary'!P34+'Other Funds-Revision No. 1'!P34</f>
        <v>0</v>
      </c>
      <c r="Q34" s="149">
        <f>'Other Funds Summary'!R34+'Other Funds-Revision No. 1'!Q34</f>
        <v>0</v>
      </c>
      <c r="R34" s="149">
        <f>'Other Funds Summary'!S34+'Other Funds-Revision No. 1'!R34</f>
        <v>0</v>
      </c>
      <c r="S34" s="149">
        <f>'Other Funds Summary'!T34+'Other Funds-Revision No. 1'!S34</f>
        <v>0</v>
      </c>
      <c r="T34" s="149">
        <f>'Other Funds Summary'!U34+'Other Funds-Revision No. 1'!T34</f>
        <v>0</v>
      </c>
      <c r="U34" s="149">
        <f>'Other Funds Summary'!V34+'Other Funds-Revision No. 1'!U34</f>
        <v>0</v>
      </c>
      <c r="V34" s="149">
        <v>67441</v>
      </c>
      <c r="W34" s="149">
        <f>'Other Funds Summary'!X34+'Other Funds-Revision No. 1'!W34</f>
        <v>0</v>
      </c>
      <c r="X34" s="149">
        <f>'Other Funds Summary'!Y34+'Other Funds-Revision No. 1'!X34</f>
        <v>0</v>
      </c>
      <c r="Y34" s="149">
        <f>'Other Funds Summary'!Z34+'Other Funds-Revision No. 1'!Y34</f>
        <v>0</v>
      </c>
      <c r="Z34" s="149">
        <f>'Other Funds Summary'!AA34+'Other Funds-Revision No. 1'!Z34</f>
        <v>0</v>
      </c>
      <c r="AA34" s="149"/>
      <c r="AB34" s="149"/>
      <c r="AC34" s="149"/>
      <c r="AD34" s="149"/>
      <c r="AE34" s="149"/>
      <c r="AF34" s="149">
        <f t="shared" si="0"/>
        <v>76281</v>
      </c>
    </row>
    <row r="35" spans="1:32" x14ac:dyDescent="0.2">
      <c r="A35" s="28" t="str">
        <f>+'Original ABG Allocation'!A35</f>
        <v>30</v>
      </c>
      <c r="B35" s="28" t="str">
        <f>+'Original ABG Allocation'!B35</f>
        <v>DELAWARE</v>
      </c>
      <c r="C35" s="149">
        <f>'Other Funds Summary'!C35+'Other Funds-Revision No. 1'!C35</f>
        <v>0</v>
      </c>
      <c r="D35" s="149">
        <f>'Other Funds Summary'!D35+'Other Funds-Revision No. 1'!D35</f>
        <v>0</v>
      </c>
      <c r="E35" s="149">
        <f>'Other Funds Summary'!E35+'Other Funds-Revision No. 1'!E35</f>
        <v>8840</v>
      </c>
      <c r="F35" s="149">
        <f>'Other Funds Summary'!F35+'Other Funds-Revision No. 1'!F35</f>
        <v>0</v>
      </c>
      <c r="G35" s="149">
        <f>'Other Funds Summary'!G35+'Other Funds-Revision No. 1'!G35</f>
        <v>0</v>
      </c>
      <c r="H35" s="149">
        <f>'Other Funds Summary'!H35+'Other Funds-Revision No. 1'!H35</f>
        <v>0</v>
      </c>
      <c r="I35" s="149">
        <f>'Other Funds Summary'!I35+'Other Funds-Revision No. 1'!I35</f>
        <v>0</v>
      </c>
      <c r="J35" s="149">
        <f>'Other Funds Summary'!J35+'Other Funds-Revision No. 1'!J35</f>
        <v>0</v>
      </c>
      <c r="K35" s="149">
        <f>'Other Funds Summary'!K35+'Other Funds-Revision No. 1'!K35</f>
        <v>0</v>
      </c>
      <c r="L35" s="149">
        <f>'Other Funds Summary'!L35+'Other Funds-Revision No. 1'!L35</f>
        <v>0</v>
      </c>
      <c r="M35" s="149">
        <f>'Other Funds Summary'!M35+'Other Funds-Revision No. 1'!M35</f>
        <v>0</v>
      </c>
      <c r="N35" s="149">
        <f>'Other Funds Summary'!N35+'Other Funds-Revision No. 1'!N35</f>
        <v>0</v>
      </c>
      <c r="O35" s="149">
        <f>'Other Funds Summary'!O35+'Other Funds-Revision No. 1'!O35</f>
        <v>0</v>
      </c>
      <c r="P35" s="149">
        <f>'Other Funds Summary'!P35+'Other Funds-Revision No. 1'!P35</f>
        <v>0</v>
      </c>
      <c r="Q35" s="149">
        <f>'Other Funds Summary'!R35+'Other Funds-Revision No. 1'!Q35</f>
        <v>0</v>
      </c>
      <c r="R35" s="149">
        <f>'Other Funds Summary'!S35+'Other Funds-Revision No. 1'!R35</f>
        <v>0</v>
      </c>
      <c r="S35" s="149">
        <f>'Other Funds Summary'!T35+'Other Funds-Revision No. 1'!S35</f>
        <v>0</v>
      </c>
      <c r="T35" s="149">
        <f>'Other Funds Summary'!U35+'Other Funds-Revision No. 1'!T35</f>
        <v>0</v>
      </c>
      <c r="U35" s="149">
        <f>'Other Funds Summary'!V35+'Other Funds-Revision No. 1'!U35</f>
        <v>0</v>
      </c>
      <c r="V35" s="149">
        <v>73647</v>
      </c>
      <c r="W35" s="149">
        <f>'Other Funds Summary'!X35+'Other Funds-Revision No. 1'!W35</f>
        <v>0</v>
      </c>
      <c r="X35" s="149">
        <f>'Other Funds Summary'!Y35+'Other Funds-Revision No. 1'!X35</f>
        <v>0</v>
      </c>
      <c r="Y35" s="149">
        <f>'Other Funds Summary'!Z35+'Other Funds-Revision No. 1'!Y35</f>
        <v>0</v>
      </c>
      <c r="Z35" s="149">
        <f>'Other Funds Summary'!AA35+'Other Funds-Revision No. 1'!Z35</f>
        <v>0</v>
      </c>
      <c r="AA35" s="149"/>
      <c r="AB35" s="149"/>
      <c r="AC35" s="149"/>
      <c r="AD35" s="149"/>
      <c r="AE35" s="149"/>
      <c r="AF35" s="149">
        <f t="shared" si="0"/>
        <v>82487</v>
      </c>
    </row>
    <row r="36" spans="1:32" x14ac:dyDescent="0.2">
      <c r="A36" s="28" t="str">
        <f>+'Original ABG Allocation'!A36</f>
        <v>31</v>
      </c>
      <c r="B36" s="28" t="str">
        <f>+'Original ABG Allocation'!B36</f>
        <v>PHILADELPHIA</v>
      </c>
      <c r="C36" s="149">
        <f>'Other Funds Summary'!C36+'Other Funds-Revision No. 1'!C36</f>
        <v>0</v>
      </c>
      <c r="D36" s="149">
        <f>'Other Funds Summary'!D36+'Other Funds-Revision No. 1'!D36</f>
        <v>0</v>
      </c>
      <c r="E36" s="149">
        <f>'Other Funds Summary'!E36+'Other Funds-Revision No. 1'!E36</f>
        <v>10140</v>
      </c>
      <c r="F36" s="149">
        <f>'Other Funds Summary'!F36+'Other Funds-Revision No. 1'!F36</f>
        <v>0</v>
      </c>
      <c r="G36" s="149">
        <f>'Other Funds Summary'!G36+'Other Funds-Revision No. 1'!G36</f>
        <v>0</v>
      </c>
      <c r="H36" s="149">
        <f>'Other Funds Summary'!H36+'Other Funds-Revision No. 1'!H36</f>
        <v>0</v>
      </c>
      <c r="I36" s="149">
        <f>'Other Funds Summary'!I36+'Other Funds-Revision No. 1'!I36</f>
        <v>0</v>
      </c>
      <c r="J36" s="149">
        <f>'Other Funds Summary'!J36+'Other Funds-Revision No. 1'!J36</f>
        <v>0</v>
      </c>
      <c r="K36" s="149">
        <f>'Other Funds Summary'!K36+'Other Funds-Revision No. 1'!K36</f>
        <v>0</v>
      </c>
      <c r="L36" s="149">
        <f>'Other Funds Summary'!L36+'Other Funds-Revision No. 1'!L36</f>
        <v>0</v>
      </c>
      <c r="M36" s="149">
        <f>'Other Funds Summary'!M36+'Other Funds-Revision No. 1'!M36</f>
        <v>0</v>
      </c>
      <c r="N36" s="149">
        <f>'Other Funds Summary'!N36+'Other Funds-Revision No. 1'!N36</f>
        <v>0</v>
      </c>
      <c r="O36" s="149">
        <f>'Other Funds Summary'!O36+'Other Funds-Revision No. 1'!O36</f>
        <v>0</v>
      </c>
      <c r="P36" s="149">
        <f>'Other Funds Summary'!P36+'Other Funds-Revision No. 1'!P36</f>
        <v>0</v>
      </c>
      <c r="Q36" s="149">
        <f>'Other Funds Summary'!R36+'Other Funds-Revision No. 1'!Q36</f>
        <v>0</v>
      </c>
      <c r="R36" s="149">
        <f>'Other Funds Summary'!S36+'Other Funds-Revision No. 1'!R36</f>
        <v>0</v>
      </c>
      <c r="S36" s="149">
        <f>'Other Funds Summary'!T36+'Other Funds-Revision No. 1'!S36</f>
        <v>0</v>
      </c>
      <c r="T36" s="149">
        <f>'Other Funds Summary'!U36+'Other Funds-Revision No. 1'!T36</f>
        <v>0</v>
      </c>
      <c r="U36" s="149">
        <f>'Other Funds Summary'!V36+'Other Funds-Revision No. 1'!U36</f>
        <v>0</v>
      </c>
      <c r="V36" s="149">
        <v>365098</v>
      </c>
      <c r="W36" s="149">
        <f>'Other Funds Summary'!X36+'Other Funds-Revision No. 1'!W36</f>
        <v>0</v>
      </c>
      <c r="X36" s="149">
        <f>'Other Funds Summary'!Y36+'Other Funds-Revision No. 1'!X36</f>
        <v>0</v>
      </c>
      <c r="Y36" s="149">
        <f>'Other Funds Summary'!Z36+'Other Funds-Revision No. 1'!Y36</f>
        <v>0</v>
      </c>
      <c r="Z36" s="149">
        <f>'Other Funds Summary'!AA36+'Other Funds-Revision No. 1'!Z36</f>
        <v>0</v>
      </c>
      <c r="AA36" s="149"/>
      <c r="AB36" s="149"/>
      <c r="AC36" s="149"/>
      <c r="AD36" s="149"/>
      <c r="AE36" s="149"/>
      <c r="AF36" s="149">
        <f t="shared" si="0"/>
        <v>375238</v>
      </c>
    </row>
    <row r="37" spans="1:32" x14ac:dyDescent="0.2">
      <c r="A37" s="28" t="str">
        <f>+'Original ABG Allocation'!A37</f>
        <v>32</v>
      </c>
      <c r="B37" s="28" t="str">
        <f>+'Original ABG Allocation'!B37</f>
        <v>BERKS</v>
      </c>
      <c r="C37" s="149">
        <f>'Other Funds Summary'!C37+'Other Funds-Revision No. 1'!C37</f>
        <v>0</v>
      </c>
      <c r="D37" s="149">
        <f>'Other Funds Summary'!D37+'Other Funds-Revision No. 1'!D37</f>
        <v>0</v>
      </c>
      <c r="E37" s="149">
        <f>'Other Funds Summary'!E37+'Other Funds-Revision No. 1'!E37</f>
        <v>8840</v>
      </c>
      <c r="F37" s="149">
        <f>'Other Funds Summary'!F37+'Other Funds-Revision No. 1'!F37</f>
        <v>0</v>
      </c>
      <c r="G37" s="149">
        <f>'Other Funds Summary'!G37+'Other Funds-Revision No. 1'!G37</f>
        <v>0</v>
      </c>
      <c r="H37" s="149">
        <f>'Other Funds Summary'!H37+'Other Funds-Revision No. 1'!H37</f>
        <v>0</v>
      </c>
      <c r="I37" s="149">
        <f>'Other Funds Summary'!I37+'Other Funds-Revision No. 1'!I37</f>
        <v>0</v>
      </c>
      <c r="J37" s="149">
        <f>'Other Funds Summary'!J37+'Other Funds-Revision No. 1'!J37</f>
        <v>0</v>
      </c>
      <c r="K37" s="149">
        <f>'Other Funds Summary'!K37+'Other Funds-Revision No. 1'!K37</f>
        <v>0</v>
      </c>
      <c r="L37" s="149">
        <f>'Other Funds Summary'!L37+'Other Funds-Revision No. 1'!L37</f>
        <v>0</v>
      </c>
      <c r="M37" s="149">
        <f>'Other Funds Summary'!M37+'Other Funds-Revision No. 1'!M37</f>
        <v>0</v>
      </c>
      <c r="N37" s="149">
        <f>'Other Funds Summary'!N37+'Other Funds-Revision No. 1'!N37</f>
        <v>0</v>
      </c>
      <c r="O37" s="149">
        <f>'Other Funds Summary'!O37+'Other Funds-Revision No. 1'!O37</f>
        <v>0</v>
      </c>
      <c r="P37" s="149">
        <f>'Other Funds Summary'!P37+'Other Funds-Revision No. 1'!P37</f>
        <v>0</v>
      </c>
      <c r="Q37" s="149">
        <f>'Other Funds Summary'!R37+'Other Funds-Revision No. 1'!Q37</f>
        <v>0</v>
      </c>
      <c r="R37" s="149">
        <f>'Other Funds Summary'!S37+'Other Funds-Revision No. 1'!R37</f>
        <v>0</v>
      </c>
      <c r="S37" s="149">
        <f>'Other Funds Summary'!T37+'Other Funds-Revision No. 1'!S37</f>
        <v>0</v>
      </c>
      <c r="T37" s="149">
        <f>'Other Funds Summary'!U37+'Other Funds-Revision No. 1'!T37</f>
        <v>0</v>
      </c>
      <c r="U37" s="149">
        <f>'Other Funds Summary'!V37+'Other Funds-Revision No. 1'!U37</f>
        <v>0</v>
      </c>
      <c r="V37" s="149">
        <v>61542</v>
      </c>
      <c r="W37" s="149">
        <f>'Other Funds Summary'!X37+'Other Funds-Revision No. 1'!W37</f>
        <v>0</v>
      </c>
      <c r="X37" s="149">
        <f>'Other Funds Summary'!Y37+'Other Funds-Revision No. 1'!X37</f>
        <v>0</v>
      </c>
      <c r="Y37" s="149">
        <f>'Other Funds Summary'!Z37+'Other Funds-Revision No. 1'!Y37</f>
        <v>0</v>
      </c>
      <c r="Z37" s="149">
        <f>'Other Funds Summary'!AA37+'Other Funds-Revision No. 1'!Z37</f>
        <v>0</v>
      </c>
      <c r="AA37" s="149"/>
      <c r="AB37" s="149"/>
      <c r="AC37" s="149"/>
      <c r="AD37" s="149"/>
      <c r="AE37" s="149"/>
      <c r="AF37" s="149">
        <f t="shared" si="0"/>
        <v>70382</v>
      </c>
    </row>
    <row r="38" spans="1:32" x14ac:dyDescent="0.2">
      <c r="A38" s="28" t="str">
        <f>+'Original ABG Allocation'!A38</f>
        <v>33</v>
      </c>
      <c r="B38" s="28" t="str">
        <f>+'Original ABG Allocation'!B38</f>
        <v>LEHIGH</v>
      </c>
      <c r="C38" s="149">
        <f>'Other Funds Summary'!C38+'Other Funds-Revision No. 1'!C38</f>
        <v>0</v>
      </c>
      <c r="D38" s="149">
        <f>'Other Funds Summary'!D38+'Other Funds-Revision No. 1'!D38</f>
        <v>0</v>
      </c>
      <c r="E38" s="149">
        <f>'Other Funds Summary'!E38+'Other Funds-Revision No. 1'!E38</f>
        <v>8840</v>
      </c>
      <c r="F38" s="149">
        <f>'Other Funds Summary'!F38+'Other Funds-Revision No. 1'!F38</f>
        <v>0</v>
      </c>
      <c r="G38" s="149">
        <f>'Other Funds Summary'!G38+'Other Funds-Revision No. 1'!G38</f>
        <v>0</v>
      </c>
      <c r="H38" s="149">
        <f>'Other Funds Summary'!H38+'Other Funds-Revision No. 1'!H38</f>
        <v>0</v>
      </c>
      <c r="I38" s="149">
        <f>'Other Funds Summary'!I38+'Other Funds-Revision No. 1'!I38</f>
        <v>0</v>
      </c>
      <c r="J38" s="149">
        <f>'Other Funds Summary'!J38+'Other Funds-Revision No. 1'!J38</f>
        <v>0</v>
      </c>
      <c r="K38" s="149">
        <f>'Other Funds Summary'!K38+'Other Funds-Revision No. 1'!K38</f>
        <v>0</v>
      </c>
      <c r="L38" s="149">
        <f>'Other Funds Summary'!L38+'Other Funds-Revision No. 1'!L38</f>
        <v>0</v>
      </c>
      <c r="M38" s="149">
        <f>'Other Funds Summary'!M38+'Other Funds-Revision No. 1'!M38</f>
        <v>0</v>
      </c>
      <c r="N38" s="149">
        <f>'Other Funds Summary'!N38+'Other Funds-Revision No. 1'!N38</f>
        <v>0</v>
      </c>
      <c r="O38" s="149">
        <f>'Other Funds Summary'!O38+'Other Funds-Revision No. 1'!O38</f>
        <v>0</v>
      </c>
      <c r="P38" s="149">
        <f>'Other Funds Summary'!P38+'Other Funds-Revision No. 1'!P38</f>
        <v>0</v>
      </c>
      <c r="Q38" s="149">
        <f>'Other Funds Summary'!R38+'Other Funds-Revision No. 1'!Q38</f>
        <v>0</v>
      </c>
      <c r="R38" s="149">
        <f>'Other Funds Summary'!S38+'Other Funds-Revision No. 1'!R38</f>
        <v>0</v>
      </c>
      <c r="S38" s="149">
        <f>'Other Funds Summary'!T38+'Other Funds-Revision No. 1'!S38</f>
        <v>0</v>
      </c>
      <c r="T38" s="149">
        <f>'Other Funds Summary'!U38+'Other Funds-Revision No. 1'!T38</f>
        <v>0</v>
      </c>
      <c r="U38" s="149">
        <f>'Other Funds Summary'!V38+'Other Funds-Revision No. 1'!U38</f>
        <v>0</v>
      </c>
      <c r="V38" s="149">
        <v>49049</v>
      </c>
      <c r="W38" s="149">
        <f>'Other Funds Summary'!X38+'Other Funds-Revision No. 1'!W38</f>
        <v>0</v>
      </c>
      <c r="X38" s="149">
        <f>'Other Funds Summary'!Y38+'Other Funds-Revision No. 1'!X38</f>
        <v>0</v>
      </c>
      <c r="Y38" s="149">
        <f>'Other Funds Summary'!Z38+'Other Funds-Revision No. 1'!Y38</f>
        <v>0</v>
      </c>
      <c r="Z38" s="149">
        <f>'Other Funds Summary'!AA38+'Other Funds-Revision No. 1'!Z38</f>
        <v>0</v>
      </c>
      <c r="AA38" s="149"/>
      <c r="AB38" s="149"/>
      <c r="AC38" s="149"/>
      <c r="AD38" s="149"/>
      <c r="AE38" s="149"/>
      <c r="AF38" s="149">
        <f t="shared" ref="AF38:AF57" si="1">SUM(C38:AE38)</f>
        <v>57889</v>
      </c>
    </row>
    <row r="39" spans="1:32" x14ac:dyDescent="0.2">
      <c r="A39" s="28" t="str">
        <f>+'Original ABG Allocation'!A39</f>
        <v>34</v>
      </c>
      <c r="B39" s="28" t="str">
        <f>+'Original ABG Allocation'!B39</f>
        <v>NORTHAMPTON</v>
      </c>
      <c r="C39" s="149">
        <f>'Other Funds Summary'!C39+'Other Funds-Revision No. 1'!C39</f>
        <v>0</v>
      </c>
      <c r="D39" s="149">
        <f>'Other Funds Summary'!D39+'Other Funds-Revision No. 1'!D39</f>
        <v>0</v>
      </c>
      <c r="E39" s="149">
        <f>'Other Funds Summary'!E39+'Other Funds-Revision No. 1'!E39</f>
        <v>8840</v>
      </c>
      <c r="F39" s="149">
        <f>'Other Funds Summary'!F39+'Other Funds-Revision No. 1'!F39</f>
        <v>0</v>
      </c>
      <c r="G39" s="149">
        <f>'Other Funds Summary'!G39+'Other Funds-Revision No. 1'!G39</f>
        <v>0</v>
      </c>
      <c r="H39" s="149">
        <f>'Other Funds Summary'!H39+'Other Funds-Revision No. 1'!H39</f>
        <v>0</v>
      </c>
      <c r="I39" s="149">
        <f>'Other Funds Summary'!I39+'Other Funds-Revision No. 1'!I39</f>
        <v>0</v>
      </c>
      <c r="J39" s="149">
        <f>'Other Funds Summary'!J39+'Other Funds-Revision No. 1'!J39</f>
        <v>0</v>
      </c>
      <c r="K39" s="149">
        <f>'Other Funds Summary'!K39+'Other Funds-Revision No. 1'!K39</f>
        <v>0</v>
      </c>
      <c r="L39" s="149">
        <f>'Other Funds Summary'!L39+'Other Funds-Revision No. 1'!L39</f>
        <v>0</v>
      </c>
      <c r="M39" s="149">
        <f>'Other Funds Summary'!M39+'Other Funds-Revision No. 1'!M39</f>
        <v>0</v>
      </c>
      <c r="N39" s="149">
        <f>'Other Funds Summary'!N39+'Other Funds-Revision No. 1'!N39</f>
        <v>0</v>
      </c>
      <c r="O39" s="149">
        <f>'Other Funds Summary'!O39+'Other Funds-Revision No. 1'!O39</f>
        <v>0</v>
      </c>
      <c r="P39" s="149">
        <f>'Other Funds Summary'!P39+'Other Funds-Revision No. 1'!P39</f>
        <v>0</v>
      </c>
      <c r="Q39" s="149">
        <f>'Other Funds Summary'!R39+'Other Funds-Revision No. 1'!Q39</f>
        <v>0</v>
      </c>
      <c r="R39" s="149">
        <f>'Other Funds Summary'!S39+'Other Funds-Revision No. 1'!R39</f>
        <v>0</v>
      </c>
      <c r="S39" s="149">
        <f>'Other Funds Summary'!T39+'Other Funds-Revision No. 1'!S39</f>
        <v>0</v>
      </c>
      <c r="T39" s="149">
        <f>'Other Funds Summary'!U39+'Other Funds-Revision No. 1'!T39</f>
        <v>0</v>
      </c>
      <c r="U39" s="149">
        <f>'Other Funds Summary'!V39+'Other Funds-Revision No. 1'!U39</f>
        <v>0</v>
      </c>
      <c r="V39" s="149">
        <v>37573</v>
      </c>
      <c r="W39" s="149">
        <f>'Other Funds Summary'!X39+'Other Funds-Revision No. 1'!W39</f>
        <v>0</v>
      </c>
      <c r="X39" s="149">
        <f>'Other Funds Summary'!Y39+'Other Funds-Revision No. 1'!X39</f>
        <v>0</v>
      </c>
      <c r="Y39" s="149">
        <f>'Other Funds Summary'!Z39+'Other Funds-Revision No. 1'!Y39</f>
        <v>0</v>
      </c>
      <c r="Z39" s="149">
        <f>'Other Funds Summary'!AA39+'Other Funds-Revision No. 1'!Z39</f>
        <v>0</v>
      </c>
      <c r="AA39" s="149"/>
      <c r="AB39" s="149"/>
      <c r="AC39" s="149"/>
      <c r="AD39" s="149"/>
      <c r="AE39" s="149"/>
      <c r="AF39" s="149">
        <f t="shared" si="1"/>
        <v>46413</v>
      </c>
    </row>
    <row r="40" spans="1:32" x14ac:dyDescent="0.2">
      <c r="A40" s="28" t="str">
        <f>+'Original ABG Allocation'!A40</f>
        <v>35</v>
      </c>
      <c r="B40" s="28" t="str">
        <f>+'Original ABG Allocation'!B40</f>
        <v>PIKE</v>
      </c>
      <c r="C40" s="149">
        <f>'Other Funds Summary'!C40+'Other Funds-Revision No. 1'!C40</f>
        <v>0</v>
      </c>
      <c r="D40" s="149">
        <f>'Other Funds Summary'!D40+'Other Funds-Revision No. 1'!D40</f>
        <v>0</v>
      </c>
      <c r="E40" s="149">
        <f>'Other Funds Summary'!E40+'Other Funds-Revision No. 1'!E40</f>
        <v>8840</v>
      </c>
      <c r="F40" s="149">
        <f>'Other Funds Summary'!F40+'Other Funds-Revision No. 1'!F40</f>
        <v>0</v>
      </c>
      <c r="G40" s="149">
        <f>'Other Funds Summary'!G40+'Other Funds-Revision No. 1'!G40</f>
        <v>0</v>
      </c>
      <c r="H40" s="149">
        <f>'Other Funds Summary'!H40+'Other Funds-Revision No. 1'!H40</f>
        <v>0</v>
      </c>
      <c r="I40" s="149">
        <f>'Other Funds Summary'!I40+'Other Funds-Revision No. 1'!I40</f>
        <v>0</v>
      </c>
      <c r="J40" s="149">
        <f>'Other Funds Summary'!J40+'Other Funds-Revision No. 1'!J40</f>
        <v>0</v>
      </c>
      <c r="K40" s="149">
        <f>'Other Funds Summary'!K40+'Other Funds-Revision No. 1'!K40</f>
        <v>0</v>
      </c>
      <c r="L40" s="149">
        <f>'Other Funds Summary'!L40+'Other Funds-Revision No. 1'!L40</f>
        <v>0</v>
      </c>
      <c r="M40" s="149">
        <f>'Other Funds Summary'!M40+'Other Funds-Revision No. 1'!M40</f>
        <v>0</v>
      </c>
      <c r="N40" s="149">
        <f>'Other Funds Summary'!N40+'Other Funds-Revision No. 1'!N40</f>
        <v>0</v>
      </c>
      <c r="O40" s="149">
        <f>'Other Funds Summary'!O40+'Other Funds-Revision No. 1'!O40</f>
        <v>0</v>
      </c>
      <c r="P40" s="149">
        <f>'Other Funds Summary'!P40+'Other Funds-Revision No. 1'!P40</f>
        <v>0</v>
      </c>
      <c r="Q40" s="149">
        <f>'Other Funds Summary'!R40+'Other Funds-Revision No. 1'!Q40</f>
        <v>0</v>
      </c>
      <c r="R40" s="149">
        <f>'Other Funds Summary'!S40+'Other Funds-Revision No. 1'!R40</f>
        <v>0</v>
      </c>
      <c r="S40" s="149">
        <f>'Other Funds Summary'!T40+'Other Funds-Revision No. 1'!S40</f>
        <v>0</v>
      </c>
      <c r="T40" s="149">
        <f>'Other Funds Summary'!U40+'Other Funds-Revision No. 1'!T40</f>
        <v>0</v>
      </c>
      <c r="U40" s="149">
        <f>'Other Funds Summary'!V40+'Other Funds-Revision No. 1'!U40</f>
        <v>0</v>
      </c>
      <c r="V40" s="149">
        <v>15706</v>
      </c>
      <c r="W40" s="149">
        <f>'Other Funds Summary'!X40+'Other Funds-Revision No. 1'!W40</f>
        <v>0</v>
      </c>
      <c r="X40" s="149">
        <f>'Other Funds Summary'!Y40+'Other Funds-Revision No. 1'!X40</f>
        <v>0</v>
      </c>
      <c r="Y40" s="149">
        <f>'Other Funds Summary'!Z40+'Other Funds-Revision No. 1'!Y40</f>
        <v>0</v>
      </c>
      <c r="Z40" s="149">
        <f>'Other Funds Summary'!AA40+'Other Funds-Revision No. 1'!Z40</f>
        <v>0</v>
      </c>
      <c r="AA40" s="149"/>
      <c r="AB40" s="149"/>
      <c r="AC40" s="149"/>
      <c r="AD40" s="149"/>
      <c r="AE40" s="149"/>
      <c r="AF40" s="149">
        <f t="shared" si="1"/>
        <v>24546</v>
      </c>
    </row>
    <row r="41" spans="1:32" x14ac:dyDescent="0.2">
      <c r="A41" s="28" t="str">
        <f>+'Original ABG Allocation'!A41</f>
        <v>36</v>
      </c>
      <c r="B41" s="28" t="str">
        <f>+'Original ABG Allocation'!B41</f>
        <v>B/S/S/T</v>
      </c>
      <c r="C41" s="149">
        <f>'Other Funds Summary'!C41+'Other Funds-Revision No. 1'!C41</f>
        <v>0</v>
      </c>
      <c r="D41" s="149">
        <f>'Other Funds Summary'!D41+'Other Funds-Revision No. 1'!D41</f>
        <v>0</v>
      </c>
      <c r="E41" s="149">
        <f>'Other Funds Summary'!E41+'Other Funds-Revision No. 1'!E41</f>
        <v>8840</v>
      </c>
      <c r="F41" s="149">
        <f>'Other Funds Summary'!F41+'Other Funds-Revision No. 1'!F41</f>
        <v>0</v>
      </c>
      <c r="G41" s="149">
        <f>'Other Funds Summary'!G41+'Other Funds-Revision No. 1'!G41</f>
        <v>0</v>
      </c>
      <c r="H41" s="149">
        <f>'Other Funds Summary'!H41+'Other Funds-Revision No. 1'!H41</f>
        <v>0</v>
      </c>
      <c r="I41" s="149">
        <f>'Other Funds Summary'!I41+'Other Funds-Revision No. 1'!I41</f>
        <v>0</v>
      </c>
      <c r="J41" s="149">
        <f>'Other Funds Summary'!J41+'Other Funds-Revision No. 1'!J41</f>
        <v>0</v>
      </c>
      <c r="K41" s="149">
        <f>'Other Funds Summary'!K41+'Other Funds-Revision No. 1'!K41</f>
        <v>0</v>
      </c>
      <c r="L41" s="149">
        <f>'Other Funds Summary'!L41+'Other Funds-Revision No. 1'!L41</f>
        <v>0</v>
      </c>
      <c r="M41" s="149">
        <f>'Other Funds Summary'!M41+'Other Funds-Revision No. 1'!M41</f>
        <v>0</v>
      </c>
      <c r="N41" s="149">
        <f>'Other Funds Summary'!N41+'Other Funds-Revision No. 1'!N41</f>
        <v>0</v>
      </c>
      <c r="O41" s="149">
        <f>'Other Funds Summary'!O41+'Other Funds-Revision No. 1'!O41</f>
        <v>0</v>
      </c>
      <c r="P41" s="149">
        <f>'Other Funds Summary'!P41+'Other Funds-Revision No. 1'!P41</f>
        <v>0</v>
      </c>
      <c r="Q41" s="149">
        <f>'Other Funds Summary'!R41+'Other Funds-Revision No. 1'!Q41</f>
        <v>0</v>
      </c>
      <c r="R41" s="149">
        <f>'Other Funds Summary'!S41+'Other Funds-Revision No. 1'!R41</f>
        <v>0</v>
      </c>
      <c r="S41" s="149">
        <f>'Other Funds Summary'!T41+'Other Funds-Revision No. 1'!S41</f>
        <v>0</v>
      </c>
      <c r="T41" s="149">
        <f>'Other Funds Summary'!U41+'Other Funds-Revision No. 1'!T41</f>
        <v>0</v>
      </c>
      <c r="U41" s="149">
        <f>'Other Funds Summary'!V41+'Other Funds-Revision No. 1'!U41</f>
        <v>0</v>
      </c>
      <c r="V41" s="149">
        <v>39593</v>
      </c>
      <c r="W41" s="149">
        <f>'Other Funds Summary'!X41+'Other Funds-Revision No. 1'!W41</f>
        <v>0</v>
      </c>
      <c r="X41" s="149">
        <f>'Other Funds Summary'!Y41+'Other Funds-Revision No. 1'!X41</f>
        <v>0</v>
      </c>
      <c r="Y41" s="149">
        <f>'Other Funds Summary'!Z41+'Other Funds-Revision No. 1'!Y41</f>
        <v>0</v>
      </c>
      <c r="Z41" s="149">
        <f>'Other Funds Summary'!AA41+'Other Funds-Revision No. 1'!Z41</f>
        <v>0</v>
      </c>
      <c r="AA41" s="149"/>
      <c r="AB41" s="149"/>
      <c r="AC41" s="149"/>
      <c r="AD41" s="149"/>
      <c r="AE41" s="149"/>
      <c r="AF41" s="149">
        <f t="shared" si="1"/>
        <v>48433</v>
      </c>
    </row>
    <row r="42" spans="1:32" x14ac:dyDescent="0.2">
      <c r="A42" s="28" t="str">
        <f>+'Original ABG Allocation'!A42</f>
        <v>37</v>
      </c>
      <c r="B42" s="28" t="str">
        <f>+'Original ABG Allocation'!B42</f>
        <v>LUZERNE/WYOMING</v>
      </c>
      <c r="C42" s="149">
        <f>'Other Funds Summary'!C42+'Other Funds-Revision No. 1'!C42</f>
        <v>0</v>
      </c>
      <c r="D42" s="149">
        <f>'Other Funds Summary'!D42+'Other Funds-Revision No. 1'!D42</f>
        <v>0</v>
      </c>
      <c r="E42" s="149">
        <f>'Other Funds Summary'!E42+'Other Funds-Revision No. 1'!E42</f>
        <v>8840</v>
      </c>
      <c r="F42" s="149">
        <f>'Other Funds Summary'!F42+'Other Funds-Revision No. 1'!F42</f>
        <v>0</v>
      </c>
      <c r="G42" s="149">
        <f>'Other Funds Summary'!G42+'Other Funds-Revision No. 1'!G42</f>
        <v>0</v>
      </c>
      <c r="H42" s="149">
        <f>'Other Funds Summary'!H42+'Other Funds-Revision No. 1'!H42</f>
        <v>0</v>
      </c>
      <c r="I42" s="149">
        <f>'Other Funds Summary'!I42+'Other Funds-Revision No. 1'!I42</f>
        <v>0</v>
      </c>
      <c r="J42" s="149">
        <f>'Other Funds Summary'!J42+'Other Funds-Revision No. 1'!J42</f>
        <v>0</v>
      </c>
      <c r="K42" s="149">
        <f>'Other Funds Summary'!K42+'Other Funds-Revision No. 1'!K42</f>
        <v>0</v>
      </c>
      <c r="L42" s="149">
        <f>'Other Funds Summary'!L42+'Other Funds-Revision No. 1'!L42</f>
        <v>0</v>
      </c>
      <c r="M42" s="149">
        <f>'Other Funds Summary'!M42+'Other Funds-Revision No. 1'!M42</f>
        <v>0</v>
      </c>
      <c r="N42" s="149">
        <f>'Other Funds Summary'!N42+'Other Funds-Revision No. 1'!N42</f>
        <v>0</v>
      </c>
      <c r="O42" s="149">
        <f>'Other Funds Summary'!O42+'Other Funds-Revision No. 1'!O42</f>
        <v>0</v>
      </c>
      <c r="P42" s="149">
        <f>'Other Funds Summary'!P42+'Other Funds-Revision No. 1'!P42</f>
        <v>0</v>
      </c>
      <c r="Q42" s="149">
        <f>'Other Funds Summary'!R42+'Other Funds-Revision No. 1'!Q42</f>
        <v>0</v>
      </c>
      <c r="R42" s="149">
        <f>'Other Funds Summary'!S42+'Other Funds-Revision No. 1'!R42</f>
        <v>0</v>
      </c>
      <c r="S42" s="149">
        <f>'Other Funds Summary'!T42+'Other Funds-Revision No. 1'!S42</f>
        <v>0</v>
      </c>
      <c r="T42" s="149">
        <f>'Other Funds Summary'!U42+'Other Funds-Revision No. 1'!T42</f>
        <v>0</v>
      </c>
      <c r="U42" s="149">
        <f>'Other Funds Summary'!V42+'Other Funds-Revision No. 1'!U42</f>
        <v>0</v>
      </c>
      <c r="V42" s="149">
        <v>53811</v>
      </c>
      <c r="W42" s="149">
        <f>'Other Funds Summary'!X42+'Other Funds-Revision No. 1'!W42</f>
        <v>0</v>
      </c>
      <c r="X42" s="149">
        <f>'Other Funds Summary'!Y42+'Other Funds-Revision No. 1'!X42</f>
        <v>0</v>
      </c>
      <c r="Y42" s="149">
        <f>'Other Funds Summary'!Z42+'Other Funds-Revision No. 1'!Y42</f>
        <v>0</v>
      </c>
      <c r="Z42" s="149">
        <f>'Other Funds Summary'!AA42+'Other Funds-Revision No. 1'!Z42</f>
        <v>0</v>
      </c>
      <c r="AA42" s="149"/>
      <c r="AB42" s="149"/>
      <c r="AC42" s="149"/>
      <c r="AD42" s="149"/>
      <c r="AE42" s="149"/>
      <c r="AF42" s="149">
        <f t="shared" si="1"/>
        <v>62651</v>
      </c>
    </row>
    <row r="43" spans="1:32" x14ac:dyDescent="0.2">
      <c r="A43" s="28" t="str">
        <f>+'Original ABG Allocation'!A43</f>
        <v>38</v>
      </c>
      <c r="B43" s="28" t="str">
        <f>+'Original ABG Allocation'!B43</f>
        <v>LACKAWANNA</v>
      </c>
      <c r="C43" s="149">
        <f>'Other Funds Summary'!C43+'Other Funds-Revision No. 1'!C43</f>
        <v>0</v>
      </c>
      <c r="D43" s="149">
        <f>'Other Funds Summary'!D43+'Other Funds-Revision No. 1'!D43</f>
        <v>0</v>
      </c>
      <c r="E43" s="149">
        <f>'Other Funds Summary'!E43+'Other Funds-Revision No. 1'!E43</f>
        <v>8840</v>
      </c>
      <c r="F43" s="149">
        <f>'Other Funds Summary'!F43+'Other Funds-Revision No. 1'!F43</f>
        <v>0</v>
      </c>
      <c r="G43" s="149">
        <f>'Other Funds Summary'!G43+'Other Funds-Revision No. 1'!G43</f>
        <v>0</v>
      </c>
      <c r="H43" s="149">
        <f>'Other Funds Summary'!H43+'Other Funds-Revision No. 1'!H43</f>
        <v>0</v>
      </c>
      <c r="I43" s="149">
        <f>'Other Funds Summary'!I43+'Other Funds-Revision No. 1'!I43</f>
        <v>0</v>
      </c>
      <c r="J43" s="149">
        <f>'Other Funds Summary'!J43+'Other Funds-Revision No. 1'!J43</f>
        <v>0</v>
      </c>
      <c r="K43" s="149">
        <f>'Other Funds Summary'!K43+'Other Funds-Revision No. 1'!K43</f>
        <v>0</v>
      </c>
      <c r="L43" s="149">
        <f>'Other Funds Summary'!L43+'Other Funds-Revision No. 1'!L43</f>
        <v>0</v>
      </c>
      <c r="M43" s="149">
        <f>'Other Funds Summary'!M43+'Other Funds-Revision No. 1'!M43</f>
        <v>0</v>
      </c>
      <c r="N43" s="149">
        <f>'Other Funds Summary'!N43+'Other Funds-Revision No. 1'!N43</f>
        <v>0</v>
      </c>
      <c r="O43" s="149">
        <f>'Other Funds Summary'!O43+'Other Funds-Revision No. 1'!O43</f>
        <v>0</v>
      </c>
      <c r="P43" s="149">
        <f>'Other Funds Summary'!P43+'Other Funds-Revision No. 1'!P43</f>
        <v>0</v>
      </c>
      <c r="Q43" s="149">
        <f>'Other Funds Summary'!R43+'Other Funds-Revision No. 1'!Q43</f>
        <v>0</v>
      </c>
      <c r="R43" s="149">
        <f>'Other Funds Summary'!S43+'Other Funds-Revision No. 1'!R43</f>
        <v>0</v>
      </c>
      <c r="S43" s="149">
        <f>'Other Funds Summary'!T43+'Other Funds-Revision No. 1'!S43</f>
        <v>0</v>
      </c>
      <c r="T43" s="149">
        <f>'Other Funds Summary'!U43+'Other Funds-Revision No. 1'!T43</f>
        <v>0</v>
      </c>
      <c r="U43" s="149">
        <f>'Other Funds Summary'!V43+'Other Funds-Revision No. 1'!U43</f>
        <v>0</v>
      </c>
      <c r="V43" s="149">
        <v>33417</v>
      </c>
      <c r="W43" s="149">
        <f>'Other Funds Summary'!X43+'Other Funds-Revision No. 1'!W43</f>
        <v>0</v>
      </c>
      <c r="X43" s="149">
        <f>'Other Funds Summary'!Y43+'Other Funds-Revision No. 1'!X43</f>
        <v>0</v>
      </c>
      <c r="Y43" s="149">
        <f>'Other Funds Summary'!Z43+'Other Funds-Revision No. 1'!Y43</f>
        <v>0</v>
      </c>
      <c r="Z43" s="149">
        <f>'Other Funds Summary'!AA43+'Other Funds-Revision No. 1'!Z43</f>
        <v>0</v>
      </c>
      <c r="AA43" s="149"/>
      <c r="AB43" s="149"/>
      <c r="AC43" s="149"/>
      <c r="AD43" s="149"/>
      <c r="AE43" s="149"/>
      <c r="AF43" s="149">
        <f t="shared" si="1"/>
        <v>42257</v>
      </c>
    </row>
    <row r="44" spans="1:32" x14ac:dyDescent="0.2">
      <c r="A44" s="28" t="str">
        <f>+'Original ABG Allocation'!A44</f>
        <v>39</v>
      </c>
      <c r="B44" s="28" t="str">
        <f>+'Original ABG Allocation'!B44</f>
        <v>CARBON</v>
      </c>
      <c r="C44" s="149">
        <f>'Other Funds Summary'!C44+'Other Funds-Revision No. 1'!C44</f>
        <v>0</v>
      </c>
      <c r="D44" s="149">
        <f>'Other Funds Summary'!D44+'Other Funds-Revision No. 1'!D44</f>
        <v>0</v>
      </c>
      <c r="E44" s="149">
        <f>'Other Funds Summary'!E44+'Other Funds-Revision No. 1'!E44</f>
        <v>8840</v>
      </c>
      <c r="F44" s="149">
        <f>'Other Funds Summary'!F44+'Other Funds-Revision No. 1'!F44</f>
        <v>0</v>
      </c>
      <c r="G44" s="149">
        <f>'Other Funds Summary'!G44+'Other Funds-Revision No. 1'!G44</f>
        <v>0</v>
      </c>
      <c r="H44" s="149">
        <f>'Other Funds Summary'!H44+'Other Funds-Revision No. 1'!H44</f>
        <v>0</v>
      </c>
      <c r="I44" s="149">
        <f>'Other Funds Summary'!I44+'Other Funds-Revision No. 1'!I44</f>
        <v>0</v>
      </c>
      <c r="J44" s="149">
        <f>'Other Funds Summary'!J44+'Other Funds-Revision No. 1'!J44</f>
        <v>0</v>
      </c>
      <c r="K44" s="149">
        <f>'Other Funds Summary'!K44+'Other Funds-Revision No. 1'!K44</f>
        <v>0</v>
      </c>
      <c r="L44" s="149">
        <f>'Other Funds Summary'!L44+'Other Funds-Revision No. 1'!L44</f>
        <v>0</v>
      </c>
      <c r="M44" s="149">
        <f>'Other Funds Summary'!M44+'Other Funds-Revision No. 1'!M44</f>
        <v>0</v>
      </c>
      <c r="N44" s="149">
        <f>'Other Funds Summary'!N44+'Other Funds-Revision No. 1'!N44</f>
        <v>0</v>
      </c>
      <c r="O44" s="149">
        <f>'Other Funds Summary'!O44+'Other Funds-Revision No. 1'!O44</f>
        <v>0</v>
      </c>
      <c r="P44" s="149">
        <f>'Other Funds Summary'!P44+'Other Funds-Revision No. 1'!P44</f>
        <v>0</v>
      </c>
      <c r="Q44" s="149">
        <f>'Other Funds Summary'!R44+'Other Funds-Revision No. 1'!Q44</f>
        <v>0</v>
      </c>
      <c r="R44" s="149">
        <f>'Other Funds Summary'!S44+'Other Funds-Revision No. 1'!R44</f>
        <v>0</v>
      </c>
      <c r="S44" s="149">
        <f>'Other Funds Summary'!T44+'Other Funds-Revision No. 1'!S44</f>
        <v>0</v>
      </c>
      <c r="T44" s="149">
        <f>'Other Funds Summary'!U44+'Other Funds-Revision No. 1'!T44</f>
        <v>0</v>
      </c>
      <c r="U44" s="149">
        <f>'Other Funds Summary'!V44+'Other Funds-Revision No. 1'!U44</f>
        <v>0</v>
      </c>
      <c r="V44" s="149">
        <v>14416</v>
      </c>
      <c r="W44" s="149">
        <f>'Other Funds Summary'!X44+'Other Funds-Revision No. 1'!W44</f>
        <v>0</v>
      </c>
      <c r="X44" s="149">
        <f>'Other Funds Summary'!Y44+'Other Funds-Revision No. 1'!X44</f>
        <v>0</v>
      </c>
      <c r="Y44" s="149">
        <f>'Other Funds Summary'!Z44+'Other Funds-Revision No. 1'!Y44</f>
        <v>0</v>
      </c>
      <c r="Z44" s="149">
        <f>'Other Funds Summary'!AA44+'Other Funds-Revision No. 1'!Z44</f>
        <v>0</v>
      </c>
      <c r="AA44" s="149"/>
      <c r="AB44" s="149"/>
      <c r="AC44" s="149"/>
      <c r="AD44" s="149"/>
      <c r="AE44" s="149"/>
      <c r="AF44" s="149">
        <f t="shared" si="1"/>
        <v>23256</v>
      </c>
    </row>
    <row r="45" spans="1:32" x14ac:dyDescent="0.2">
      <c r="A45" s="28" t="str">
        <f>+'Original ABG Allocation'!A45</f>
        <v>40</v>
      </c>
      <c r="B45" s="28" t="str">
        <f>+'Original ABG Allocation'!B45</f>
        <v>SCHUYLKILL</v>
      </c>
      <c r="C45" s="149">
        <f>'Other Funds Summary'!C45+'Other Funds-Revision No. 1'!C45</f>
        <v>0</v>
      </c>
      <c r="D45" s="149">
        <f>'Other Funds Summary'!D45+'Other Funds-Revision No. 1'!D45</f>
        <v>0</v>
      </c>
      <c r="E45" s="149">
        <f>'Other Funds Summary'!E45+'Other Funds-Revision No. 1'!E45</f>
        <v>11555</v>
      </c>
      <c r="F45" s="149">
        <f>'Other Funds Summary'!F45+'Other Funds-Revision No. 1'!F45</f>
        <v>0</v>
      </c>
      <c r="G45" s="149">
        <f>'Other Funds Summary'!G45+'Other Funds-Revision No. 1'!G45</f>
        <v>0</v>
      </c>
      <c r="H45" s="149">
        <f>'Other Funds Summary'!H45+'Other Funds-Revision No. 1'!H45</f>
        <v>0</v>
      </c>
      <c r="I45" s="149">
        <f>'Other Funds Summary'!I45+'Other Funds-Revision No. 1'!I45</f>
        <v>0</v>
      </c>
      <c r="J45" s="149">
        <f>'Other Funds Summary'!J45+'Other Funds-Revision No. 1'!J45</f>
        <v>0</v>
      </c>
      <c r="K45" s="149">
        <f>'Other Funds Summary'!K45+'Other Funds-Revision No. 1'!K45</f>
        <v>0</v>
      </c>
      <c r="L45" s="149">
        <f>'Other Funds Summary'!L45+'Other Funds-Revision No. 1'!L45</f>
        <v>0</v>
      </c>
      <c r="M45" s="149">
        <f>'Other Funds Summary'!M45+'Other Funds-Revision No. 1'!M45</f>
        <v>0</v>
      </c>
      <c r="N45" s="149">
        <f>'Other Funds Summary'!N45+'Other Funds-Revision No. 1'!N45</f>
        <v>0</v>
      </c>
      <c r="O45" s="149">
        <f>'Other Funds Summary'!O45+'Other Funds-Revision No. 1'!O45</f>
        <v>0</v>
      </c>
      <c r="P45" s="149">
        <f>'Other Funds Summary'!P45+'Other Funds-Revision No. 1'!P45</f>
        <v>0</v>
      </c>
      <c r="Q45" s="149">
        <f>'Other Funds Summary'!R45+'Other Funds-Revision No. 1'!Q45</f>
        <v>0</v>
      </c>
      <c r="R45" s="149">
        <f>'Other Funds Summary'!S45+'Other Funds-Revision No. 1'!R45</f>
        <v>0</v>
      </c>
      <c r="S45" s="149">
        <f>'Other Funds Summary'!T45+'Other Funds-Revision No. 1'!S45</f>
        <v>0</v>
      </c>
      <c r="T45" s="149">
        <f>'Other Funds Summary'!U45+'Other Funds-Revision No. 1'!T45</f>
        <v>0</v>
      </c>
      <c r="U45" s="149">
        <f>'Other Funds Summary'!V45+'Other Funds-Revision No. 1'!U45</f>
        <v>0</v>
      </c>
      <c r="V45" s="149">
        <v>30878</v>
      </c>
      <c r="W45" s="149">
        <f>'Other Funds Summary'!X45+'Other Funds-Revision No. 1'!W45</f>
        <v>0</v>
      </c>
      <c r="X45" s="149">
        <f>'Other Funds Summary'!Y45+'Other Funds-Revision No. 1'!X45</f>
        <v>0</v>
      </c>
      <c r="Y45" s="149">
        <f>'Other Funds Summary'!Z45+'Other Funds-Revision No. 1'!Y45</f>
        <v>0</v>
      </c>
      <c r="Z45" s="149">
        <f>'Other Funds Summary'!AA45+'Other Funds-Revision No. 1'!Z45</f>
        <v>0</v>
      </c>
      <c r="AA45" s="149"/>
      <c r="AB45" s="149"/>
      <c r="AC45" s="149"/>
      <c r="AD45" s="149"/>
      <c r="AE45" s="149"/>
      <c r="AF45" s="149">
        <f t="shared" si="1"/>
        <v>42433</v>
      </c>
    </row>
    <row r="46" spans="1:32" x14ac:dyDescent="0.2">
      <c r="A46" s="28" t="str">
        <f>+'Original ABG Allocation'!A46</f>
        <v>41</v>
      </c>
      <c r="B46" s="28" t="str">
        <f>+'Original ABG Allocation'!B46</f>
        <v>CLEARFIELD</v>
      </c>
      <c r="C46" s="149">
        <f>'Other Funds Summary'!C46+'Other Funds-Revision No. 1'!C46</f>
        <v>0</v>
      </c>
      <c r="D46" s="149">
        <f>'Other Funds Summary'!D46+'Other Funds-Revision No. 1'!D46</f>
        <v>0</v>
      </c>
      <c r="E46" s="149">
        <f>'Other Funds Summary'!E46+'Other Funds-Revision No. 1'!E46</f>
        <v>8840</v>
      </c>
      <c r="F46" s="149">
        <f>'Other Funds Summary'!F46+'Other Funds-Revision No. 1'!F46</f>
        <v>0</v>
      </c>
      <c r="G46" s="149">
        <f>'Other Funds Summary'!G46+'Other Funds-Revision No. 1'!G46</f>
        <v>0</v>
      </c>
      <c r="H46" s="149">
        <f>'Other Funds Summary'!H46+'Other Funds-Revision No. 1'!H46</f>
        <v>0</v>
      </c>
      <c r="I46" s="149">
        <f>'Other Funds Summary'!I46+'Other Funds-Revision No. 1'!I46</f>
        <v>0</v>
      </c>
      <c r="J46" s="149">
        <f>'Other Funds Summary'!J46+'Other Funds-Revision No. 1'!J46</f>
        <v>0</v>
      </c>
      <c r="K46" s="149">
        <f>'Other Funds Summary'!K46+'Other Funds-Revision No. 1'!K46</f>
        <v>0</v>
      </c>
      <c r="L46" s="149">
        <f>'Other Funds Summary'!L46+'Other Funds-Revision No. 1'!L46</f>
        <v>0</v>
      </c>
      <c r="M46" s="149">
        <f>'Other Funds Summary'!M46+'Other Funds-Revision No. 1'!M46</f>
        <v>0</v>
      </c>
      <c r="N46" s="149">
        <f>'Other Funds Summary'!N46+'Other Funds-Revision No. 1'!N46</f>
        <v>0</v>
      </c>
      <c r="O46" s="149">
        <f>'Other Funds Summary'!O46+'Other Funds-Revision No. 1'!O46</f>
        <v>0</v>
      </c>
      <c r="P46" s="149">
        <f>'Other Funds Summary'!P46+'Other Funds-Revision No. 1'!P46</f>
        <v>0</v>
      </c>
      <c r="Q46" s="149">
        <f>'Other Funds Summary'!R46+'Other Funds-Revision No. 1'!Q46</f>
        <v>0</v>
      </c>
      <c r="R46" s="149">
        <f>'Other Funds Summary'!S46+'Other Funds-Revision No. 1'!R46</f>
        <v>0</v>
      </c>
      <c r="S46" s="149">
        <f>'Other Funds Summary'!T46+'Other Funds-Revision No. 1'!S46</f>
        <v>0</v>
      </c>
      <c r="T46" s="149">
        <f>'Other Funds Summary'!U46+'Other Funds-Revision No. 1'!T46</f>
        <v>0</v>
      </c>
      <c r="U46" s="149">
        <f>'Other Funds Summary'!V46+'Other Funds-Revision No. 1'!U46</f>
        <v>0</v>
      </c>
      <c r="V46" s="149">
        <v>19666</v>
      </c>
      <c r="W46" s="149">
        <f>'Other Funds Summary'!X46+'Other Funds-Revision No. 1'!W46</f>
        <v>0</v>
      </c>
      <c r="X46" s="149">
        <f>'Other Funds Summary'!Y46+'Other Funds-Revision No. 1'!X46</f>
        <v>0</v>
      </c>
      <c r="Y46" s="149">
        <f>'Other Funds Summary'!Z46+'Other Funds-Revision No. 1'!Y46</f>
        <v>0</v>
      </c>
      <c r="Z46" s="149">
        <f>'Other Funds Summary'!AA46+'Other Funds-Revision No. 1'!Z46</f>
        <v>0</v>
      </c>
      <c r="AA46" s="149"/>
      <c r="AB46" s="149"/>
      <c r="AC46" s="149"/>
      <c r="AD46" s="149"/>
      <c r="AE46" s="149"/>
      <c r="AF46" s="149">
        <f t="shared" si="1"/>
        <v>28506</v>
      </c>
    </row>
    <row r="47" spans="1:32" x14ac:dyDescent="0.2">
      <c r="A47" s="28" t="str">
        <f>+'Original ABG Allocation'!A47</f>
        <v>42</v>
      </c>
      <c r="B47" s="28" t="str">
        <f>+'Original ABG Allocation'!B47</f>
        <v>JEFFERSON</v>
      </c>
      <c r="C47" s="149">
        <f>'Other Funds Summary'!C47+'Other Funds-Revision No. 1'!C47</f>
        <v>0</v>
      </c>
      <c r="D47" s="149">
        <f>'Other Funds Summary'!D47+'Other Funds-Revision No. 1'!D47</f>
        <v>0</v>
      </c>
      <c r="E47" s="149">
        <f>'Other Funds Summary'!E47+'Other Funds-Revision No. 1'!E47</f>
        <v>8840</v>
      </c>
      <c r="F47" s="149">
        <f>'Other Funds Summary'!F47+'Other Funds-Revision No. 1'!F47</f>
        <v>0</v>
      </c>
      <c r="G47" s="149">
        <f>'Other Funds Summary'!G47+'Other Funds-Revision No. 1'!G47</f>
        <v>0</v>
      </c>
      <c r="H47" s="149">
        <f>'Other Funds Summary'!H47+'Other Funds-Revision No. 1'!H47</f>
        <v>0</v>
      </c>
      <c r="I47" s="149">
        <f>'Other Funds Summary'!I47+'Other Funds-Revision No. 1'!I47</f>
        <v>0</v>
      </c>
      <c r="J47" s="149">
        <f>'Other Funds Summary'!J47+'Other Funds-Revision No. 1'!J47</f>
        <v>0</v>
      </c>
      <c r="K47" s="149">
        <f>'Other Funds Summary'!K47+'Other Funds-Revision No. 1'!K47</f>
        <v>0</v>
      </c>
      <c r="L47" s="149">
        <f>'Other Funds Summary'!L47+'Other Funds-Revision No. 1'!L47</f>
        <v>0</v>
      </c>
      <c r="M47" s="149">
        <f>'Other Funds Summary'!M47+'Other Funds-Revision No. 1'!M47</f>
        <v>0</v>
      </c>
      <c r="N47" s="149">
        <f>'Other Funds Summary'!N47+'Other Funds-Revision No. 1'!N47</f>
        <v>0</v>
      </c>
      <c r="O47" s="149">
        <f>'Other Funds Summary'!O47+'Other Funds-Revision No. 1'!O47</f>
        <v>0</v>
      </c>
      <c r="P47" s="149">
        <f>'Other Funds Summary'!P47+'Other Funds-Revision No. 1'!P47</f>
        <v>0</v>
      </c>
      <c r="Q47" s="149">
        <f>'Other Funds Summary'!R47+'Other Funds-Revision No. 1'!Q47</f>
        <v>0</v>
      </c>
      <c r="R47" s="149">
        <f>'Other Funds Summary'!S47+'Other Funds-Revision No. 1'!R47</f>
        <v>0</v>
      </c>
      <c r="S47" s="149">
        <f>'Other Funds Summary'!T47+'Other Funds-Revision No. 1'!S47</f>
        <v>0</v>
      </c>
      <c r="T47" s="149">
        <f>'Other Funds Summary'!U47+'Other Funds-Revision No. 1'!T47</f>
        <v>0</v>
      </c>
      <c r="U47" s="149">
        <f>'Other Funds Summary'!V47+'Other Funds-Revision No. 1'!U47</f>
        <v>0</v>
      </c>
      <c r="V47" s="149">
        <v>10201</v>
      </c>
      <c r="W47" s="149">
        <f>'Other Funds Summary'!X47+'Other Funds-Revision No. 1'!W47</f>
        <v>0</v>
      </c>
      <c r="X47" s="149">
        <f>'Other Funds Summary'!Y47+'Other Funds-Revision No. 1'!X47</f>
        <v>0</v>
      </c>
      <c r="Y47" s="149">
        <f>'Other Funds Summary'!Z47+'Other Funds-Revision No. 1'!Y47</f>
        <v>0</v>
      </c>
      <c r="Z47" s="149">
        <f>'Other Funds Summary'!AA47+'Other Funds-Revision No. 1'!Z47</f>
        <v>0</v>
      </c>
      <c r="AA47" s="149"/>
      <c r="AB47" s="149"/>
      <c r="AC47" s="149"/>
      <c r="AD47" s="149"/>
      <c r="AE47" s="149"/>
      <c r="AF47" s="149">
        <f t="shared" si="1"/>
        <v>19041</v>
      </c>
    </row>
    <row r="48" spans="1:32" x14ac:dyDescent="0.2">
      <c r="A48" s="28" t="str">
        <f>+'Original ABG Allocation'!A48</f>
        <v>43</v>
      </c>
      <c r="B48" s="28" t="str">
        <f>+'Original ABG Allocation'!B48</f>
        <v>FOREST/WARREN</v>
      </c>
      <c r="C48" s="149">
        <f>'Other Funds Summary'!C48+'Other Funds-Revision No. 1'!C48</f>
        <v>0</v>
      </c>
      <c r="D48" s="149">
        <f>'Other Funds Summary'!D48+'Other Funds-Revision No. 1'!D48</f>
        <v>0</v>
      </c>
      <c r="E48" s="149">
        <f>'Other Funds Summary'!E48+'Other Funds-Revision No. 1'!E48</f>
        <v>8840</v>
      </c>
      <c r="F48" s="149">
        <f>'Other Funds Summary'!F48+'Other Funds-Revision No. 1'!F48</f>
        <v>0</v>
      </c>
      <c r="G48" s="149">
        <f>'Other Funds Summary'!G48+'Other Funds-Revision No. 1'!G48</f>
        <v>0</v>
      </c>
      <c r="H48" s="149">
        <f>'Other Funds Summary'!H48+'Other Funds-Revision No. 1'!H48</f>
        <v>0</v>
      </c>
      <c r="I48" s="149">
        <f>'Other Funds Summary'!I48+'Other Funds-Revision No. 1'!I48</f>
        <v>0</v>
      </c>
      <c r="J48" s="149">
        <f>'Other Funds Summary'!J48+'Other Funds-Revision No. 1'!J48</f>
        <v>0</v>
      </c>
      <c r="K48" s="149">
        <f>'Other Funds Summary'!K48+'Other Funds-Revision No. 1'!K48</f>
        <v>0</v>
      </c>
      <c r="L48" s="149">
        <f>'Other Funds Summary'!L48+'Other Funds-Revision No. 1'!L48</f>
        <v>0</v>
      </c>
      <c r="M48" s="149">
        <f>'Other Funds Summary'!M48+'Other Funds-Revision No. 1'!M48</f>
        <v>0</v>
      </c>
      <c r="N48" s="149">
        <f>'Other Funds Summary'!N48+'Other Funds-Revision No. 1'!N48</f>
        <v>0</v>
      </c>
      <c r="O48" s="149">
        <f>'Other Funds Summary'!O48+'Other Funds-Revision No. 1'!O48</f>
        <v>0</v>
      </c>
      <c r="P48" s="149">
        <f>'Other Funds Summary'!P48+'Other Funds-Revision No. 1'!P48</f>
        <v>0</v>
      </c>
      <c r="Q48" s="149">
        <f>'Other Funds Summary'!R48+'Other Funds-Revision No. 1'!Q48</f>
        <v>0</v>
      </c>
      <c r="R48" s="149">
        <f>'Other Funds Summary'!S48+'Other Funds-Revision No. 1'!R48</f>
        <v>0</v>
      </c>
      <c r="S48" s="149">
        <f>'Other Funds Summary'!T48+'Other Funds-Revision No. 1'!S48</f>
        <v>0</v>
      </c>
      <c r="T48" s="149">
        <f>'Other Funds Summary'!U48+'Other Funds-Revision No. 1'!T48</f>
        <v>0</v>
      </c>
      <c r="U48" s="149">
        <f>'Other Funds Summary'!V48+'Other Funds-Revision No. 1'!U48</f>
        <v>0</v>
      </c>
      <c r="V48" s="149">
        <v>12228</v>
      </c>
      <c r="W48" s="149">
        <f>'Other Funds Summary'!X48+'Other Funds-Revision No. 1'!W48</f>
        <v>0</v>
      </c>
      <c r="X48" s="149">
        <f>'Other Funds Summary'!Y48+'Other Funds-Revision No. 1'!X48</f>
        <v>0</v>
      </c>
      <c r="Y48" s="149">
        <f>'Other Funds Summary'!Z48+'Other Funds-Revision No. 1'!Y48</f>
        <v>0</v>
      </c>
      <c r="Z48" s="149">
        <f>'Other Funds Summary'!AA48+'Other Funds-Revision No. 1'!Z48</f>
        <v>0</v>
      </c>
      <c r="AA48" s="149"/>
      <c r="AB48" s="149"/>
      <c r="AC48" s="149"/>
      <c r="AD48" s="149"/>
      <c r="AE48" s="149"/>
      <c r="AF48" s="149">
        <f t="shared" si="1"/>
        <v>21068</v>
      </c>
    </row>
    <row r="49" spans="1:32" x14ac:dyDescent="0.2">
      <c r="A49" s="28" t="str">
        <f>+'Original ABG Allocation'!A49</f>
        <v>44</v>
      </c>
      <c r="B49" s="28" t="str">
        <f>+'Original ABG Allocation'!B49</f>
        <v>VENANGO</v>
      </c>
      <c r="C49" s="149">
        <f>'Other Funds Summary'!C49+'Other Funds-Revision No. 1'!C49</f>
        <v>0</v>
      </c>
      <c r="D49" s="149">
        <f>'Other Funds Summary'!D49+'Other Funds-Revision No. 1'!D49</f>
        <v>0</v>
      </c>
      <c r="E49" s="149">
        <f>'Other Funds Summary'!E49+'Other Funds-Revision No. 1'!E49</f>
        <v>8840</v>
      </c>
      <c r="F49" s="149">
        <f>'Other Funds Summary'!F49+'Other Funds-Revision No. 1'!F49</f>
        <v>0</v>
      </c>
      <c r="G49" s="149">
        <f>'Other Funds Summary'!G49+'Other Funds-Revision No. 1'!G49</f>
        <v>0</v>
      </c>
      <c r="H49" s="149">
        <f>'Other Funds Summary'!H49+'Other Funds-Revision No. 1'!H49</f>
        <v>0</v>
      </c>
      <c r="I49" s="149">
        <f>'Other Funds Summary'!I49+'Other Funds-Revision No. 1'!I49</f>
        <v>0</v>
      </c>
      <c r="J49" s="149">
        <f>'Other Funds Summary'!J49+'Other Funds-Revision No. 1'!J49</f>
        <v>0</v>
      </c>
      <c r="K49" s="149">
        <f>'Other Funds Summary'!K49+'Other Funds-Revision No. 1'!K49</f>
        <v>0</v>
      </c>
      <c r="L49" s="149">
        <f>'Other Funds Summary'!L49+'Other Funds-Revision No. 1'!L49</f>
        <v>0</v>
      </c>
      <c r="M49" s="149">
        <f>'Other Funds Summary'!M49+'Other Funds-Revision No. 1'!M49</f>
        <v>0</v>
      </c>
      <c r="N49" s="149">
        <f>'Other Funds Summary'!N49+'Other Funds-Revision No. 1'!N49</f>
        <v>0</v>
      </c>
      <c r="O49" s="149">
        <f>'Other Funds Summary'!O49+'Other Funds-Revision No. 1'!O49</f>
        <v>0</v>
      </c>
      <c r="P49" s="149">
        <f>'Other Funds Summary'!P49+'Other Funds-Revision No. 1'!P49</f>
        <v>0</v>
      </c>
      <c r="Q49" s="149">
        <f>'Other Funds Summary'!R49+'Other Funds-Revision No. 1'!Q49</f>
        <v>0</v>
      </c>
      <c r="R49" s="149">
        <f>'Other Funds Summary'!S49+'Other Funds-Revision No. 1'!R49</f>
        <v>0</v>
      </c>
      <c r="S49" s="149">
        <f>'Other Funds Summary'!T49+'Other Funds-Revision No. 1'!S49</f>
        <v>0</v>
      </c>
      <c r="T49" s="149">
        <f>'Other Funds Summary'!U49+'Other Funds-Revision No. 1'!T49</f>
        <v>0</v>
      </c>
      <c r="U49" s="149">
        <f>'Other Funds Summary'!V49+'Other Funds-Revision No. 1'!U49</f>
        <v>0</v>
      </c>
      <c r="V49" s="149">
        <v>13095</v>
      </c>
      <c r="W49" s="149">
        <f>'Other Funds Summary'!X49+'Other Funds-Revision No. 1'!W49</f>
        <v>0</v>
      </c>
      <c r="X49" s="149">
        <f>'Other Funds Summary'!Y49+'Other Funds-Revision No. 1'!X49</f>
        <v>0</v>
      </c>
      <c r="Y49" s="149">
        <f>'Other Funds Summary'!Z49+'Other Funds-Revision No. 1'!Y49</f>
        <v>0</v>
      </c>
      <c r="Z49" s="149">
        <f>'Other Funds Summary'!AA49+'Other Funds-Revision No. 1'!Z49</f>
        <v>0</v>
      </c>
      <c r="AA49" s="149"/>
      <c r="AB49" s="149"/>
      <c r="AC49" s="149"/>
      <c r="AD49" s="149"/>
      <c r="AE49" s="149"/>
      <c r="AF49" s="149">
        <f t="shared" si="1"/>
        <v>21935</v>
      </c>
    </row>
    <row r="50" spans="1:32" x14ac:dyDescent="0.2">
      <c r="A50" s="28" t="str">
        <f>+'Original ABG Allocation'!A50</f>
        <v>45</v>
      </c>
      <c r="B50" s="28" t="str">
        <f>+'Original ABG Allocation'!B50</f>
        <v>ARMSTRONG</v>
      </c>
      <c r="C50" s="149">
        <f>'Other Funds Summary'!C50+'Other Funds-Revision No. 1'!C50</f>
        <v>0</v>
      </c>
      <c r="D50" s="149">
        <f>'Other Funds Summary'!D50+'Other Funds-Revision No. 1'!D50</f>
        <v>0</v>
      </c>
      <c r="E50" s="149">
        <f>'Other Funds Summary'!E50+'Other Funds-Revision No. 1'!E50</f>
        <v>8840</v>
      </c>
      <c r="F50" s="149">
        <f>'Other Funds Summary'!F50+'Other Funds-Revision No. 1'!F50</f>
        <v>0</v>
      </c>
      <c r="G50" s="149">
        <f>'Other Funds Summary'!G50+'Other Funds-Revision No. 1'!G50</f>
        <v>0</v>
      </c>
      <c r="H50" s="149">
        <f>'Other Funds Summary'!H50+'Other Funds-Revision No. 1'!H50</f>
        <v>0</v>
      </c>
      <c r="I50" s="149">
        <f>'Other Funds Summary'!I50+'Other Funds-Revision No. 1'!I50</f>
        <v>0</v>
      </c>
      <c r="J50" s="149">
        <f>'Other Funds Summary'!J50+'Other Funds-Revision No. 1'!J50</f>
        <v>0</v>
      </c>
      <c r="K50" s="149">
        <f>'Other Funds Summary'!K50+'Other Funds-Revision No. 1'!K50</f>
        <v>0</v>
      </c>
      <c r="L50" s="149">
        <f>'Other Funds Summary'!L50+'Other Funds-Revision No. 1'!L50</f>
        <v>0</v>
      </c>
      <c r="M50" s="149">
        <f>'Other Funds Summary'!M50+'Other Funds-Revision No. 1'!M50</f>
        <v>0</v>
      </c>
      <c r="N50" s="149">
        <f>'Other Funds Summary'!N50+'Other Funds-Revision No. 1'!N50</f>
        <v>0</v>
      </c>
      <c r="O50" s="149">
        <f>'Other Funds Summary'!O50+'Other Funds-Revision No. 1'!O50</f>
        <v>0</v>
      </c>
      <c r="P50" s="149">
        <f>'Other Funds Summary'!P50+'Other Funds-Revision No. 1'!P50</f>
        <v>0</v>
      </c>
      <c r="Q50" s="149">
        <f>'Other Funds Summary'!R50+'Other Funds-Revision No. 1'!Q50</f>
        <v>0</v>
      </c>
      <c r="R50" s="149">
        <f>'Other Funds Summary'!S50+'Other Funds-Revision No. 1'!R50</f>
        <v>0</v>
      </c>
      <c r="S50" s="149">
        <f>'Other Funds Summary'!T50+'Other Funds-Revision No. 1'!S50</f>
        <v>0</v>
      </c>
      <c r="T50" s="149">
        <f>'Other Funds Summary'!U50+'Other Funds-Revision No. 1'!T50</f>
        <v>0</v>
      </c>
      <c r="U50" s="149">
        <f>'Other Funds Summary'!V50+'Other Funds-Revision No. 1'!U50</f>
        <v>0</v>
      </c>
      <c r="V50" s="149">
        <v>17468</v>
      </c>
      <c r="W50" s="149">
        <f>'Other Funds Summary'!X50+'Other Funds-Revision No. 1'!W50</f>
        <v>0</v>
      </c>
      <c r="X50" s="149">
        <f>'Other Funds Summary'!Y50+'Other Funds-Revision No. 1'!X50</f>
        <v>0</v>
      </c>
      <c r="Y50" s="149">
        <f>'Other Funds Summary'!Z50+'Other Funds-Revision No. 1'!Y50</f>
        <v>0</v>
      </c>
      <c r="Z50" s="149">
        <f>'Other Funds Summary'!AA50+'Other Funds-Revision No. 1'!Z50</f>
        <v>0</v>
      </c>
      <c r="AA50" s="149"/>
      <c r="AB50" s="149"/>
      <c r="AC50" s="149"/>
      <c r="AD50" s="149"/>
      <c r="AE50" s="149"/>
      <c r="AF50" s="149">
        <f t="shared" si="1"/>
        <v>26308</v>
      </c>
    </row>
    <row r="51" spans="1:32" x14ac:dyDescent="0.2">
      <c r="A51" s="28" t="str">
        <f>+'Original ABG Allocation'!A51</f>
        <v>46</v>
      </c>
      <c r="B51" s="28" t="str">
        <f>+'Original ABG Allocation'!B51</f>
        <v>LAWRENCE</v>
      </c>
      <c r="C51" s="149">
        <f>'Other Funds Summary'!C51+'Other Funds-Revision No. 1'!C51</f>
        <v>0</v>
      </c>
      <c r="D51" s="149">
        <f>'Other Funds Summary'!D51+'Other Funds-Revision No. 1'!D51</f>
        <v>0</v>
      </c>
      <c r="E51" s="149">
        <f>'Other Funds Summary'!E51+'Other Funds-Revision No. 1'!E51</f>
        <v>8840</v>
      </c>
      <c r="F51" s="149">
        <f>'Other Funds Summary'!F51+'Other Funds-Revision No. 1'!F51</f>
        <v>0</v>
      </c>
      <c r="G51" s="149">
        <f>'Other Funds Summary'!G51+'Other Funds-Revision No. 1'!G51</f>
        <v>0</v>
      </c>
      <c r="H51" s="149">
        <f>'Other Funds Summary'!H51+'Other Funds-Revision No. 1'!H51</f>
        <v>0</v>
      </c>
      <c r="I51" s="149">
        <f>'Other Funds Summary'!I51+'Other Funds-Revision No. 1'!I51</f>
        <v>0</v>
      </c>
      <c r="J51" s="149">
        <f>'Other Funds Summary'!J51+'Other Funds-Revision No. 1'!J51</f>
        <v>0</v>
      </c>
      <c r="K51" s="149">
        <f>'Other Funds Summary'!K51+'Other Funds-Revision No. 1'!K51</f>
        <v>0</v>
      </c>
      <c r="L51" s="149">
        <f>'Other Funds Summary'!L51+'Other Funds-Revision No. 1'!L51</f>
        <v>0</v>
      </c>
      <c r="M51" s="149">
        <f>'Other Funds Summary'!M51+'Other Funds-Revision No. 1'!M51</f>
        <v>0</v>
      </c>
      <c r="N51" s="149">
        <f>'Other Funds Summary'!N51+'Other Funds-Revision No. 1'!N51</f>
        <v>0</v>
      </c>
      <c r="O51" s="149">
        <f>'Other Funds Summary'!O51+'Other Funds-Revision No. 1'!O51</f>
        <v>0</v>
      </c>
      <c r="P51" s="149">
        <f>'Other Funds Summary'!P51+'Other Funds-Revision No. 1'!P51</f>
        <v>0</v>
      </c>
      <c r="Q51" s="149">
        <f>'Other Funds Summary'!R51+'Other Funds-Revision No. 1'!Q51</f>
        <v>0</v>
      </c>
      <c r="R51" s="149">
        <f>'Other Funds Summary'!S51+'Other Funds-Revision No. 1'!R51</f>
        <v>0</v>
      </c>
      <c r="S51" s="149">
        <f>'Other Funds Summary'!T51+'Other Funds-Revision No. 1'!S51</f>
        <v>0</v>
      </c>
      <c r="T51" s="149">
        <f>'Other Funds Summary'!U51+'Other Funds-Revision No. 1'!T51</f>
        <v>0</v>
      </c>
      <c r="U51" s="149">
        <f>'Other Funds Summary'!V51+'Other Funds-Revision No. 1'!U51</f>
        <v>0</v>
      </c>
      <c r="V51" s="149">
        <v>17606</v>
      </c>
      <c r="W51" s="149">
        <f>'Other Funds Summary'!X51+'Other Funds-Revision No. 1'!W51</f>
        <v>0</v>
      </c>
      <c r="X51" s="149">
        <f>'Other Funds Summary'!Y51+'Other Funds-Revision No. 1'!X51</f>
        <v>0</v>
      </c>
      <c r="Y51" s="149">
        <f>'Other Funds Summary'!Z51+'Other Funds-Revision No. 1'!Y51</f>
        <v>0</v>
      </c>
      <c r="Z51" s="149">
        <f>'Other Funds Summary'!AA51+'Other Funds-Revision No. 1'!Z51</f>
        <v>0</v>
      </c>
      <c r="AA51" s="149"/>
      <c r="AB51" s="149"/>
      <c r="AC51" s="149"/>
      <c r="AD51" s="149"/>
      <c r="AE51" s="149"/>
      <c r="AF51" s="149">
        <f t="shared" si="1"/>
        <v>26446</v>
      </c>
    </row>
    <row r="52" spans="1:32" x14ac:dyDescent="0.2">
      <c r="A52" s="28" t="str">
        <f>+'Original ABG Allocation'!A52</f>
        <v>47</v>
      </c>
      <c r="B52" s="28" t="str">
        <f>+'Original ABG Allocation'!B52</f>
        <v>MERCER</v>
      </c>
      <c r="C52" s="149">
        <f>'Other Funds Summary'!C52+'Other Funds-Revision No. 1'!C52</f>
        <v>0</v>
      </c>
      <c r="D52" s="149">
        <f>'Other Funds Summary'!D52+'Other Funds-Revision No. 1'!D52</f>
        <v>0</v>
      </c>
      <c r="E52" s="149">
        <f>'Other Funds Summary'!E52+'Other Funds-Revision No. 1'!E52</f>
        <v>8840</v>
      </c>
      <c r="F52" s="149">
        <f>'Other Funds Summary'!F52+'Other Funds-Revision No. 1'!F52</f>
        <v>0</v>
      </c>
      <c r="G52" s="149">
        <f>'Other Funds Summary'!G52+'Other Funds-Revision No. 1'!G52</f>
        <v>0</v>
      </c>
      <c r="H52" s="149">
        <f>'Other Funds Summary'!H52+'Other Funds-Revision No. 1'!H52</f>
        <v>0</v>
      </c>
      <c r="I52" s="149">
        <f>'Other Funds Summary'!I52+'Other Funds-Revision No. 1'!I52</f>
        <v>0</v>
      </c>
      <c r="J52" s="149">
        <f>'Other Funds Summary'!J52+'Other Funds-Revision No. 1'!J52</f>
        <v>0</v>
      </c>
      <c r="K52" s="149">
        <f>'Other Funds Summary'!K52+'Other Funds-Revision No. 1'!K52</f>
        <v>0</v>
      </c>
      <c r="L52" s="149">
        <f>'Other Funds Summary'!L52+'Other Funds-Revision No. 1'!L52</f>
        <v>0</v>
      </c>
      <c r="M52" s="149">
        <f>'Other Funds Summary'!M52+'Other Funds-Revision No. 1'!M52</f>
        <v>0</v>
      </c>
      <c r="N52" s="149">
        <f>'Other Funds Summary'!N52+'Other Funds-Revision No. 1'!N52</f>
        <v>0</v>
      </c>
      <c r="O52" s="149">
        <f>'Other Funds Summary'!O52+'Other Funds-Revision No. 1'!O52</f>
        <v>0</v>
      </c>
      <c r="P52" s="149">
        <f>'Other Funds Summary'!P52+'Other Funds-Revision No. 1'!P52</f>
        <v>0</v>
      </c>
      <c r="Q52" s="149">
        <f>'Other Funds Summary'!R52+'Other Funds-Revision No. 1'!Q52</f>
        <v>0</v>
      </c>
      <c r="R52" s="149">
        <f>'Other Funds Summary'!S52+'Other Funds-Revision No. 1'!R52</f>
        <v>0</v>
      </c>
      <c r="S52" s="149">
        <f>'Other Funds Summary'!T52+'Other Funds-Revision No. 1'!S52</f>
        <v>0</v>
      </c>
      <c r="T52" s="149">
        <f>'Other Funds Summary'!U52+'Other Funds-Revision No. 1'!T52</f>
        <v>0</v>
      </c>
      <c r="U52" s="149">
        <f>'Other Funds Summary'!V52+'Other Funds-Revision No. 1'!U52</f>
        <v>0</v>
      </c>
      <c r="V52" s="149">
        <v>22459</v>
      </c>
      <c r="W52" s="149">
        <f>'Other Funds Summary'!X52+'Other Funds-Revision No. 1'!W52</f>
        <v>0</v>
      </c>
      <c r="X52" s="149">
        <f>'Other Funds Summary'!Y52+'Other Funds-Revision No. 1'!X52</f>
        <v>0</v>
      </c>
      <c r="Y52" s="149">
        <f>'Other Funds Summary'!Z52+'Other Funds-Revision No. 1'!Y52</f>
        <v>0</v>
      </c>
      <c r="Z52" s="149">
        <f>'Other Funds Summary'!AA52+'Other Funds-Revision No. 1'!Z52</f>
        <v>0</v>
      </c>
      <c r="AA52" s="149"/>
      <c r="AB52" s="149"/>
      <c r="AC52" s="149"/>
      <c r="AD52" s="149"/>
      <c r="AE52" s="149"/>
      <c r="AF52" s="149">
        <f t="shared" si="1"/>
        <v>31299</v>
      </c>
    </row>
    <row r="53" spans="1:32" x14ac:dyDescent="0.2">
      <c r="A53" s="28" t="str">
        <f>+'Original ABG Allocation'!A53</f>
        <v>48</v>
      </c>
      <c r="B53" s="28" t="str">
        <f>+'Original ABG Allocation'!B53</f>
        <v>MONROE</v>
      </c>
      <c r="C53" s="149">
        <f>'Other Funds Summary'!C53+'Other Funds-Revision No. 1'!C53</f>
        <v>0</v>
      </c>
      <c r="D53" s="149">
        <f>'Other Funds Summary'!D53+'Other Funds-Revision No. 1'!D53</f>
        <v>0</v>
      </c>
      <c r="E53" s="149">
        <f>'Other Funds Summary'!E53+'Other Funds-Revision No. 1'!E53</f>
        <v>8840</v>
      </c>
      <c r="F53" s="149">
        <f>'Other Funds Summary'!F53+'Other Funds-Revision No. 1'!F53</f>
        <v>0</v>
      </c>
      <c r="G53" s="149">
        <f>'Other Funds Summary'!G53+'Other Funds-Revision No. 1'!G53</f>
        <v>0</v>
      </c>
      <c r="H53" s="149">
        <f>'Other Funds Summary'!H53+'Other Funds-Revision No. 1'!H53</f>
        <v>0</v>
      </c>
      <c r="I53" s="149">
        <f>'Other Funds Summary'!I53+'Other Funds-Revision No. 1'!I53</f>
        <v>0</v>
      </c>
      <c r="J53" s="149">
        <f>'Other Funds Summary'!J53+'Other Funds-Revision No. 1'!J53</f>
        <v>0</v>
      </c>
      <c r="K53" s="149">
        <f>'Other Funds Summary'!K53+'Other Funds-Revision No. 1'!K53</f>
        <v>0</v>
      </c>
      <c r="L53" s="149">
        <f>'Other Funds Summary'!L53+'Other Funds-Revision No. 1'!L53</f>
        <v>0</v>
      </c>
      <c r="M53" s="149">
        <f>'Other Funds Summary'!M53+'Other Funds-Revision No. 1'!M53</f>
        <v>0</v>
      </c>
      <c r="N53" s="149">
        <f>'Other Funds Summary'!N53+'Other Funds-Revision No. 1'!N53</f>
        <v>0</v>
      </c>
      <c r="O53" s="149">
        <f>'Other Funds Summary'!O53+'Other Funds-Revision No. 1'!O53</f>
        <v>0</v>
      </c>
      <c r="P53" s="149">
        <f>'Other Funds Summary'!P53+'Other Funds-Revision No. 1'!P53</f>
        <v>0</v>
      </c>
      <c r="Q53" s="149">
        <f>'Other Funds Summary'!R53+'Other Funds-Revision No. 1'!Q53</f>
        <v>0</v>
      </c>
      <c r="R53" s="149">
        <f>'Other Funds Summary'!S53+'Other Funds-Revision No. 1'!R53</f>
        <v>0</v>
      </c>
      <c r="S53" s="149">
        <f>'Other Funds Summary'!T53+'Other Funds-Revision No. 1'!S53</f>
        <v>0</v>
      </c>
      <c r="T53" s="149">
        <f>'Other Funds Summary'!U53+'Other Funds-Revision No. 1'!T53</f>
        <v>0</v>
      </c>
      <c r="U53" s="149">
        <f>'Other Funds Summary'!V53+'Other Funds-Revision No. 1'!U53</f>
        <v>0</v>
      </c>
      <c r="V53" s="149">
        <v>33334</v>
      </c>
      <c r="W53" s="149">
        <f>'Other Funds Summary'!X53+'Other Funds-Revision No. 1'!W53</f>
        <v>0</v>
      </c>
      <c r="X53" s="149">
        <f>'Other Funds Summary'!Y53+'Other Funds-Revision No. 1'!X53</f>
        <v>0</v>
      </c>
      <c r="Y53" s="149">
        <f>'Other Funds Summary'!Z53+'Other Funds-Revision No. 1'!Y53</f>
        <v>0</v>
      </c>
      <c r="Z53" s="149">
        <f>'Other Funds Summary'!AA53+'Other Funds-Revision No. 1'!Z53</f>
        <v>0</v>
      </c>
      <c r="AA53" s="149"/>
      <c r="AB53" s="149"/>
      <c r="AC53" s="149"/>
      <c r="AD53" s="149"/>
      <c r="AE53" s="149"/>
      <c r="AF53" s="149">
        <f t="shared" si="1"/>
        <v>42174</v>
      </c>
    </row>
    <row r="54" spans="1:32" x14ac:dyDescent="0.2">
      <c r="A54" s="28" t="str">
        <f>+'Original ABG Allocation'!A54</f>
        <v>49</v>
      </c>
      <c r="B54" s="28" t="str">
        <f>+'Original ABG Allocation'!B54</f>
        <v>CLARION</v>
      </c>
      <c r="C54" s="149">
        <f>'Other Funds Summary'!C54+'Other Funds-Revision No. 1'!C54</f>
        <v>0</v>
      </c>
      <c r="D54" s="149">
        <f>'Other Funds Summary'!D54+'Other Funds-Revision No. 1'!D54</f>
        <v>0</v>
      </c>
      <c r="E54" s="149">
        <f>'Other Funds Summary'!E54+'Other Funds-Revision No. 1'!E54</f>
        <v>8840</v>
      </c>
      <c r="F54" s="149">
        <f>'Other Funds Summary'!F54+'Other Funds-Revision No. 1'!F54</f>
        <v>0</v>
      </c>
      <c r="G54" s="149">
        <f>'Other Funds Summary'!G54+'Other Funds-Revision No. 1'!G54</f>
        <v>0</v>
      </c>
      <c r="H54" s="149">
        <f>'Other Funds Summary'!H54+'Other Funds-Revision No. 1'!H54</f>
        <v>0</v>
      </c>
      <c r="I54" s="149">
        <f>'Other Funds Summary'!I54+'Other Funds-Revision No. 1'!I54</f>
        <v>0</v>
      </c>
      <c r="J54" s="149">
        <f>'Other Funds Summary'!J54+'Other Funds-Revision No. 1'!J54</f>
        <v>0</v>
      </c>
      <c r="K54" s="149">
        <f>'Other Funds Summary'!K54+'Other Funds-Revision No. 1'!K54</f>
        <v>0</v>
      </c>
      <c r="L54" s="149">
        <f>'Other Funds Summary'!L54+'Other Funds-Revision No. 1'!L54</f>
        <v>0</v>
      </c>
      <c r="M54" s="149">
        <f>'Other Funds Summary'!M54+'Other Funds-Revision No. 1'!M54</f>
        <v>0</v>
      </c>
      <c r="N54" s="149">
        <f>'Other Funds Summary'!N54+'Other Funds-Revision No. 1'!N54</f>
        <v>0</v>
      </c>
      <c r="O54" s="149">
        <f>'Other Funds Summary'!O54+'Other Funds-Revision No. 1'!O54</f>
        <v>0</v>
      </c>
      <c r="P54" s="149">
        <f>'Other Funds Summary'!P54+'Other Funds-Revision No. 1'!P54</f>
        <v>0</v>
      </c>
      <c r="Q54" s="149">
        <f>'Other Funds Summary'!R54+'Other Funds-Revision No. 1'!Q54</f>
        <v>0</v>
      </c>
      <c r="R54" s="149">
        <f>'Other Funds Summary'!S54+'Other Funds-Revision No. 1'!R54</f>
        <v>0</v>
      </c>
      <c r="S54" s="149">
        <f>'Other Funds Summary'!T54+'Other Funds-Revision No. 1'!S54</f>
        <v>0</v>
      </c>
      <c r="T54" s="149">
        <f>'Other Funds Summary'!U54+'Other Funds-Revision No. 1'!T54</f>
        <v>0</v>
      </c>
      <c r="U54" s="149">
        <f>'Other Funds Summary'!V54+'Other Funds-Revision No. 1'!U54</f>
        <v>0</v>
      </c>
      <c r="V54" s="149">
        <v>9909</v>
      </c>
      <c r="W54" s="149">
        <f>'Other Funds Summary'!X54+'Other Funds-Revision No. 1'!W54</f>
        <v>0</v>
      </c>
      <c r="X54" s="149">
        <f>'Other Funds Summary'!Y54+'Other Funds-Revision No. 1'!X54</f>
        <v>0</v>
      </c>
      <c r="Y54" s="149">
        <f>'Other Funds Summary'!Z54+'Other Funds-Revision No. 1'!Y54</f>
        <v>0</v>
      </c>
      <c r="Z54" s="149">
        <f>'Other Funds Summary'!AA54+'Other Funds-Revision No. 1'!Z54</f>
        <v>0</v>
      </c>
      <c r="AA54" s="149"/>
      <c r="AB54" s="149"/>
      <c r="AC54" s="149"/>
      <c r="AD54" s="149"/>
      <c r="AE54" s="149"/>
      <c r="AF54" s="149">
        <f t="shared" si="1"/>
        <v>18749</v>
      </c>
    </row>
    <row r="55" spans="1:32" x14ac:dyDescent="0.2">
      <c r="A55" s="28" t="str">
        <f>+'Original ABG Allocation'!A55</f>
        <v>50</v>
      </c>
      <c r="B55" s="28" t="str">
        <f>+'Original ABG Allocation'!B55</f>
        <v>BUTLER</v>
      </c>
      <c r="C55" s="149">
        <f>'Other Funds Summary'!C55+'Other Funds-Revision No. 1'!C55</f>
        <v>0</v>
      </c>
      <c r="D55" s="149">
        <f>'Other Funds Summary'!D55+'Other Funds-Revision No. 1'!D55</f>
        <v>0</v>
      </c>
      <c r="E55" s="149">
        <f>'Other Funds Summary'!E55+'Other Funds-Revision No. 1'!E55</f>
        <v>8840</v>
      </c>
      <c r="F55" s="149">
        <f>'Other Funds Summary'!F55+'Other Funds-Revision No. 1'!F55</f>
        <v>0</v>
      </c>
      <c r="G55" s="149">
        <f>'Other Funds Summary'!G55+'Other Funds-Revision No. 1'!G55</f>
        <v>0</v>
      </c>
      <c r="H55" s="149">
        <f>'Other Funds Summary'!H55+'Other Funds-Revision No. 1'!H55</f>
        <v>0</v>
      </c>
      <c r="I55" s="149">
        <f>'Other Funds Summary'!I55+'Other Funds-Revision No. 1'!I55</f>
        <v>0</v>
      </c>
      <c r="J55" s="149">
        <f>'Other Funds Summary'!J55+'Other Funds-Revision No. 1'!J55</f>
        <v>0</v>
      </c>
      <c r="K55" s="149">
        <f>'Other Funds Summary'!K55+'Other Funds-Revision No. 1'!K55</f>
        <v>0</v>
      </c>
      <c r="L55" s="149">
        <f>'Other Funds Summary'!L55+'Other Funds-Revision No. 1'!L55</f>
        <v>0</v>
      </c>
      <c r="M55" s="149">
        <f>'Other Funds Summary'!M55+'Other Funds-Revision No. 1'!M55</f>
        <v>0</v>
      </c>
      <c r="N55" s="149">
        <f>'Other Funds Summary'!N55+'Other Funds-Revision No. 1'!N55</f>
        <v>0</v>
      </c>
      <c r="O55" s="149">
        <f>'Other Funds Summary'!O55+'Other Funds-Revision No. 1'!O55</f>
        <v>0</v>
      </c>
      <c r="P55" s="149">
        <f>'Other Funds Summary'!P55+'Other Funds-Revision No. 1'!P55</f>
        <v>0</v>
      </c>
      <c r="Q55" s="149">
        <f>'Other Funds Summary'!R55+'Other Funds-Revision No. 1'!Q55</f>
        <v>0</v>
      </c>
      <c r="R55" s="149">
        <f>'Other Funds Summary'!S55+'Other Funds-Revision No. 1'!R55</f>
        <v>0</v>
      </c>
      <c r="S55" s="149">
        <f>'Other Funds Summary'!T55+'Other Funds-Revision No. 1'!S55</f>
        <v>0</v>
      </c>
      <c r="T55" s="149">
        <f>'Other Funds Summary'!U55+'Other Funds-Revision No. 1'!T55</f>
        <v>0</v>
      </c>
      <c r="U55" s="149">
        <f>'Other Funds Summary'!V55+'Other Funds-Revision No. 1'!U55</f>
        <v>0</v>
      </c>
      <c r="V55" s="149">
        <v>29771</v>
      </c>
      <c r="W55" s="149">
        <f>'Other Funds Summary'!X55+'Other Funds-Revision No. 1'!W55</f>
        <v>0</v>
      </c>
      <c r="X55" s="149">
        <f>'Other Funds Summary'!Y55+'Other Funds-Revision No. 1'!X55</f>
        <v>0</v>
      </c>
      <c r="Y55" s="149">
        <f>'Other Funds Summary'!Z55+'Other Funds-Revision No. 1'!Y55</f>
        <v>0</v>
      </c>
      <c r="Z55" s="149">
        <f>'Other Funds Summary'!AA55+'Other Funds-Revision No. 1'!Z55</f>
        <v>0</v>
      </c>
      <c r="AA55" s="149"/>
      <c r="AB55" s="149"/>
      <c r="AC55" s="149"/>
      <c r="AD55" s="149"/>
      <c r="AE55" s="149"/>
      <c r="AF55" s="149">
        <f t="shared" si="1"/>
        <v>38611</v>
      </c>
    </row>
    <row r="56" spans="1:32" x14ac:dyDescent="0.2">
      <c r="A56" s="28" t="str">
        <f>+'Original ABG Allocation'!A56</f>
        <v>51</v>
      </c>
      <c r="B56" s="28" t="str">
        <f>+'Original ABG Allocation'!B56</f>
        <v>POTTER</v>
      </c>
      <c r="C56" s="149">
        <f>'Other Funds Summary'!C56+'Other Funds-Revision No. 1'!C56</f>
        <v>0</v>
      </c>
      <c r="D56" s="149">
        <f>'Other Funds Summary'!D56+'Other Funds-Revision No. 1'!D56</f>
        <v>0</v>
      </c>
      <c r="E56" s="149">
        <f>'Other Funds Summary'!E56+'Other Funds-Revision No. 1'!E56</f>
        <v>8840</v>
      </c>
      <c r="F56" s="149">
        <f>'Other Funds Summary'!F56+'Other Funds-Revision No. 1'!F56</f>
        <v>0</v>
      </c>
      <c r="G56" s="149">
        <f>'Other Funds Summary'!G56+'Other Funds-Revision No. 1'!G56</f>
        <v>0</v>
      </c>
      <c r="H56" s="149">
        <f>'Other Funds Summary'!H56+'Other Funds-Revision No. 1'!H56</f>
        <v>0</v>
      </c>
      <c r="I56" s="149">
        <f>'Other Funds Summary'!I56+'Other Funds-Revision No. 1'!I56</f>
        <v>0</v>
      </c>
      <c r="J56" s="149">
        <f>'Other Funds Summary'!J56+'Other Funds-Revision No. 1'!J56</f>
        <v>0</v>
      </c>
      <c r="K56" s="149">
        <f>'Other Funds Summary'!K56+'Other Funds-Revision No. 1'!K56</f>
        <v>0</v>
      </c>
      <c r="L56" s="149">
        <f>'Other Funds Summary'!L56+'Other Funds-Revision No. 1'!L56</f>
        <v>0</v>
      </c>
      <c r="M56" s="149">
        <f>'Other Funds Summary'!M56+'Other Funds-Revision No. 1'!M56</f>
        <v>0</v>
      </c>
      <c r="N56" s="149">
        <f>'Other Funds Summary'!N56+'Other Funds-Revision No. 1'!N56</f>
        <v>0</v>
      </c>
      <c r="O56" s="149">
        <f>'Other Funds Summary'!O56+'Other Funds-Revision No. 1'!O56</f>
        <v>0</v>
      </c>
      <c r="P56" s="149">
        <f>'Other Funds Summary'!P56+'Other Funds-Revision No. 1'!P56</f>
        <v>0</v>
      </c>
      <c r="Q56" s="149">
        <f>'Other Funds Summary'!R56+'Other Funds-Revision No. 1'!Q56</f>
        <v>0</v>
      </c>
      <c r="R56" s="149">
        <f>'Other Funds Summary'!S56+'Other Funds-Revision No. 1'!R56</f>
        <v>0</v>
      </c>
      <c r="S56" s="149">
        <f>'Other Funds Summary'!T56+'Other Funds-Revision No. 1'!S56</f>
        <v>0</v>
      </c>
      <c r="T56" s="149">
        <f>'Other Funds Summary'!U56+'Other Funds-Revision No. 1'!T56</f>
        <v>0</v>
      </c>
      <c r="U56" s="149">
        <f>'Other Funds Summary'!V56+'Other Funds-Revision No. 1'!U56</f>
        <v>0</v>
      </c>
      <c r="V56" s="149">
        <v>4511</v>
      </c>
      <c r="W56" s="149">
        <f>'Other Funds Summary'!X56+'Other Funds-Revision No. 1'!W56</f>
        <v>0</v>
      </c>
      <c r="X56" s="149">
        <f>'Other Funds Summary'!Y56+'Other Funds-Revision No. 1'!X56</f>
        <v>0</v>
      </c>
      <c r="Y56" s="149">
        <f>'Other Funds Summary'!Z56+'Other Funds-Revision No. 1'!Y56</f>
        <v>0</v>
      </c>
      <c r="Z56" s="149">
        <f>'Other Funds Summary'!AA56+'Other Funds-Revision No. 1'!Z56</f>
        <v>0</v>
      </c>
      <c r="AA56" s="149"/>
      <c r="AB56" s="149"/>
      <c r="AC56" s="149"/>
      <c r="AD56" s="149"/>
      <c r="AE56" s="149"/>
      <c r="AF56" s="149">
        <f t="shared" si="1"/>
        <v>13351</v>
      </c>
    </row>
    <row r="57" spans="1:32" x14ac:dyDescent="0.2">
      <c r="A57" s="28" t="str">
        <f>+'Original ABG Allocation'!A57</f>
        <v>52</v>
      </c>
      <c r="B57" s="28" t="str">
        <f>+'Original ABG Allocation'!B57</f>
        <v>WAYNE</v>
      </c>
      <c r="C57" s="149">
        <f>'Other Funds Summary'!C57+'Other Funds-Revision No. 1'!C57</f>
        <v>0</v>
      </c>
      <c r="D57" s="149">
        <f>'Other Funds Summary'!D57+'Other Funds-Revision No. 1'!D57</f>
        <v>0</v>
      </c>
      <c r="E57" s="149">
        <f>'Other Funds Summary'!E57+'Other Funds-Revision No. 1'!E57</f>
        <v>8840</v>
      </c>
      <c r="F57" s="149">
        <f>'Other Funds Summary'!F57+'Other Funds-Revision No. 1'!F57</f>
        <v>0</v>
      </c>
      <c r="G57" s="149">
        <f>'Other Funds Summary'!G57+'Other Funds-Revision No. 1'!G57</f>
        <v>0</v>
      </c>
      <c r="H57" s="149">
        <f>'Other Funds Summary'!H57+'Other Funds-Revision No. 1'!H57</f>
        <v>0</v>
      </c>
      <c r="I57" s="149">
        <f>'Other Funds Summary'!I57+'Other Funds-Revision No. 1'!I57</f>
        <v>0</v>
      </c>
      <c r="J57" s="149">
        <f>'Other Funds Summary'!J57+'Other Funds-Revision No. 1'!J57</f>
        <v>0</v>
      </c>
      <c r="K57" s="149">
        <f>'Other Funds Summary'!K57+'Other Funds-Revision No. 1'!K57</f>
        <v>0</v>
      </c>
      <c r="L57" s="149">
        <f>'Other Funds Summary'!L57+'Other Funds-Revision No. 1'!L57</f>
        <v>0</v>
      </c>
      <c r="M57" s="149">
        <f>'Other Funds Summary'!M57+'Other Funds-Revision No. 1'!M57</f>
        <v>0</v>
      </c>
      <c r="N57" s="149">
        <f>'Other Funds Summary'!N57+'Other Funds-Revision No. 1'!N57</f>
        <v>0</v>
      </c>
      <c r="O57" s="149">
        <f>'Other Funds Summary'!O57+'Other Funds-Revision No. 1'!O57</f>
        <v>0</v>
      </c>
      <c r="P57" s="149">
        <f>'Other Funds Summary'!P57+'Other Funds-Revision No. 1'!P57</f>
        <v>0</v>
      </c>
      <c r="Q57" s="149">
        <f>'Other Funds Summary'!R57+'Other Funds-Revision No. 1'!Q57</f>
        <v>0</v>
      </c>
      <c r="R57" s="149">
        <f>'Other Funds Summary'!S57+'Other Funds-Revision No. 1'!R57</f>
        <v>0</v>
      </c>
      <c r="S57" s="149">
        <f>'Other Funds Summary'!T57+'Other Funds-Revision No. 1'!S57</f>
        <v>0</v>
      </c>
      <c r="T57" s="149">
        <f>'Other Funds Summary'!U57+'Other Funds-Revision No. 1'!T57</f>
        <v>0</v>
      </c>
      <c r="U57" s="149">
        <f>'Other Funds Summary'!V57+'Other Funds-Revision No. 1'!U57</f>
        <v>0</v>
      </c>
      <c r="V57" s="149">
        <v>13948</v>
      </c>
      <c r="W57" s="149">
        <f>'Other Funds Summary'!X57+'Other Funds-Revision No. 1'!W57</f>
        <v>0</v>
      </c>
      <c r="X57" s="149">
        <f>'Other Funds Summary'!Y57+'Other Funds-Revision No. 1'!X57</f>
        <v>0</v>
      </c>
      <c r="Y57" s="149">
        <f>'Other Funds Summary'!Z57+'Other Funds-Revision No. 1'!Y57</f>
        <v>0</v>
      </c>
      <c r="Z57" s="149">
        <f>'Other Funds Summary'!AA57+'Other Funds-Revision No. 1'!Z57</f>
        <v>0</v>
      </c>
      <c r="AA57" s="149"/>
      <c r="AB57" s="149"/>
      <c r="AC57" s="149"/>
      <c r="AD57" s="149"/>
      <c r="AE57" s="149"/>
      <c r="AF57" s="149">
        <f t="shared" si="1"/>
        <v>22788</v>
      </c>
    </row>
    <row r="58" spans="1:32" ht="13.5" thickBot="1" x14ac:dyDescent="0.25">
      <c r="B58" s="29" t="s">
        <v>137</v>
      </c>
      <c r="C58" s="150">
        <f t="shared" ref="C58:AF58" si="2">SUM(C6:C57)</f>
        <v>0</v>
      </c>
      <c r="D58" s="150">
        <f t="shared" si="2"/>
        <v>0</v>
      </c>
      <c r="E58" s="150">
        <f t="shared" si="2"/>
        <v>464070</v>
      </c>
      <c r="F58" s="150">
        <f t="shared" si="2"/>
        <v>0</v>
      </c>
      <c r="G58" s="150">
        <f t="shared" si="2"/>
        <v>0</v>
      </c>
      <c r="H58" s="150">
        <f t="shared" si="2"/>
        <v>0</v>
      </c>
      <c r="I58" s="150">
        <f t="shared" si="2"/>
        <v>0</v>
      </c>
      <c r="J58" s="150">
        <f t="shared" si="2"/>
        <v>0</v>
      </c>
      <c r="K58" s="150">
        <f t="shared" si="2"/>
        <v>0</v>
      </c>
      <c r="L58" s="150">
        <f t="shared" si="2"/>
        <v>0</v>
      </c>
      <c r="M58" s="150">
        <f t="shared" si="2"/>
        <v>0</v>
      </c>
      <c r="N58" s="150">
        <f t="shared" si="2"/>
        <v>0</v>
      </c>
      <c r="O58" s="150">
        <f t="shared" si="2"/>
        <v>0</v>
      </c>
      <c r="P58" s="150">
        <f t="shared" si="2"/>
        <v>0</v>
      </c>
      <c r="Q58" s="150">
        <f t="shared" si="2"/>
        <v>0</v>
      </c>
      <c r="R58" s="150">
        <f t="shared" si="2"/>
        <v>0</v>
      </c>
      <c r="S58" s="150">
        <f t="shared" si="2"/>
        <v>0</v>
      </c>
      <c r="T58" s="150">
        <f t="shared" si="2"/>
        <v>0</v>
      </c>
      <c r="U58" s="150">
        <f t="shared" si="2"/>
        <v>0</v>
      </c>
      <c r="V58" s="150">
        <f t="shared" si="2"/>
        <v>2112887</v>
      </c>
      <c r="W58" s="150">
        <f t="shared" si="2"/>
        <v>0</v>
      </c>
      <c r="X58" s="150">
        <f t="shared" si="2"/>
        <v>0</v>
      </c>
      <c r="Y58" s="150">
        <f t="shared" si="2"/>
        <v>0</v>
      </c>
      <c r="Z58" s="150">
        <f t="shared" si="2"/>
        <v>0</v>
      </c>
      <c r="AA58" s="150"/>
      <c r="AB58" s="150"/>
      <c r="AC58" s="150"/>
      <c r="AD58" s="150"/>
      <c r="AE58" s="150"/>
      <c r="AF58" s="150">
        <f t="shared" si="2"/>
        <v>2576957</v>
      </c>
    </row>
    <row r="59" spans="1:32" ht="13.5" thickTop="1" x14ac:dyDescent="0.2"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x14ac:dyDescent="0.2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</row>
    <row r="61" spans="1:32" x14ac:dyDescent="0.2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</row>
    <row r="62" spans="1:32" x14ac:dyDescent="0.2"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x14ac:dyDescent="0.2"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x14ac:dyDescent="0.2"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0:32" x14ac:dyDescent="0.2"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0:32" x14ac:dyDescent="0.2"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</sheetData>
  <sheetProtection algorithmName="SHA-512" hashValue="9GdXBb2OF+vdwobnvM5ITcX6lsS17XcbyfWIT18S61BZFt35wmvxs91F4KAziHKq/Ge3zckoN3oFtuIiQbZ8lQ==" saltValue="uyuaoLo8+XtB8CgfC2N8lw==" spinCount="100000" sheet="1" objects="1" scenarios="1"/>
  <phoneticPr fontId="0" type="noConversion"/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F66"/>
  <sheetViews>
    <sheetView zoomScale="90" zoomScaleNormal="90" workbookViewId="0">
      <pane xSplit="2" ySplit="5" topLeftCell="C6" activePane="bottomRight" state="frozen"/>
      <selection activeCell="AF58" sqref="AF58"/>
      <selection pane="topRight" activeCell="AF58" sqref="AF58"/>
      <selection pane="bottomLeft" activeCell="AF58" sqref="AF58"/>
      <selection pane="bottomRight"/>
    </sheetView>
  </sheetViews>
  <sheetFormatPr defaultColWidth="9.140625" defaultRowHeight="12.75" x14ac:dyDescent="0.2"/>
  <cols>
    <col min="1" max="1" width="4.85546875" style="1" customWidth="1"/>
    <col min="2" max="2" width="20" style="1" bestFit="1" customWidth="1"/>
    <col min="3" max="4" width="12.85546875" style="1" bestFit="1" customWidth="1"/>
    <col min="5" max="5" width="13.7109375" style="1" hidden="1" customWidth="1"/>
    <col min="6" max="6" width="19.7109375" style="1" bestFit="1" customWidth="1"/>
    <col min="7" max="7" width="12.85546875" style="1" bestFit="1" customWidth="1"/>
    <col min="8" max="8" width="12.85546875" style="1" hidden="1" customWidth="1"/>
    <col min="9" max="9" width="11.7109375" style="1" bestFit="1" customWidth="1"/>
    <col min="10" max="10" width="12.7109375" style="1" bestFit="1" customWidth="1"/>
    <col min="11" max="11" width="20.7109375" style="1" customWidth="1"/>
    <col min="12" max="12" width="10.7109375" style="1" bestFit="1" customWidth="1"/>
    <col min="13" max="13" width="14.5703125" style="1" bestFit="1" customWidth="1"/>
    <col min="14" max="17" width="13.42578125" style="1" bestFit="1" customWidth="1"/>
    <col min="18" max="18" width="22.28515625" style="1" bestFit="1" customWidth="1"/>
    <col min="19" max="19" width="13.42578125" style="1" bestFit="1" customWidth="1"/>
    <col min="20" max="20" width="11.7109375" style="1" bestFit="1" customWidth="1"/>
    <col min="21" max="21" width="16.85546875" style="1" bestFit="1" customWidth="1"/>
    <col min="22" max="22" width="13.7109375" style="1" hidden="1" customWidth="1"/>
    <col min="23" max="23" width="17.85546875" style="1" bestFit="1" customWidth="1"/>
    <col min="24" max="24" width="12.7109375" style="1" bestFit="1" customWidth="1"/>
    <col min="25" max="25" width="21.7109375" style="1" bestFit="1" customWidth="1"/>
    <col min="26" max="26" width="16.28515625" style="1" bestFit="1" customWidth="1"/>
    <col min="27" max="31" width="16.140625" style="1" hidden="1" customWidth="1"/>
    <col min="32" max="32" width="14.5703125" style="1" bestFit="1" customWidth="1"/>
    <col min="33" max="16384" width="9.140625" style="1"/>
  </cols>
  <sheetData>
    <row r="1" spans="1:32" x14ac:dyDescent="0.2">
      <c r="A1" s="31" t="s">
        <v>141</v>
      </c>
    </row>
    <row r="2" spans="1:32" s="2" customFormat="1" x14ac:dyDescent="0.2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34" customFormat="1" x14ac:dyDescent="0.2">
      <c r="A3" s="33" t="str">
        <f>+'Original ABG Allocation'!A3</f>
        <v>FY 2022-23</v>
      </c>
      <c r="B3" s="1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270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270" t="s">
        <v>326</v>
      </c>
      <c r="AF3" s="17"/>
    </row>
    <row r="4" spans="1:32" x14ac:dyDescent="0.2">
      <c r="B4" s="2"/>
      <c r="C4" s="2" t="str">
        <f>'Other Funds Summary'!C4</f>
        <v>Ombudsman</v>
      </c>
      <c r="D4" s="2" t="str">
        <f>'Other Funds Summary'!D4</f>
        <v>Ombudsman</v>
      </c>
      <c r="E4" s="2" t="str">
        <f>'Other Funds Summary'!E4</f>
        <v>Ombudsman</v>
      </c>
      <c r="F4" s="2" t="str">
        <f>'Other Funds Summary'!F4</f>
        <v>Ombudsman</v>
      </c>
      <c r="G4" s="2" t="str">
        <f>'Other Funds Summary'!G4</f>
        <v>Ombudsman</v>
      </c>
      <c r="H4" s="2" t="str">
        <f>'Other Funds Summary'!H4</f>
        <v>Ombudsman</v>
      </c>
      <c r="I4" s="2" t="str">
        <f>'Other Funds Summary'!I4</f>
        <v>PA MEDI</v>
      </c>
      <c r="J4" s="2" t="str">
        <f>'Other Funds Summary'!J4</f>
        <v>PA MEDI</v>
      </c>
      <c r="K4" s="2" t="str">
        <f>'Other Funds Summary'!K4</f>
        <v>PA MEDI</v>
      </c>
      <c r="L4" s="2" t="str">
        <f>'Other Funds Summary'!L4</f>
        <v>PA MEDI</v>
      </c>
      <c r="M4" s="2" t="str">
        <f>'Other Funds Summary'!M4</f>
        <v>OPTIONS</v>
      </c>
      <c r="N4" s="2" t="str">
        <f>'Other Funds Summary'!N4</f>
        <v>Block Grant</v>
      </c>
      <c r="O4" s="2" t="str">
        <f>'Other Funds Summary'!O4</f>
        <v>Protective</v>
      </c>
      <c r="P4" s="2" t="str">
        <f>'Other Funds Summary'!P4</f>
        <v>PS</v>
      </c>
      <c r="Q4" s="2" t="str">
        <f>'Other Funds Summary'!R4</f>
        <v xml:space="preserve">ARPA </v>
      </c>
      <c r="R4" s="2" t="str">
        <f>'Other Funds Summary'!S4</f>
        <v>ARPA</v>
      </c>
      <c r="S4" s="2" t="str">
        <f>'Other Funds Summary'!T4</f>
        <v>ARPA</v>
      </c>
      <c r="T4" s="2" t="str">
        <f>'Other Funds Summary'!U4</f>
        <v>ARPA</v>
      </c>
      <c r="U4" s="2" t="str">
        <f>'Other Funds Summary'!V4</f>
        <v>ARPA</v>
      </c>
      <c r="V4" s="2" t="str">
        <f>'Other Funds Summary'!W4</f>
        <v>Covd Vaccine</v>
      </c>
      <c r="W4" s="2" t="str">
        <f>'Other Funds Summary'!X4</f>
        <v>Fast program</v>
      </c>
      <c r="X4" s="2" t="str">
        <f>'Other Funds Summary'!Y4</f>
        <v>Direct Care</v>
      </c>
      <c r="Y4" s="2" t="str">
        <f>'Other Funds Summary'!Z4</f>
        <v>AAA Public Workforce</v>
      </c>
      <c r="Z4" s="2" t="s">
        <v>300</v>
      </c>
      <c r="AA4" s="2" t="str">
        <f>'Amendment 1-Other Funds'!AA4</f>
        <v>MIPPPA-AAA</v>
      </c>
      <c r="AB4" s="2" t="str">
        <f>'Amendment 1-Other Funds'!AB4</f>
        <v>MIPPA-ADRC</v>
      </c>
      <c r="AC4" s="2" t="str">
        <f>'Amendment 1-Other Funds'!AC4</f>
        <v>MIPPA-SHIP</v>
      </c>
      <c r="AD4" s="2" t="str">
        <f>'Amendment 1-Other Funds'!AD4</f>
        <v>MIPPA-SHIP</v>
      </c>
      <c r="AE4" s="302" t="s">
        <v>225</v>
      </c>
      <c r="AF4" s="2" t="s">
        <v>142</v>
      </c>
    </row>
    <row r="5" spans="1:32" x14ac:dyDescent="0.2">
      <c r="B5" s="2"/>
      <c r="C5" s="12" t="str">
        <f>'Other Funds Summary'!C5</f>
        <v>ROC</v>
      </c>
      <c r="D5" s="12" t="str">
        <f>'Other Funds Summary'!D5</f>
        <v>Volunteers</v>
      </c>
      <c r="E5" s="12" t="str">
        <f>'Other Funds Summary'!E5</f>
        <v xml:space="preserve">Fed Care Act </v>
      </c>
      <c r="F5" s="12" t="str">
        <f>'Other Funds Summary'!F5</f>
        <v>Volunteer Specialist</v>
      </c>
      <c r="G5" s="12" t="str">
        <f>'Other Funds Summary'!G5</f>
        <v>ARPA Funds</v>
      </c>
      <c r="H5" s="12" t="str">
        <f>'Other Funds Summary'!H5</f>
        <v>ARPA Funds</v>
      </c>
      <c r="I5" s="12" t="str">
        <f>'Other Funds Summary'!I5</f>
        <v>Reg. Staff</v>
      </c>
      <c r="J5" s="12" t="str">
        <f>'Other Funds Summary'!J5</f>
        <v xml:space="preserve">Telecenters </v>
      </c>
      <c r="K5" s="12" t="str">
        <f>'Other Funds Summary'!K5</f>
        <v>Base</v>
      </c>
      <c r="L5" s="12" t="str">
        <f>'Other Funds Summary'!L5</f>
        <v>PHLP</v>
      </c>
      <c r="M5" s="12" t="str">
        <f>'Other Funds Summary'!M5</f>
        <v>Services</v>
      </c>
      <c r="N5" s="12" t="str">
        <f>'Other Funds Summary'!N5</f>
        <v>Supplement</v>
      </c>
      <c r="O5" s="12" t="str">
        <f>'Other Funds Summary'!O5</f>
        <v>Services</v>
      </c>
      <c r="P5" s="12" t="str">
        <f>'Other Funds Summary'!P5</f>
        <v>Personnel</v>
      </c>
      <c r="Q5" s="12" t="str">
        <f>'Other Funds Summary'!R5</f>
        <v>Suppt Svs</v>
      </c>
      <c r="R5" s="12" t="str">
        <f>'Other Funds Summary'!S5</f>
        <v>HD Meals</v>
      </c>
      <c r="S5" s="12" t="str">
        <f>'Other Funds Summary'!T5</f>
        <v>Cong Meals</v>
      </c>
      <c r="T5" s="12" t="str">
        <f>'Other Funds Summary'!U5</f>
        <v>Prev Health</v>
      </c>
      <c r="U5" s="12" t="str">
        <f>'Other Funds Summary'!V5</f>
        <v>Family Caregiver</v>
      </c>
      <c r="V5" s="12" t="str">
        <f>'Other Funds Summary'!W5</f>
        <v>Access</v>
      </c>
      <c r="W5" s="12" t="str">
        <f>'Other Funds Summary'!X5</f>
        <v>PA Bench Staff</v>
      </c>
      <c r="X5" s="12" t="str">
        <f>'Other Funds Summary'!Y5</f>
        <v>Worker Pilot</v>
      </c>
      <c r="Y5" s="12" t="str">
        <f>'Other Funds Summary'!Z5</f>
        <v>Grant</v>
      </c>
      <c r="Z5" s="12" t="s">
        <v>277</v>
      </c>
      <c r="AA5" s="12" t="str">
        <f>'Amendment 1-Other Funds'!AA5</f>
        <v>Priority 2</v>
      </c>
      <c r="AB5" s="12" t="str">
        <f>'Amendment 1-Other Funds'!AB5</f>
        <v>Priority 3</v>
      </c>
      <c r="AC5" s="12" t="str">
        <f>'Amendment 1-Other Funds'!AC5</f>
        <v>BDT</v>
      </c>
      <c r="AD5" s="12" t="str">
        <f>'Amendment 1-Other Funds'!AD5</f>
        <v>PHLP</v>
      </c>
      <c r="AE5" s="303" t="s">
        <v>315</v>
      </c>
      <c r="AF5" s="271" t="s">
        <v>304</v>
      </c>
    </row>
    <row r="6" spans="1:32" x14ac:dyDescent="0.2">
      <c r="A6" s="28" t="str">
        <f>+'Original ABG Allocation'!A6</f>
        <v>01</v>
      </c>
      <c r="B6" s="28" t="str">
        <f>+'Original ABG Allocation'!B6</f>
        <v>ERIE</v>
      </c>
      <c r="C6" s="155">
        <v>0</v>
      </c>
      <c r="D6" s="160">
        <v>5475</v>
      </c>
      <c r="E6" s="155"/>
      <c r="F6" s="155"/>
      <c r="G6" s="155"/>
      <c r="H6" s="155"/>
      <c r="I6" s="155"/>
      <c r="J6" s="155"/>
      <c r="K6" s="155">
        <v>5376</v>
      </c>
      <c r="L6" s="155"/>
      <c r="M6" s="160">
        <v>391871</v>
      </c>
      <c r="N6" s="155">
        <v>130651</v>
      </c>
      <c r="O6" s="155">
        <v>53997</v>
      </c>
      <c r="P6" s="155">
        <v>97000</v>
      </c>
      <c r="Q6" s="155">
        <v>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55">
        <v>202818</v>
      </c>
      <c r="Y6" s="155"/>
      <c r="Z6" s="155"/>
      <c r="AA6" s="155">
        <v>0</v>
      </c>
      <c r="AB6" s="155">
        <v>0</v>
      </c>
      <c r="AC6" s="155">
        <v>0</v>
      </c>
      <c r="AD6" s="155">
        <v>0</v>
      </c>
      <c r="AE6" s="155"/>
      <c r="AF6" s="211">
        <f t="shared" ref="AF6:AF21" si="0">SUM(C6:AE6)</f>
        <v>887188</v>
      </c>
    </row>
    <row r="7" spans="1:32" x14ac:dyDescent="0.2">
      <c r="A7" s="28" t="str">
        <f>+'Original ABG Allocation'!A7</f>
        <v>02</v>
      </c>
      <c r="B7" s="28" t="str">
        <f>+'Original ABG Allocation'!B7</f>
        <v>CRAWFORD</v>
      </c>
      <c r="C7" s="160">
        <v>451734</v>
      </c>
      <c r="D7" s="160">
        <v>8025</v>
      </c>
      <c r="E7" s="155">
        <v>0</v>
      </c>
      <c r="F7" s="155"/>
      <c r="G7" s="155"/>
      <c r="H7" s="155"/>
      <c r="I7" s="155"/>
      <c r="J7" s="155"/>
      <c r="K7" s="155">
        <v>3131</v>
      </c>
      <c r="L7" s="155"/>
      <c r="M7" s="160">
        <v>404088</v>
      </c>
      <c r="N7" s="155">
        <v>209984</v>
      </c>
      <c r="O7" s="155">
        <v>12275</v>
      </c>
      <c r="P7" s="155">
        <v>49208</v>
      </c>
      <c r="Q7" s="155">
        <v>58928</v>
      </c>
      <c r="R7" s="155">
        <v>75255</v>
      </c>
      <c r="S7" s="155">
        <v>50170</v>
      </c>
      <c r="T7" s="155">
        <v>4158</v>
      </c>
      <c r="U7" s="155">
        <v>15000</v>
      </c>
      <c r="V7" s="155">
        <v>0</v>
      </c>
      <c r="W7" s="155">
        <v>0</v>
      </c>
      <c r="X7" s="155"/>
      <c r="Y7" s="155"/>
      <c r="Z7" s="155"/>
      <c r="AA7" s="155">
        <v>0</v>
      </c>
      <c r="AB7" s="155">
        <v>0</v>
      </c>
      <c r="AC7" s="155">
        <v>0</v>
      </c>
      <c r="AD7" s="155">
        <v>0</v>
      </c>
      <c r="AE7" s="155"/>
      <c r="AF7" s="211">
        <f t="shared" si="0"/>
        <v>1341956</v>
      </c>
    </row>
    <row r="8" spans="1:32" x14ac:dyDescent="0.2">
      <c r="A8" s="28" t="str">
        <f>+'Original ABG Allocation'!A8</f>
        <v>03</v>
      </c>
      <c r="B8" s="28" t="str">
        <f>+'Original ABG Allocation'!B8</f>
        <v>CAM/ELK/MCKEAN</v>
      </c>
      <c r="C8" s="155">
        <v>0</v>
      </c>
      <c r="D8" s="160">
        <v>6750</v>
      </c>
      <c r="E8" s="155">
        <v>0</v>
      </c>
      <c r="F8" s="155"/>
      <c r="G8" s="155"/>
      <c r="H8" s="155"/>
      <c r="I8" s="155"/>
      <c r="J8" s="155"/>
      <c r="K8" s="155">
        <v>2991</v>
      </c>
      <c r="L8" s="155"/>
      <c r="M8" s="160">
        <v>563316</v>
      </c>
      <c r="N8" s="155">
        <v>120196</v>
      </c>
      <c r="O8" s="155">
        <v>45622</v>
      </c>
      <c r="P8" s="155">
        <v>56352</v>
      </c>
      <c r="Q8" s="155">
        <v>51580</v>
      </c>
      <c r="R8" s="155">
        <v>50458</v>
      </c>
      <c r="S8" s="155">
        <v>33639</v>
      </c>
      <c r="T8" s="155">
        <v>4934</v>
      </c>
      <c r="U8" s="155">
        <v>16478</v>
      </c>
      <c r="V8" s="155">
        <v>0</v>
      </c>
      <c r="W8" s="155">
        <v>0</v>
      </c>
      <c r="X8" s="155"/>
      <c r="Y8" s="155"/>
      <c r="Z8" s="155"/>
      <c r="AA8" s="155">
        <v>0</v>
      </c>
      <c r="AB8" s="155">
        <v>0</v>
      </c>
      <c r="AC8" s="155">
        <v>0</v>
      </c>
      <c r="AD8" s="155">
        <v>0</v>
      </c>
      <c r="AE8" s="155"/>
      <c r="AF8" s="211">
        <f t="shared" si="0"/>
        <v>952316</v>
      </c>
    </row>
    <row r="9" spans="1:32" x14ac:dyDescent="0.2">
      <c r="A9" s="28" t="str">
        <f>+'Original ABG Allocation'!A9</f>
        <v>04</v>
      </c>
      <c r="B9" s="28" t="str">
        <f>+'Original ABG Allocation'!B9</f>
        <v>BEAVER</v>
      </c>
      <c r="C9" s="155">
        <v>0</v>
      </c>
      <c r="D9" s="160">
        <v>8025</v>
      </c>
      <c r="E9" s="155">
        <v>0</v>
      </c>
      <c r="F9" s="155"/>
      <c r="G9" s="155"/>
      <c r="H9" s="155"/>
      <c r="I9" s="155"/>
      <c r="J9" s="155"/>
      <c r="K9" s="155">
        <v>4049</v>
      </c>
      <c r="L9" s="155"/>
      <c r="M9" s="160">
        <v>418134</v>
      </c>
      <c r="N9" s="155">
        <v>69534</v>
      </c>
      <c r="O9" s="155">
        <v>54194</v>
      </c>
      <c r="P9" s="155">
        <v>50000</v>
      </c>
      <c r="Q9" s="155">
        <v>85000</v>
      </c>
      <c r="R9" s="155">
        <v>120000</v>
      </c>
      <c r="S9" s="155">
        <v>80000</v>
      </c>
      <c r="T9" s="155">
        <v>8000</v>
      </c>
      <c r="U9" s="155">
        <v>25000</v>
      </c>
      <c r="V9" s="155"/>
      <c r="W9" s="155">
        <v>0</v>
      </c>
      <c r="X9" s="155"/>
      <c r="Y9" s="155"/>
      <c r="Z9" s="155"/>
      <c r="AA9" s="155">
        <v>0</v>
      </c>
      <c r="AB9" s="155">
        <v>0</v>
      </c>
      <c r="AC9" s="155">
        <v>0</v>
      </c>
      <c r="AD9" s="155">
        <v>0</v>
      </c>
      <c r="AE9" s="155"/>
      <c r="AF9" s="211">
        <f t="shared" si="0"/>
        <v>921936</v>
      </c>
    </row>
    <row r="10" spans="1:32" x14ac:dyDescent="0.2">
      <c r="A10" s="28" t="str">
        <f>+'Original ABG Allocation'!A10</f>
        <v>05</v>
      </c>
      <c r="B10" s="28" t="str">
        <f>+'Original ABG Allocation'!B10</f>
        <v>INDIANA</v>
      </c>
      <c r="C10" s="155">
        <v>0</v>
      </c>
      <c r="D10" s="160">
        <v>5475</v>
      </c>
      <c r="E10" s="155">
        <v>0</v>
      </c>
      <c r="F10" s="155"/>
      <c r="G10" s="155"/>
      <c r="H10" s="155"/>
      <c r="I10" s="155"/>
      <c r="J10" s="155"/>
      <c r="K10" s="155">
        <v>2989</v>
      </c>
      <c r="L10" s="155"/>
      <c r="M10" s="160">
        <v>438640</v>
      </c>
      <c r="N10" s="155">
        <v>44394</v>
      </c>
      <c r="O10" s="155">
        <v>31195</v>
      </c>
      <c r="P10" s="155">
        <v>0</v>
      </c>
      <c r="Q10" s="155">
        <v>70685</v>
      </c>
      <c r="R10" s="155">
        <v>72196</v>
      </c>
      <c r="S10" s="155">
        <v>48131</v>
      </c>
      <c r="T10" s="155">
        <v>5735</v>
      </c>
      <c r="U10" s="155">
        <v>22165</v>
      </c>
      <c r="V10" s="155">
        <v>0</v>
      </c>
      <c r="W10" s="155">
        <v>0</v>
      </c>
      <c r="X10" s="155"/>
      <c r="Y10" s="155">
        <v>124260</v>
      </c>
      <c r="Z10" s="155"/>
      <c r="AA10" s="155">
        <v>0</v>
      </c>
      <c r="AB10" s="155">
        <v>0</v>
      </c>
      <c r="AC10" s="155">
        <v>0</v>
      </c>
      <c r="AD10" s="155">
        <v>0</v>
      </c>
      <c r="AE10" s="155"/>
      <c r="AF10" s="211">
        <f t="shared" si="0"/>
        <v>865865</v>
      </c>
    </row>
    <row r="11" spans="1:32" x14ac:dyDescent="0.2">
      <c r="A11" s="28" t="str">
        <f>+'Original ABG Allocation'!A11</f>
        <v>06</v>
      </c>
      <c r="B11" s="28" t="str">
        <f>+'Original ABG Allocation'!B11</f>
        <v>ALLEGHENY</v>
      </c>
      <c r="C11" s="155">
        <v>0</v>
      </c>
      <c r="D11" s="160">
        <v>17800</v>
      </c>
      <c r="E11" s="155">
        <v>0</v>
      </c>
      <c r="F11" s="155"/>
      <c r="G11" s="155"/>
      <c r="H11" s="155"/>
      <c r="I11" s="155"/>
      <c r="J11" s="155"/>
      <c r="K11" s="155">
        <v>17815</v>
      </c>
      <c r="L11" s="155"/>
      <c r="M11" s="160">
        <v>1865999</v>
      </c>
      <c r="N11" s="155">
        <v>1056396</v>
      </c>
      <c r="O11" s="155">
        <v>46330</v>
      </c>
      <c r="P11" s="155">
        <v>80000</v>
      </c>
      <c r="Q11" s="155">
        <v>526665</v>
      </c>
      <c r="R11" s="155">
        <v>515215</v>
      </c>
      <c r="S11" s="155"/>
      <c r="T11" s="155">
        <v>50376</v>
      </c>
      <c r="U11" s="155">
        <v>168254</v>
      </c>
      <c r="V11" s="155">
        <v>0</v>
      </c>
      <c r="W11" s="155">
        <v>0</v>
      </c>
      <c r="X11" s="155"/>
      <c r="Y11" s="155">
        <v>400000</v>
      </c>
      <c r="Z11" s="155"/>
      <c r="AA11" s="155">
        <v>0</v>
      </c>
      <c r="AB11" s="155">
        <v>0</v>
      </c>
      <c r="AC11" s="155">
        <v>0</v>
      </c>
      <c r="AD11" s="155">
        <v>0</v>
      </c>
      <c r="AE11" s="155"/>
      <c r="AF11" s="211">
        <f t="shared" si="0"/>
        <v>4744850</v>
      </c>
    </row>
    <row r="12" spans="1:32" x14ac:dyDescent="0.2">
      <c r="A12" s="28" t="str">
        <f>+'Original ABG Allocation'!A12</f>
        <v>07</v>
      </c>
      <c r="B12" s="28" t="str">
        <f>+'Original ABG Allocation'!B12</f>
        <v>WESTMORELAND</v>
      </c>
      <c r="C12" s="155">
        <v>0</v>
      </c>
      <c r="D12" s="160">
        <v>6325</v>
      </c>
      <c r="E12" s="155">
        <v>0</v>
      </c>
      <c r="F12" s="155"/>
      <c r="G12" s="155"/>
      <c r="H12" s="155"/>
      <c r="I12" s="155"/>
      <c r="J12" s="155"/>
      <c r="K12" s="155">
        <v>6960</v>
      </c>
      <c r="L12" s="155"/>
      <c r="M12" s="160">
        <v>754596</v>
      </c>
      <c r="N12" s="155">
        <v>160209</v>
      </c>
      <c r="O12" s="155">
        <v>54194</v>
      </c>
      <c r="P12" s="155">
        <v>58688</v>
      </c>
      <c r="Q12" s="155">
        <v>167786</v>
      </c>
      <c r="R12" s="155">
        <v>164138</v>
      </c>
      <c r="S12" s="155">
        <v>109425</v>
      </c>
      <c r="T12" s="155">
        <v>16049</v>
      </c>
      <c r="U12" s="155">
        <v>53602</v>
      </c>
      <c r="V12" s="155">
        <v>0</v>
      </c>
      <c r="W12" s="155">
        <v>0</v>
      </c>
      <c r="X12" s="155"/>
      <c r="Y12" s="155"/>
      <c r="Z12" s="155"/>
      <c r="AA12" s="155">
        <v>0</v>
      </c>
      <c r="AB12" s="155">
        <v>0</v>
      </c>
      <c r="AC12" s="155">
        <v>0</v>
      </c>
      <c r="AD12" s="155">
        <v>0</v>
      </c>
      <c r="AE12" s="155"/>
      <c r="AF12" s="211">
        <f t="shared" si="0"/>
        <v>1551972</v>
      </c>
    </row>
    <row r="13" spans="1:32" x14ac:dyDescent="0.2">
      <c r="A13" s="28" t="str">
        <f>+'Original ABG Allocation'!A13</f>
        <v>08</v>
      </c>
      <c r="B13" s="28" t="str">
        <f>+'Original ABG Allocation'!B13</f>
        <v>WASH/FAY/GREENE</v>
      </c>
      <c r="C13" s="155">
        <v>0</v>
      </c>
      <c r="D13" s="160">
        <v>22050</v>
      </c>
      <c r="E13" s="155">
        <v>0</v>
      </c>
      <c r="F13" s="155"/>
      <c r="G13" s="155"/>
      <c r="H13" s="155"/>
      <c r="I13" s="155">
        <v>100000</v>
      </c>
      <c r="J13" s="155"/>
      <c r="K13" s="155">
        <v>8346</v>
      </c>
      <c r="L13" s="155">
        <v>52000</v>
      </c>
      <c r="M13" s="160">
        <v>601984</v>
      </c>
      <c r="N13" s="155">
        <v>254904</v>
      </c>
      <c r="O13" s="155">
        <v>54194</v>
      </c>
      <c r="P13" s="155">
        <v>100000</v>
      </c>
      <c r="Q13" s="155">
        <v>212744</v>
      </c>
      <c r="R13" s="155">
        <v>208119</v>
      </c>
      <c r="S13" s="155">
        <v>138746</v>
      </c>
      <c r="T13" s="155">
        <v>20349</v>
      </c>
      <c r="U13" s="155">
        <v>67965</v>
      </c>
      <c r="V13" s="155">
        <v>0</v>
      </c>
      <c r="W13" s="155">
        <v>0</v>
      </c>
      <c r="X13" s="155"/>
      <c r="Y13" s="155"/>
      <c r="Z13" s="155"/>
      <c r="AA13" s="155">
        <v>0</v>
      </c>
      <c r="AB13" s="155">
        <v>0</v>
      </c>
      <c r="AC13" s="155">
        <v>0</v>
      </c>
      <c r="AD13" s="155">
        <v>0</v>
      </c>
      <c r="AE13" s="155"/>
      <c r="AF13" s="211">
        <f t="shared" si="0"/>
        <v>1841401</v>
      </c>
    </row>
    <row r="14" spans="1:32" x14ac:dyDescent="0.2">
      <c r="A14" s="28" t="str">
        <f>+'Original ABG Allocation'!A14</f>
        <v>09</v>
      </c>
      <c r="B14" s="28" t="str">
        <f>+'Original ABG Allocation'!B14</f>
        <v>SOMERSET</v>
      </c>
      <c r="C14" s="155">
        <v>0</v>
      </c>
      <c r="D14" s="160">
        <v>11850</v>
      </c>
      <c r="E14" s="160"/>
      <c r="F14" s="155"/>
      <c r="G14" s="155"/>
      <c r="H14" s="155"/>
      <c r="I14" s="155"/>
      <c r="J14" s="155"/>
      <c r="K14" s="155">
        <v>3093</v>
      </c>
      <c r="L14" s="155"/>
      <c r="M14" s="160">
        <v>1418724</v>
      </c>
      <c r="N14" s="155">
        <v>48104</v>
      </c>
      <c r="O14" s="155">
        <v>54194</v>
      </c>
      <c r="P14" s="155">
        <v>0</v>
      </c>
      <c r="Q14" s="155">
        <v>55326</v>
      </c>
      <c r="R14" s="155">
        <v>54123</v>
      </c>
      <c r="S14" s="155">
        <v>36082</v>
      </c>
      <c r="T14" s="155">
        <v>5292</v>
      </c>
      <c r="U14" s="155">
        <v>17675</v>
      </c>
      <c r="V14" s="155">
        <v>0</v>
      </c>
      <c r="W14" s="155">
        <v>0</v>
      </c>
      <c r="X14" s="155"/>
      <c r="Y14" s="155"/>
      <c r="Z14" s="155"/>
      <c r="AA14" s="155">
        <v>0</v>
      </c>
      <c r="AB14" s="155">
        <v>0</v>
      </c>
      <c r="AC14" s="155">
        <v>0</v>
      </c>
      <c r="AD14" s="155">
        <v>0</v>
      </c>
      <c r="AE14" s="155"/>
      <c r="AF14" s="211">
        <f t="shared" si="0"/>
        <v>1704463</v>
      </c>
    </row>
    <row r="15" spans="1:32" x14ac:dyDescent="0.2">
      <c r="A15" s="28" t="str">
        <f>+'Original ABG Allocation'!A15</f>
        <v>10</v>
      </c>
      <c r="B15" s="28" t="str">
        <f>+'Original ABG Allocation'!B15</f>
        <v>CAMBRIA</v>
      </c>
      <c r="C15" s="155">
        <v>0</v>
      </c>
      <c r="D15" s="160">
        <v>7175</v>
      </c>
      <c r="E15" s="155"/>
      <c r="F15" s="155"/>
      <c r="G15" s="155"/>
      <c r="H15" s="155"/>
      <c r="I15" s="155"/>
      <c r="J15" s="155"/>
      <c r="K15" s="155">
        <v>4097</v>
      </c>
      <c r="L15" s="155"/>
      <c r="M15" s="160">
        <v>358494</v>
      </c>
      <c r="N15" s="155">
        <v>177039</v>
      </c>
      <c r="O15" s="155">
        <v>54194</v>
      </c>
      <c r="P15" s="155">
        <v>0</v>
      </c>
      <c r="Q15" s="155">
        <v>110000</v>
      </c>
      <c r="R15" s="155">
        <v>120000</v>
      </c>
      <c r="S15" s="155">
        <v>80000</v>
      </c>
      <c r="T15" s="155">
        <v>11000</v>
      </c>
      <c r="U15" s="155">
        <v>25000</v>
      </c>
      <c r="V15" s="155">
        <v>0</v>
      </c>
      <c r="W15" s="155">
        <v>0</v>
      </c>
      <c r="X15" s="155"/>
      <c r="Y15" s="155"/>
      <c r="Z15" s="155"/>
      <c r="AA15" s="155">
        <v>0</v>
      </c>
      <c r="AB15" s="155">
        <v>0</v>
      </c>
      <c r="AC15" s="155">
        <v>0</v>
      </c>
      <c r="AD15" s="155">
        <v>0</v>
      </c>
      <c r="AE15" s="155"/>
      <c r="AF15" s="211">
        <f t="shared" si="0"/>
        <v>946999</v>
      </c>
    </row>
    <row r="16" spans="1:32" x14ac:dyDescent="0.2">
      <c r="A16" s="28" t="str">
        <f>+'Original ABG Allocation'!A16</f>
        <v>11</v>
      </c>
      <c r="B16" s="28" t="str">
        <f>+'Original ABG Allocation'!B16</f>
        <v>BLAIR</v>
      </c>
      <c r="C16" s="155">
        <v>0</v>
      </c>
      <c r="D16" s="160">
        <v>7175</v>
      </c>
      <c r="E16" s="155"/>
      <c r="F16" s="155"/>
      <c r="G16" s="155"/>
      <c r="H16" s="155"/>
      <c r="I16" s="155">
        <v>89777</v>
      </c>
      <c r="J16" s="155">
        <v>200000</v>
      </c>
      <c r="K16" s="155">
        <v>3362</v>
      </c>
      <c r="L16" s="155"/>
      <c r="M16" s="160">
        <v>216064</v>
      </c>
      <c r="N16" s="155">
        <v>105395</v>
      </c>
      <c r="O16" s="155">
        <v>54194</v>
      </c>
      <c r="P16" s="155">
        <v>0</v>
      </c>
      <c r="Q16" s="155">
        <v>183020</v>
      </c>
      <c r="R16" s="155">
        <v>179041</v>
      </c>
      <c r="S16" s="155">
        <v>119360</v>
      </c>
      <c r="T16" s="155">
        <v>17506</v>
      </c>
      <c r="U16" s="155">
        <v>14384</v>
      </c>
      <c r="V16" s="155">
        <v>0</v>
      </c>
      <c r="W16" s="155">
        <v>331123</v>
      </c>
      <c r="X16" s="155"/>
      <c r="Y16" s="155"/>
      <c r="Z16" s="155">
        <v>1496237</v>
      </c>
      <c r="AA16" s="155">
        <v>0</v>
      </c>
      <c r="AB16" s="155">
        <v>0</v>
      </c>
      <c r="AC16" s="155">
        <v>0</v>
      </c>
      <c r="AD16" s="155">
        <v>0</v>
      </c>
      <c r="AE16" s="155"/>
      <c r="AF16" s="211">
        <f t="shared" si="0"/>
        <v>3016638</v>
      </c>
    </row>
    <row r="17" spans="1:32" x14ac:dyDescent="0.2">
      <c r="A17" s="28" t="str">
        <f>+'Original ABG Allocation'!A17</f>
        <v>12</v>
      </c>
      <c r="B17" s="28" t="str">
        <f>+'Original ABG Allocation'!B17</f>
        <v>BED/FULT/HUNT</v>
      </c>
      <c r="C17" s="155">
        <v>0</v>
      </c>
      <c r="D17" s="160">
        <v>4200</v>
      </c>
      <c r="E17" s="155"/>
      <c r="F17" s="155"/>
      <c r="G17" s="155"/>
      <c r="H17" s="155"/>
      <c r="I17" s="155"/>
      <c r="J17" s="155"/>
      <c r="K17" s="155">
        <v>4056</v>
      </c>
      <c r="L17" s="155"/>
      <c r="M17" s="160">
        <v>485156</v>
      </c>
      <c r="N17" s="155">
        <v>60084</v>
      </c>
      <c r="O17" s="155">
        <v>54194</v>
      </c>
      <c r="P17" s="155">
        <v>0</v>
      </c>
      <c r="Q17" s="155">
        <v>254570</v>
      </c>
      <c r="R17" s="155">
        <v>249036</v>
      </c>
      <c r="S17" s="155">
        <v>166024</v>
      </c>
      <c r="T17" s="155">
        <v>0</v>
      </c>
      <c r="U17" s="155">
        <v>0</v>
      </c>
      <c r="V17" s="155">
        <v>0</v>
      </c>
      <c r="W17" s="155">
        <v>0</v>
      </c>
      <c r="X17" s="155"/>
      <c r="Y17" s="155"/>
      <c r="Z17" s="155"/>
      <c r="AA17" s="155">
        <v>0</v>
      </c>
      <c r="AB17" s="155">
        <v>0</v>
      </c>
      <c r="AC17" s="155">
        <v>0</v>
      </c>
      <c r="AD17" s="155">
        <v>0</v>
      </c>
      <c r="AE17" s="155"/>
      <c r="AF17" s="211">
        <f t="shared" si="0"/>
        <v>1277320</v>
      </c>
    </row>
    <row r="18" spans="1:32" x14ac:dyDescent="0.2">
      <c r="A18" s="28" t="str">
        <f>+'Original ABG Allocation'!A18</f>
        <v>13</v>
      </c>
      <c r="B18" s="28" t="str">
        <f>+'Original ABG Allocation'!B18</f>
        <v>CENTRE</v>
      </c>
      <c r="C18" s="155">
        <v>0</v>
      </c>
      <c r="D18" s="160">
        <v>15250</v>
      </c>
      <c r="E18" s="155"/>
      <c r="F18" s="155"/>
      <c r="G18" s="155"/>
      <c r="H18" s="155"/>
      <c r="I18" s="155"/>
      <c r="J18" s="155"/>
      <c r="K18" s="155">
        <v>3080</v>
      </c>
      <c r="L18" s="155"/>
      <c r="M18" s="160">
        <v>385387</v>
      </c>
      <c r="N18" s="155">
        <v>277973</v>
      </c>
      <c r="O18" s="155">
        <v>23800</v>
      </c>
      <c r="P18" s="155">
        <v>65000</v>
      </c>
      <c r="Q18" s="155">
        <v>40449</v>
      </c>
      <c r="R18" s="155">
        <v>39569</v>
      </c>
      <c r="S18" s="155">
        <v>26379</v>
      </c>
      <c r="T18" s="155">
        <v>3869</v>
      </c>
      <c r="U18" s="155">
        <v>12922</v>
      </c>
      <c r="V18" s="155">
        <v>0</v>
      </c>
      <c r="W18" s="155">
        <v>0</v>
      </c>
      <c r="X18" s="155"/>
      <c r="Y18" s="155"/>
      <c r="Z18" s="155"/>
      <c r="AA18" s="155">
        <v>0</v>
      </c>
      <c r="AB18" s="155">
        <v>0</v>
      </c>
      <c r="AC18" s="155">
        <v>0</v>
      </c>
      <c r="AD18" s="155">
        <v>0</v>
      </c>
      <c r="AE18" s="155"/>
      <c r="AF18" s="211">
        <f t="shared" si="0"/>
        <v>893678</v>
      </c>
    </row>
    <row r="19" spans="1:32" x14ac:dyDescent="0.2">
      <c r="A19" s="28" t="str">
        <f>+'Original ABG Allocation'!A19</f>
        <v>14</v>
      </c>
      <c r="B19" s="28" t="str">
        <f>+'Original ABG Allocation'!B19</f>
        <v>LYCOM/CLINTON</v>
      </c>
      <c r="C19" s="155">
        <v>0</v>
      </c>
      <c r="D19" s="160">
        <v>25000</v>
      </c>
      <c r="E19" s="155">
        <v>0</v>
      </c>
      <c r="F19" s="155"/>
      <c r="G19" s="155"/>
      <c r="H19" s="155"/>
      <c r="I19" s="155"/>
      <c r="J19" s="155"/>
      <c r="K19" s="155">
        <v>4122</v>
      </c>
      <c r="L19" s="155"/>
      <c r="M19" s="160">
        <v>444398</v>
      </c>
      <c r="N19" s="155">
        <v>61641</v>
      </c>
      <c r="O19" s="155">
        <v>40000</v>
      </c>
      <c r="P19" s="155">
        <v>5365</v>
      </c>
      <c r="Q19" s="155">
        <v>126747</v>
      </c>
      <c r="R19" s="155">
        <v>123991</v>
      </c>
      <c r="S19" s="155">
        <v>82661</v>
      </c>
      <c r="T19" s="155">
        <v>12124</v>
      </c>
      <c r="U19" s="155">
        <v>40492</v>
      </c>
      <c r="V19" s="155">
        <v>0</v>
      </c>
      <c r="W19" s="155">
        <v>0</v>
      </c>
      <c r="X19" s="155"/>
      <c r="Y19" s="155"/>
      <c r="Z19" s="155"/>
      <c r="AA19" s="155">
        <v>0</v>
      </c>
      <c r="AB19" s="155">
        <v>0</v>
      </c>
      <c r="AC19" s="155">
        <v>0</v>
      </c>
      <c r="AD19" s="155">
        <v>0</v>
      </c>
      <c r="AE19" s="155"/>
      <c r="AF19" s="211">
        <f t="shared" si="0"/>
        <v>966541</v>
      </c>
    </row>
    <row r="20" spans="1:32" x14ac:dyDescent="0.2">
      <c r="A20" s="28" t="str">
        <f>+'Original ABG Allocation'!A20</f>
        <v>15</v>
      </c>
      <c r="B20" s="28" t="str">
        <f>+'Original ABG Allocation'!B20</f>
        <v>COLUM/MONT</v>
      </c>
      <c r="C20" s="155">
        <v>0</v>
      </c>
      <c r="D20" s="160">
        <v>15250</v>
      </c>
      <c r="E20" s="155">
        <v>0</v>
      </c>
      <c r="F20" s="155"/>
      <c r="G20" s="155"/>
      <c r="H20" s="155"/>
      <c r="I20" s="155"/>
      <c r="J20" s="155"/>
      <c r="K20" s="155">
        <v>2874</v>
      </c>
      <c r="L20" s="155"/>
      <c r="M20" s="160">
        <v>549018</v>
      </c>
      <c r="N20" s="155">
        <v>133815</v>
      </c>
      <c r="O20" s="155">
        <v>54194</v>
      </c>
      <c r="P20" s="155">
        <v>99918</v>
      </c>
      <c r="Q20" s="155">
        <v>50000</v>
      </c>
      <c r="R20" s="155">
        <v>60000</v>
      </c>
      <c r="S20" s="155">
        <v>40000</v>
      </c>
      <c r="T20" s="155">
        <v>5000</v>
      </c>
      <c r="U20" s="155">
        <v>15348</v>
      </c>
      <c r="V20" s="155">
        <v>0</v>
      </c>
      <c r="W20" s="155">
        <v>0</v>
      </c>
      <c r="X20" s="155"/>
      <c r="Y20" s="155"/>
      <c r="Z20" s="155"/>
      <c r="AA20" s="155">
        <v>0</v>
      </c>
      <c r="AB20" s="155">
        <v>0</v>
      </c>
      <c r="AC20" s="155">
        <v>0</v>
      </c>
      <c r="AD20" s="155">
        <v>0</v>
      </c>
      <c r="AE20" s="155"/>
      <c r="AF20" s="211">
        <f t="shared" si="0"/>
        <v>1025417</v>
      </c>
    </row>
    <row r="21" spans="1:32" x14ac:dyDescent="0.2">
      <c r="A21" s="28" t="str">
        <f>+'Original ABG Allocation'!A21</f>
        <v>16</v>
      </c>
      <c r="B21" s="28" t="str">
        <f>+'Original ABG Allocation'!B21</f>
        <v>NORTHUMBERLND</v>
      </c>
      <c r="C21" s="155">
        <v>0</v>
      </c>
      <c r="D21" s="160">
        <v>16950</v>
      </c>
      <c r="E21" s="155">
        <v>0</v>
      </c>
      <c r="F21" s="155"/>
      <c r="G21" s="155"/>
      <c r="H21" s="155"/>
      <c r="I21" s="155"/>
      <c r="J21" s="155"/>
      <c r="K21" s="155">
        <v>3120</v>
      </c>
      <c r="L21" s="155"/>
      <c r="M21" s="160">
        <v>261510</v>
      </c>
      <c r="N21" s="155">
        <v>343445</v>
      </c>
      <c r="O21" s="155">
        <v>21000</v>
      </c>
      <c r="P21" s="155">
        <v>55000</v>
      </c>
      <c r="Q21" s="155">
        <v>55307</v>
      </c>
      <c r="R21" s="155">
        <v>54104</v>
      </c>
      <c r="S21" s="155">
        <v>36069</v>
      </c>
      <c r="T21" s="155">
        <v>5290</v>
      </c>
      <c r="U21" s="155">
        <v>17668</v>
      </c>
      <c r="V21" s="155">
        <v>0</v>
      </c>
      <c r="W21" s="155">
        <v>0</v>
      </c>
      <c r="X21" s="155"/>
      <c r="Y21" s="155"/>
      <c r="Z21" s="155"/>
      <c r="AA21" s="155">
        <v>0</v>
      </c>
      <c r="AB21" s="155">
        <v>0</v>
      </c>
      <c r="AC21" s="155">
        <v>0</v>
      </c>
      <c r="AD21" s="155">
        <v>0</v>
      </c>
      <c r="AE21" s="155"/>
      <c r="AF21" s="211">
        <f t="shared" si="0"/>
        <v>869463</v>
      </c>
    </row>
    <row r="22" spans="1:32" x14ac:dyDescent="0.2">
      <c r="A22" s="28" t="str">
        <f>+'Original ABG Allocation'!A22</f>
        <v>17</v>
      </c>
      <c r="B22" s="28" t="str">
        <f>+'Original ABG Allocation'!B22</f>
        <v>UNION/SNYDER</v>
      </c>
      <c r="C22" s="155">
        <v>0</v>
      </c>
      <c r="D22" s="160">
        <v>16100</v>
      </c>
      <c r="E22" s="155">
        <v>0</v>
      </c>
      <c r="F22" s="155"/>
      <c r="G22" s="155"/>
      <c r="H22" s="155"/>
      <c r="I22" s="155"/>
      <c r="J22" s="155"/>
      <c r="K22" s="155">
        <v>2858</v>
      </c>
      <c r="L22" s="155"/>
      <c r="M22" s="160">
        <v>506055</v>
      </c>
      <c r="N22" s="155">
        <v>56337</v>
      </c>
      <c r="O22" s="155">
        <v>50737</v>
      </c>
      <c r="P22" s="155">
        <v>0</v>
      </c>
      <c r="Q22" s="155">
        <v>85095</v>
      </c>
      <c r="R22" s="155">
        <v>133899</v>
      </c>
      <c r="S22" s="155">
        <v>89267</v>
      </c>
      <c r="T22" s="155">
        <v>0</v>
      </c>
      <c r="U22" s="155">
        <v>0</v>
      </c>
      <c r="V22" s="155">
        <v>0</v>
      </c>
      <c r="W22" s="155">
        <v>0</v>
      </c>
      <c r="X22" s="155"/>
      <c r="Y22" s="155"/>
      <c r="Z22" s="155"/>
      <c r="AA22" s="155">
        <v>0</v>
      </c>
      <c r="AB22" s="155">
        <v>0</v>
      </c>
      <c r="AC22" s="155">
        <v>0</v>
      </c>
      <c r="AD22" s="155">
        <v>0</v>
      </c>
      <c r="AE22" s="155"/>
      <c r="AF22" s="211">
        <f>SUM(C22:Z22)</f>
        <v>940348</v>
      </c>
    </row>
    <row r="23" spans="1:32" x14ac:dyDescent="0.2">
      <c r="A23" s="28" t="str">
        <f>+'Original ABG Allocation'!A23</f>
        <v>18</v>
      </c>
      <c r="B23" s="28" t="str">
        <f>+'Original ABG Allocation'!B23</f>
        <v>MIFF/JUNIATA</v>
      </c>
      <c r="C23" s="155">
        <v>0</v>
      </c>
      <c r="D23" s="160">
        <v>8875</v>
      </c>
      <c r="E23" s="155"/>
      <c r="F23" s="155"/>
      <c r="G23" s="155"/>
      <c r="H23" s="155"/>
      <c r="I23" s="155"/>
      <c r="J23" s="155"/>
      <c r="K23" s="155">
        <v>2937</v>
      </c>
      <c r="L23" s="155"/>
      <c r="M23" s="160">
        <v>522632</v>
      </c>
      <c r="N23" s="155">
        <v>44241</v>
      </c>
      <c r="O23" s="155">
        <v>47116</v>
      </c>
      <c r="P23" s="155">
        <v>55036</v>
      </c>
      <c r="Q23" s="155">
        <v>0</v>
      </c>
      <c r="R23" s="155">
        <v>112031</v>
      </c>
      <c r="S23" s="155">
        <v>74688</v>
      </c>
      <c r="T23" s="155">
        <v>0</v>
      </c>
      <c r="U23" s="155">
        <v>0</v>
      </c>
      <c r="V23" s="155">
        <v>0</v>
      </c>
      <c r="W23" s="155">
        <v>0</v>
      </c>
      <c r="X23" s="155"/>
      <c r="Y23" s="155"/>
      <c r="Z23" s="155"/>
      <c r="AA23" s="155">
        <v>0</v>
      </c>
      <c r="AB23" s="155">
        <v>0</v>
      </c>
      <c r="AC23" s="155">
        <v>0</v>
      </c>
      <c r="AD23" s="155">
        <v>0</v>
      </c>
      <c r="AE23" s="155"/>
      <c r="AF23" s="211">
        <f t="shared" ref="AF23:AF57" si="1">SUM(C23:Z23)</f>
        <v>867556</v>
      </c>
    </row>
    <row r="24" spans="1:32" x14ac:dyDescent="0.2">
      <c r="A24" s="28" t="str">
        <f>+'Original ABG Allocation'!A24</f>
        <v>19</v>
      </c>
      <c r="B24" s="28" t="str">
        <f>+'Original ABG Allocation'!B24</f>
        <v>FRANKLIN</v>
      </c>
      <c r="C24" s="155">
        <v>0</v>
      </c>
      <c r="D24" s="160">
        <v>11000</v>
      </c>
      <c r="E24" s="155">
        <v>0</v>
      </c>
      <c r="F24" s="155"/>
      <c r="G24" s="155"/>
      <c r="H24" s="155"/>
      <c r="I24" s="155"/>
      <c r="J24" s="155"/>
      <c r="K24" s="155">
        <v>3517</v>
      </c>
      <c r="L24" s="155"/>
      <c r="M24" s="160">
        <v>406922</v>
      </c>
      <c r="N24" s="155">
        <v>415149</v>
      </c>
      <c r="O24" s="155">
        <v>54194</v>
      </c>
      <c r="P24" s="155">
        <v>55283</v>
      </c>
      <c r="Q24" s="155">
        <v>94546</v>
      </c>
      <c r="R24" s="155">
        <v>102768</v>
      </c>
      <c r="S24" s="155">
        <v>68513</v>
      </c>
      <c r="T24" s="155">
        <v>5024</v>
      </c>
      <c r="U24" s="155">
        <v>16780</v>
      </c>
      <c r="V24" s="155">
        <v>0</v>
      </c>
      <c r="W24" s="155">
        <v>0</v>
      </c>
      <c r="X24" s="155"/>
      <c r="Y24" s="155">
        <v>140569</v>
      </c>
      <c r="Z24" s="155"/>
      <c r="AA24" s="155">
        <v>0</v>
      </c>
      <c r="AB24" s="155">
        <v>0</v>
      </c>
      <c r="AC24" s="155">
        <v>0</v>
      </c>
      <c r="AD24" s="155">
        <v>0</v>
      </c>
      <c r="AE24" s="155"/>
      <c r="AF24" s="211">
        <f t="shared" si="1"/>
        <v>1374265</v>
      </c>
    </row>
    <row r="25" spans="1:32" x14ac:dyDescent="0.2">
      <c r="A25" s="28" t="str">
        <f>+'Original ABG Allocation'!A25</f>
        <v>20</v>
      </c>
      <c r="B25" s="28" t="str">
        <f>+'Original ABG Allocation'!B25</f>
        <v>ADAMS</v>
      </c>
      <c r="C25" s="155">
        <v>0</v>
      </c>
      <c r="D25" s="160">
        <v>3775</v>
      </c>
      <c r="E25" s="155">
        <v>0</v>
      </c>
      <c r="F25" s="155"/>
      <c r="G25" s="155"/>
      <c r="H25" s="155"/>
      <c r="I25" s="155"/>
      <c r="J25" s="155"/>
      <c r="K25" s="155">
        <v>3244</v>
      </c>
      <c r="L25" s="155"/>
      <c r="M25" s="160">
        <v>479230</v>
      </c>
      <c r="N25" s="155">
        <v>27356</v>
      </c>
      <c r="O25" s="155">
        <v>40000</v>
      </c>
      <c r="P25" s="155">
        <v>0</v>
      </c>
      <c r="Q25" s="155">
        <v>58210</v>
      </c>
      <c r="R25" s="155">
        <v>56946</v>
      </c>
      <c r="S25" s="155">
        <v>37965</v>
      </c>
      <c r="T25" s="155">
        <v>5568</v>
      </c>
      <c r="U25" s="155">
        <v>18596</v>
      </c>
      <c r="V25" s="155">
        <v>0</v>
      </c>
      <c r="W25" s="155">
        <v>0</v>
      </c>
      <c r="X25" s="155"/>
      <c r="Y25" s="155"/>
      <c r="Z25" s="155"/>
      <c r="AA25" s="155">
        <v>0</v>
      </c>
      <c r="AB25" s="155">
        <v>0</v>
      </c>
      <c r="AC25" s="155">
        <v>0</v>
      </c>
      <c r="AD25" s="155">
        <v>0</v>
      </c>
      <c r="AE25" s="155"/>
      <c r="AF25" s="211">
        <f t="shared" si="1"/>
        <v>730890</v>
      </c>
    </row>
    <row r="26" spans="1:32" x14ac:dyDescent="0.2">
      <c r="A26" s="28" t="str">
        <f>+'Original ABG Allocation'!A26</f>
        <v>21</v>
      </c>
      <c r="B26" s="28" t="str">
        <f>+'Original ABG Allocation'!B26</f>
        <v>CUMBERLAND</v>
      </c>
      <c r="C26" s="155">
        <v>0</v>
      </c>
      <c r="D26" s="160">
        <v>8025</v>
      </c>
      <c r="E26" s="155">
        <v>0</v>
      </c>
      <c r="F26" s="155"/>
      <c r="G26" s="155"/>
      <c r="H26" s="155"/>
      <c r="I26" s="155"/>
      <c r="J26" s="155"/>
      <c r="K26" s="155">
        <v>4174</v>
      </c>
      <c r="L26" s="155"/>
      <c r="M26" s="160">
        <v>545706</v>
      </c>
      <c r="N26" s="155">
        <v>47197</v>
      </c>
      <c r="O26" s="155">
        <v>38000</v>
      </c>
      <c r="P26" s="155">
        <v>0</v>
      </c>
      <c r="Q26" s="155">
        <v>88854</v>
      </c>
      <c r="R26" s="155">
        <v>101328</v>
      </c>
      <c r="S26" s="155">
        <v>67552</v>
      </c>
      <c r="T26" s="155">
        <v>0</v>
      </c>
      <c r="U26" s="155">
        <v>0</v>
      </c>
      <c r="V26" s="155">
        <v>0</v>
      </c>
      <c r="W26" s="155">
        <v>0</v>
      </c>
      <c r="X26" s="155"/>
      <c r="Y26" s="155"/>
      <c r="Z26" s="155"/>
      <c r="AA26" s="155">
        <v>0</v>
      </c>
      <c r="AB26" s="155">
        <v>0</v>
      </c>
      <c r="AC26" s="155">
        <v>0</v>
      </c>
      <c r="AD26" s="155">
        <v>0</v>
      </c>
      <c r="AE26" s="155"/>
      <c r="AF26" s="211">
        <f t="shared" si="1"/>
        <v>900836</v>
      </c>
    </row>
    <row r="27" spans="1:32" x14ac:dyDescent="0.2">
      <c r="A27" s="28" t="str">
        <f>+'Original ABG Allocation'!A27</f>
        <v>22</v>
      </c>
      <c r="B27" s="28" t="str">
        <f>+'Original ABG Allocation'!B27</f>
        <v>PERRY</v>
      </c>
      <c r="C27" s="155">
        <v>0</v>
      </c>
      <c r="D27" s="160">
        <v>3350</v>
      </c>
      <c r="E27" s="155"/>
      <c r="F27" s="155"/>
      <c r="G27" s="155"/>
      <c r="H27" s="155"/>
      <c r="I27" s="155"/>
      <c r="J27" s="155"/>
      <c r="K27" s="155">
        <v>3260</v>
      </c>
      <c r="L27" s="155"/>
      <c r="M27" s="160">
        <v>265744</v>
      </c>
      <c r="N27" s="155">
        <v>186126</v>
      </c>
      <c r="O27" s="155">
        <v>49702</v>
      </c>
      <c r="P27" s="155">
        <v>1500</v>
      </c>
      <c r="Q27" s="155">
        <v>65670</v>
      </c>
      <c r="R27" s="155">
        <v>64244</v>
      </c>
      <c r="S27" s="155">
        <v>42828</v>
      </c>
      <c r="T27" s="155">
        <v>6281</v>
      </c>
      <c r="U27" s="155">
        <v>20979</v>
      </c>
      <c r="V27" s="155">
        <v>0</v>
      </c>
      <c r="W27" s="155">
        <v>0</v>
      </c>
      <c r="X27" s="155"/>
      <c r="Y27" s="155"/>
      <c r="Z27" s="155"/>
      <c r="AA27" s="155">
        <v>0</v>
      </c>
      <c r="AB27" s="155">
        <v>0</v>
      </c>
      <c r="AC27" s="155">
        <v>0</v>
      </c>
      <c r="AD27" s="155">
        <v>0</v>
      </c>
      <c r="AE27" s="155"/>
      <c r="AF27" s="211">
        <f t="shared" si="1"/>
        <v>709684</v>
      </c>
    </row>
    <row r="28" spans="1:32" x14ac:dyDescent="0.2">
      <c r="A28" s="28" t="str">
        <f>+'Original ABG Allocation'!A28</f>
        <v>23</v>
      </c>
      <c r="B28" s="28" t="str">
        <f>+'Original ABG Allocation'!B28</f>
        <v>DAUPHIN</v>
      </c>
      <c r="C28" s="155">
        <v>0</v>
      </c>
      <c r="D28" s="160">
        <v>22900</v>
      </c>
      <c r="E28" s="155"/>
      <c r="F28" s="155"/>
      <c r="G28" s="155"/>
      <c r="H28" s="155"/>
      <c r="I28" s="155"/>
      <c r="J28" s="155"/>
      <c r="K28" s="155">
        <v>5301</v>
      </c>
      <c r="L28" s="155"/>
      <c r="M28" s="160">
        <v>129041</v>
      </c>
      <c r="N28" s="155">
        <v>94315</v>
      </c>
      <c r="O28" s="155">
        <v>0</v>
      </c>
      <c r="P28" s="155">
        <v>70000</v>
      </c>
      <c r="Q28" s="155">
        <v>60278</v>
      </c>
      <c r="R28" s="155">
        <v>58968</v>
      </c>
      <c r="S28" s="155">
        <v>39311</v>
      </c>
      <c r="T28" s="155">
        <v>5766</v>
      </c>
      <c r="U28" s="155">
        <v>19257</v>
      </c>
      <c r="V28" s="155">
        <v>0</v>
      </c>
      <c r="W28" s="155">
        <v>0</v>
      </c>
      <c r="X28" s="155"/>
      <c r="Y28" s="155"/>
      <c r="Z28" s="155"/>
      <c r="AA28" s="155">
        <v>0</v>
      </c>
      <c r="AB28" s="155">
        <v>0</v>
      </c>
      <c r="AC28" s="155">
        <v>0</v>
      </c>
      <c r="AD28" s="155">
        <v>0</v>
      </c>
      <c r="AE28" s="155"/>
      <c r="AF28" s="211">
        <f t="shared" si="1"/>
        <v>505137</v>
      </c>
    </row>
    <row r="29" spans="1:32" x14ac:dyDescent="0.2">
      <c r="A29" s="28" t="str">
        <f>+'Original ABG Allocation'!A29</f>
        <v>24</v>
      </c>
      <c r="B29" s="28" t="str">
        <f>+'Original ABG Allocation'!B29</f>
        <v>LEBANON</v>
      </c>
      <c r="C29" s="155">
        <v>0</v>
      </c>
      <c r="D29" s="160">
        <v>6750</v>
      </c>
      <c r="E29" s="155"/>
      <c r="F29" s="155"/>
      <c r="G29" s="155"/>
      <c r="H29" s="155"/>
      <c r="I29" s="155"/>
      <c r="J29" s="155"/>
      <c r="K29" s="155">
        <v>3154</v>
      </c>
      <c r="L29" s="155"/>
      <c r="M29" s="160">
        <v>714652</v>
      </c>
      <c r="N29" s="155">
        <v>38885</v>
      </c>
      <c r="O29" s="155">
        <v>48886</v>
      </c>
      <c r="P29" s="155">
        <v>0</v>
      </c>
      <c r="Q29" s="155">
        <v>56800</v>
      </c>
      <c r="R29" s="155">
        <v>58191</v>
      </c>
      <c r="S29" s="155">
        <v>38794</v>
      </c>
      <c r="T29" s="155">
        <v>8264</v>
      </c>
      <c r="U29" s="155">
        <v>18682</v>
      </c>
      <c r="V29" s="155">
        <v>0</v>
      </c>
      <c r="W29" s="155">
        <v>0</v>
      </c>
      <c r="X29" s="155"/>
      <c r="Y29" s="155"/>
      <c r="Z29" s="155"/>
      <c r="AA29" s="155">
        <v>0</v>
      </c>
      <c r="AB29" s="155">
        <v>0</v>
      </c>
      <c r="AC29" s="155">
        <v>0</v>
      </c>
      <c r="AD29" s="155">
        <v>0</v>
      </c>
      <c r="AE29" s="155"/>
      <c r="AF29" s="211">
        <f t="shared" si="1"/>
        <v>993058</v>
      </c>
    </row>
    <row r="30" spans="1:32" x14ac:dyDescent="0.2">
      <c r="A30" s="28" t="str">
        <f>+'Original ABG Allocation'!A30</f>
        <v>25</v>
      </c>
      <c r="B30" s="28" t="str">
        <f>+'Original ABG Allocation'!B30</f>
        <v>YORK</v>
      </c>
      <c r="C30" s="155">
        <v>0</v>
      </c>
      <c r="D30" s="160">
        <v>5475</v>
      </c>
      <c r="E30" s="155">
        <v>0</v>
      </c>
      <c r="F30" s="155"/>
      <c r="G30" s="155"/>
      <c r="H30" s="155"/>
      <c r="I30" s="155"/>
      <c r="J30" s="155"/>
      <c r="K30" s="155">
        <v>7187</v>
      </c>
      <c r="L30" s="155"/>
      <c r="M30" s="160">
        <v>1980012</v>
      </c>
      <c r="N30" s="155">
        <v>108682</v>
      </c>
      <c r="O30" s="155">
        <v>47116</v>
      </c>
      <c r="P30" s="155">
        <v>100000</v>
      </c>
      <c r="Q30" s="155">
        <v>172153</v>
      </c>
      <c r="R30" s="155">
        <v>168410</v>
      </c>
      <c r="S30" s="155">
        <v>112273</v>
      </c>
      <c r="T30" s="155">
        <v>16467</v>
      </c>
      <c r="U30" s="155">
        <v>54998</v>
      </c>
      <c r="V30" s="155">
        <v>0</v>
      </c>
      <c r="W30" s="155">
        <v>0</v>
      </c>
      <c r="X30" s="155"/>
      <c r="Y30" s="155"/>
      <c r="Z30" s="155"/>
      <c r="AA30" s="155">
        <v>0</v>
      </c>
      <c r="AB30" s="155">
        <v>0</v>
      </c>
      <c r="AC30" s="155">
        <v>0</v>
      </c>
      <c r="AD30" s="155">
        <v>0</v>
      </c>
      <c r="AE30" s="155"/>
      <c r="AF30" s="211">
        <f t="shared" si="1"/>
        <v>2772773</v>
      </c>
    </row>
    <row r="31" spans="1:32" x14ac:dyDescent="0.2">
      <c r="A31" s="28" t="str">
        <f>+'Original ABG Allocation'!A31</f>
        <v>26</v>
      </c>
      <c r="B31" s="28" t="str">
        <f>+'Original ABG Allocation'!B31</f>
        <v>LANCASTER</v>
      </c>
      <c r="C31" s="155">
        <v>0</v>
      </c>
      <c r="D31" s="160">
        <v>5900</v>
      </c>
      <c r="E31" s="155">
        <v>0</v>
      </c>
      <c r="F31" s="155"/>
      <c r="G31" s="155"/>
      <c r="H31" s="155"/>
      <c r="I31" s="155"/>
      <c r="J31" s="155"/>
      <c r="K31" s="155">
        <v>7998</v>
      </c>
      <c r="L31" s="155"/>
      <c r="M31" s="160">
        <v>1876617</v>
      </c>
      <c r="N31" s="155">
        <v>270544</v>
      </c>
      <c r="O31" s="155">
        <v>54194</v>
      </c>
      <c r="P31" s="155">
        <v>100000</v>
      </c>
      <c r="Q31" s="155">
        <v>287159</v>
      </c>
      <c r="R31" s="155">
        <v>187277</v>
      </c>
      <c r="S31" s="155">
        <v>124852</v>
      </c>
      <c r="T31" s="155">
        <v>18311</v>
      </c>
      <c r="U31" s="155">
        <v>61159</v>
      </c>
      <c r="V31" s="155">
        <v>0</v>
      </c>
      <c r="W31" s="155">
        <v>0</v>
      </c>
      <c r="X31" s="155"/>
      <c r="Y31" s="155"/>
      <c r="Z31" s="155"/>
      <c r="AA31" s="155">
        <v>0</v>
      </c>
      <c r="AB31" s="155">
        <v>0</v>
      </c>
      <c r="AC31" s="155">
        <v>0</v>
      </c>
      <c r="AD31" s="155">
        <v>0</v>
      </c>
      <c r="AE31" s="155"/>
      <c r="AF31" s="211">
        <f t="shared" si="1"/>
        <v>2994011</v>
      </c>
    </row>
    <row r="32" spans="1:32" x14ac:dyDescent="0.2">
      <c r="A32" s="28" t="str">
        <f>+'Original ABG Allocation'!A32</f>
        <v>27</v>
      </c>
      <c r="B32" s="28" t="str">
        <f>+'Original ABG Allocation'!B32</f>
        <v>CHESTER</v>
      </c>
      <c r="C32" s="155">
        <v>0</v>
      </c>
      <c r="D32" s="160">
        <v>8875</v>
      </c>
      <c r="E32" s="155">
        <v>0</v>
      </c>
      <c r="F32" s="155"/>
      <c r="G32" s="155"/>
      <c r="H32" s="155"/>
      <c r="I32" s="155"/>
      <c r="J32" s="155"/>
      <c r="K32" s="155">
        <v>6284</v>
      </c>
      <c r="L32" s="155"/>
      <c r="M32" s="160">
        <v>684864</v>
      </c>
      <c r="N32" s="155">
        <v>70176</v>
      </c>
      <c r="O32" s="155">
        <v>54194</v>
      </c>
      <c r="P32" s="155">
        <v>65000</v>
      </c>
      <c r="Q32" s="155">
        <v>219060</v>
      </c>
      <c r="R32" s="155">
        <v>214449</v>
      </c>
      <c r="S32" s="155">
        <v>142967</v>
      </c>
      <c r="T32" s="155">
        <v>0</v>
      </c>
      <c r="U32" s="155">
        <v>0</v>
      </c>
      <c r="V32" s="155">
        <v>0</v>
      </c>
      <c r="W32" s="155">
        <v>0</v>
      </c>
      <c r="X32" s="155"/>
      <c r="Y32" s="155"/>
      <c r="Z32" s="155"/>
      <c r="AA32" s="155">
        <v>0</v>
      </c>
      <c r="AB32" s="155">
        <v>0</v>
      </c>
      <c r="AC32" s="155">
        <v>0</v>
      </c>
      <c r="AD32" s="155">
        <v>0</v>
      </c>
      <c r="AE32" s="155"/>
      <c r="AF32" s="211">
        <f t="shared" si="1"/>
        <v>1465869</v>
      </c>
    </row>
    <row r="33" spans="1:32" x14ac:dyDescent="0.2">
      <c r="A33" s="28" t="str">
        <f>+'Original ABG Allocation'!A33</f>
        <v>28</v>
      </c>
      <c r="B33" s="28" t="str">
        <f>+'Original ABG Allocation'!B33</f>
        <v>MONTGOMERY</v>
      </c>
      <c r="C33" s="155">
        <v>0</v>
      </c>
      <c r="D33" s="160">
        <v>16100</v>
      </c>
      <c r="E33" s="155"/>
      <c r="F33" s="155"/>
      <c r="G33" s="155"/>
      <c r="H33" s="155"/>
      <c r="I33" s="155"/>
      <c r="J33" s="155"/>
      <c r="K33" s="155">
        <v>10115</v>
      </c>
      <c r="L33" s="155"/>
      <c r="M33" s="160">
        <v>1974940</v>
      </c>
      <c r="N33" s="155">
        <v>426935</v>
      </c>
      <c r="O33" s="155">
        <v>54036</v>
      </c>
      <c r="P33" s="155">
        <v>73392</v>
      </c>
      <c r="Q33" s="155">
        <v>262781</v>
      </c>
      <c r="R33" s="155">
        <v>257068</v>
      </c>
      <c r="S33" s="155">
        <v>171378</v>
      </c>
      <c r="T33" s="155">
        <v>25135</v>
      </c>
      <c r="U33" s="155">
        <v>83950</v>
      </c>
      <c r="V33" s="155">
        <v>0</v>
      </c>
      <c r="W33" s="155">
        <v>0</v>
      </c>
      <c r="X33" s="155"/>
      <c r="Y33" s="155"/>
      <c r="Z33" s="155"/>
      <c r="AA33" s="155">
        <v>0</v>
      </c>
      <c r="AB33" s="155">
        <v>0</v>
      </c>
      <c r="AC33" s="155">
        <v>0</v>
      </c>
      <c r="AD33" s="155">
        <v>0</v>
      </c>
      <c r="AE33" s="155"/>
      <c r="AF33" s="211">
        <f t="shared" si="1"/>
        <v>3355830</v>
      </c>
    </row>
    <row r="34" spans="1:32" x14ac:dyDescent="0.2">
      <c r="A34" s="28" t="str">
        <f>+'Original ABG Allocation'!A34</f>
        <v>29</v>
      </c>
      <c r="B34" s="28" t="str">
        <f>+'Original ABG Allocation'!B34</f>
        <v>BUCKS</v>
      </c>
      <c r="C34" s="155">
        <v>0</v>
      </c>
      <c r="D34" s="160">
        <v>5050</v>
      </c>
      <c r="E34" s="155">
        <v>0</v>
      </c>
      <c r="F34" s="155"/>
      <c r="G34" s="155"/>
      <c r="H34" s="155"/>
      <c r="I34" s="155"/>
      <c r="J34" s="155"/>
      <c r="K34" s="155">
        <v>7889</v>
      </c>
      <c r="L34" s="155"/>
      <c r="M34" s="160">
        <v>982342</v>
      </c>
      <c r="N34" s="155">
        <v>106902</v>
      </c>
      <c r="O34" s="155">
        <v>54194</v>
      </c>
      <c r="P34" s="155">
        <v>0</v>
      </c>
      <c r="Q34" s="155">
        <v>200000</v>
      </c>
      <c r="R34" s="155">
        <v>180000</v>
      </c>
      <c r="S34" s="155">
        <v>120000</v>
      </c>
      <c r="T34" s="155">
        <v>20000</v>
      </c>
      <c r="U34" s="155">
        <v>60000</v>
      </c>
      <c r="V34" s="155">
        <v>0</v>
      </c>
      <c r="W34" s="155">
        <v>0</v>
      </c>
      <c r="X34" s="155"/>
      <c r="Y34" s="155">
        <v>75402</v>
      </c>
      <c r="Z34" s="155"/>
      <c r="AA34" s="155">
        <v>0</v>
      </c>
      <c r="AB34" s="155">
        <v>0</v>
      </c>
      <c r="AC34" s="155">
        <v>0</v>
      </c>
      <c r="AD34" s="155">
        <v>0</v>
      </c>
      <c r="AE34" s="155"/>
      <c r="AF34" s="211">
        <f t="shared" si="1"/>
        <v>1811779</v>
      </c>
    </row>
    <row r="35" spans="1:32" x14ac:dyDescent="0.2">
      <c r="A35" s="28" t="str">
        <f>+'Original ABG Allocation'!A35</f>
        <v>30</v>
      </c>
      <c r="B35" s="28" t="str">
        <f>+'Original ABG Allocation'!B35</f>
        <v>DELAWARE</v>
      </c>
      <c r="C35" s="155">
        <v>0</v>
      </c>
      <c r="D35" s="160">
        <v>2925</v>
      </c>
      <c r="E35" s="155">
        <v>0</v>
      </c>
      <c r="F35" s="155"/>
      <c r="G35" s="155"/>
      <c r="H35" s="155"/>
      <c r="I35" s="155"/>
      <c r="J35" s="155"/>
      <c r="K35" s="155">
        <v>8500</v>
      </c>
      <c r="L35" s="155"/>
      <c r="M35" s="160">
        <v>1162566</v>
      </c>
      <c r="N35" s="155">
        <v>172328</v>
      </c>
      <c r="O35" s="155">
        <v>50655</v>
      </c>
      <c r="P35" s="155">
        <v>48000</v>
      </c>
      <c r="Q35" s="155">
        <v>306266</v>
      </c>
      <c r="R35" s="155">
        <v>299607</v>
      </c>
      <c r="S35" s="155">
        <v>199738</v>
      </c>
      <c r="T35" s="155">
        <v>29295</v>
      </c>
      <c r="U35" s="155">
        <v>97842</v>
      </c>
      <c r="V35" s="155">
        <v>0</v>
      </c>
      <c r="W35" s="155">
        <v>0</v>
      </c>
      <c r="X35" s="155"/>
      <c r="Y35" s="155"/>
      <c r="Z35" s="155"/>
      <c r="AA35" s="155">
        <v>0</v>
      </c>
      <c r="AB35" s="155">
        <v>0</v>
      </c>
      <c r="AC35" s="155">
        <v>0</v>
      </c>
      <c r="AD35" s="155">
        <v>0</v>
      </c>
      <c r="AE35" s="155"/>
      <c r="AF35" s="211">
        <f t="shared" si="1"/>
        <v>2377722</v>
      </c>
    </row>
    <row r="36" spans="1:32" x14ac:dyDescent="0.2">
      <c r="A36" s="28" t="str">
        <f>+'Original ABG Allocation'!A36</f>
        <v>31</v>
      </c>
      <c r="B36" s="28" t="str">
        <f>+'Original ABG Allocation'!B36</f>
        <v>PHILADELPHIA</v>
      </c>
      <c r="C36" s="155">
        <v>0</v>
      </c>
      <c r="D36" s="160">
        <v>24600</v>
      </c>
      <c r="E36" s="155"/>
      <c r="F36" s="155"/>
      <c r="G36" s="155"/>
      <c r="H36" s="155"/>
      <c r="I36" s="155"/>
      <c r="J36" s="155"/>
      <c r="K36" s="155">
        <v>32192</v>
      </c>
      <c r="L36" s="155"/>
      <c r="M36" s="160">
        <v>1946696</v>
      </c>
      <c r="N36" s="155">
        <v>1594614</v>
      </c>
      <c r="O36" s="155">
        <v>54194</v>
      </c>
      <c r="P36" s="155">
        <v>100000</v>
      </c>
      <c r="Q36" s="155">
        <v>1102972</v>
      </c>
      <c r="R36" s="155">
        <v>1078994</v>
      </c>
      <c r="S36" s="155">
        <v>719329</v>
      </c>
      <c r="T36" s="155">
        <v>105501</v>
      </c>
      <c r="U36" s="155">
        <v>352366</v>
      </c>
      <c r="V36" s="155">
        <v>0</v>
      </c>
      <c r="W36" s="155">
        <v>0</v>
      </c>
      <c r="X36" s="155"/>
      <c r="Y36" s="155"/>
      <c r="Z36" s="155"/>
      <c r="AA36" s="155">
        <v>0</v>
      </c>
      <c r="AB36" s="155">
        <v>0</v>
      </c>
      <c r="AC36" s="155">
        <v>0</v>
      </c>
      <c r="AD36" s="155">
        <v>0</v>
      </c>
      <c r="AE36" s="155"/>
      <c r="AF36" s="211">
        <f t="shared" si="1"/>
        <v>7111458</v>
      </c>
    </row>
    <row r="37" spans="1:32" x14ac:dyDescent="0.2">
      <c r="A37" s="28" t="str">
        <f>+'Original ABG Allocation'!A37</f>
        <v>32</v>
      </c>
      <c r="B37" s="28" t="str">
        <f>+'Original ABG Allocation'!B37</f>
        <v>BERKS</v>
      </c>
      <c r="C37" s="155">
        <v>0</v>
      </c>
      <c r="D37" s="160">
        <v>8025</v>
      </c>
      <c r="E37" s="155">
        <v>0</v>
      </c>
      <c r="F37" s="155"/>
      <c r="G37" s="155"/>
      <c r="H37" s="155"/>
      <c r="I37" s="155"/>
      <c r="J37" s="155"/>
      <c r="K37" s="155">
        <v>7308</v>
      </c>
      <c r="L37" s="155"/>
      <c r="M37" s="160">
        <v>805815</v>
      </c>
      <c r="N37" s="155">
        <v>122665</v>
      </c>
      <c r="O37" s="155">
        <v>54194</v>
      </c>
      <c r="P37" s="155">
        <v>89993</v>
      </c>
      <c r="Q37" s="155">
        <v>239142</v>
      </c>
      <c r="R37" s="155">
        <v>238240</v>
      </c>
      <c r="S37" s="155">
        <v>158827</v>
      </c>
      <c r="T37" s="155">
        <v>18015</v>
      </c>
      <c r="U37" s="155">
        <v>0</v>
      </c>
      <c r="V37" s="155">
        <v>0</v>
      </c>
      <c r="W37" s="155">
        <v>0</v>
      </c>
      <c r="X37" s="155"/>
      <c r="Y37" s="155"/>
      <c r="Z37" s="155"/>
      <c r="AA37" s="155">
        <v>0</v>
      </c>
      <c r="AB37" s="155">
        <v>0</v>
      </c>
      <c r="AC37" s="155">
        <v>0</v>
      </c>
      <c r="AD37" s="155">
        <v>0</v>
      </c>
      <c r="AE37" s="155"/>
      <c r="AF37" s="211">
        <f t="shared" si="1"/>
        <v>1742224</v>
      </c>
    </row>
    <row r="38" spans="1:32" x14ac:dyDescent="0.2">
      <c r="A38" s="28" t="str">
        <f>+'Original ABG Allocation'!A38</f>
        <v>33</v>
      </c>
      <c r="B38" s="28" t="str">
        <f>+'Original ABG Allocation'!B38</f>
        <v>LEHIGH</v>
      </c>
      <c r="C38" s="155">
        <v>0</v>
      </c>
      <c r="D38" s="160">
        <v>3775</v>
      </c>
      <c r="E38" s="155">
        <v>0</v>
      </c>
      <c r="F38" s="155"/>
      <c r="G38" s="155"/>
      <c r="H38" s="155"/>
      <c r="I38" s="155"/>
      <c r="J38" s="155"/>
      <c r="K38" s="155">
        <v>6079</v>
      </c>
      <c r="L38" s="155"/>
      <c r="M38" s="160">
        <v>631748</v>
      </c>
      <c r="N38" s="155">
        <v>86694</v>
      </c>
      <c r="O38" s="155">
        <v>54194</v>
      </c>
      <c r="P38" s="155">
        <v>96256</v>
      </c>
      <c r="Q38" s="155">
        <v>138328</v>
      </c>
      <c r="R38" s="155">
        <v>135321</v>
      </c>
      <c r="S38" s="155">
        <v>90214</v>
      </c>
      <c r="T38" s="155">
        <v>13231</v>
      </c>
      <c r="U38" s="155">
        <v>44192</v>
      </c>
      <c r="V38" s="155">
        <v>0</v>
      </c>
      <c r="W38" s="155">
        <v>0</v>
      </c>
      <c r="X38" s="155"/>
      <c r="Y38" s="155">
        <v>200000</v>
      </c>
      <c r="Z38" s="155"/>
      <c r="AA38" s="155">
        <v>0</v>
      </c>
      <c r="AB38" s="155">
        <v>0</v>
      </c>
      <c r="AC38" s="155">
        <v>0</v>
      </c>
      <c r="AD38" s="155">
        <v>0</v>
      </c>
      <c r="AE38" s="155"/>
      <c r="AF38" s="211">
        <f t="shared" si="1"/>
        <v>1500032</v>
      </c>
    </row>
    <row r="39" spans="1:32" x14ac:dyDescent="0.2">
      <c r="A39" s="28" t="str">
        <f>+'Original ABG Allocation'!A39</f>
        <v>34</v>
      </c>
      <c r="B39" s="28" t="str">
        <f>+'Original ABG Allocation'!B39</f>
        <v>NORTHAMPTON</v>
      </c>
      <c r="C39" s="155">
        <v>0</v>
      </c>
      <c r="D39" s="160">
        <v>3350</v>
      </c>
      <c r="E39" s="155">
        <v>0</v>
      </c>
      <c r="F39" s="155"/>
      <c r="G39" s="155"/>
      <c r="H39" s="155"/>
      <c r="I39" s="155"/>
      <c r="J39" s="155"/>
      <c r="K39" s="155">
        <v>4949</v>
      </c>
      <c r="L39" s="155"/>
      <c r="M39" s="160">
        <v>745346</v>
      </c>
      <c r="N39" s="155">
        <v>381074</v>
      </c>
      <c r="O39" s="155">
        <v>0</v>
      </c>
      <c r="P39" s="155">
        <v>100000</v>
      </c>
      <c r="Q39" s="155">
        <v>110549</v>
      </c>
      <c r="R39" s="155">
        <v>108145</v>
      </c>
      <c r="S39" s="155">
        <v>72097</v>
      </c>
      <c r="T39" s="155">
        <v>10574</v>
      </c>
      <c r="U39" s="155">
        <v>35317</v>
      </c>
      <c r="V39" s="155">
        <v>0</v>
      </c>
      <c r="W39" s="155">
        <v>0</v>
      </c>
      <c r="X39" s="155"/>
      <c r="Y39" s="155"/>
      <c r="Z39" s="155"/>
      <c r="AA39" s="155">
        <v>0</v>
      </c>
      <c r="AB39" s="155">
        <v>0</v>
      </c>
      <c r="AC39" s="155">
        <v>0</v>
      </c>
      <c r="AD39" s="155">
        <v>0</v>
      </c>
      <c r="AE39" s="155"/>
      <c r="AF39" s="211">
        <f t="shared" si="1"/>
        <v>1571401</v>
      </c>
    </row>
    <row r="40" spans="1:32" x14ac:dyDescent="0.2">
      <c r="A40" s="28" t="str">
        <f>+'Original ABG Allocation'!A40</f>
        <v>35</v>
      </c>
      <c r="B40" s="28" t="str">
        <f>+'Original ABG Allocation'!B40</f>
        <v>PIKE</v>
      </c>
      <c r="C40" s="155">
        <v>0</v>
      </c>
      <c r="D40" s="160">
        <v>5475</v>
      </c>
      <c r="E40" s="155">
        <v>0</v>
      </c>
      <c r="F40" s="155"/>
      <c r="G40" s="155"/>
      <c r="H40" s="155"/>
      <c r="I40" s="155"/>
      <c r="J40" s="155"/>
      <c r="K40" s="155">
        <v>2796</v>
      </c>
      <c r="L40" s="155"/>
      <c r="M40" s="160">
        <v>234730</v>
      </c>
      <c r="N40" s="155">
        <v>55038</v>
      </c>
      <c r="O40" s="155">
        <v>27606</v>
      </c>
      <c r="P40" s="155">
        <v>6300</v>
      </c>
      <c r="Q40" s="155">
        <v>26567</v>
      </c>
      <c r="R40" s="155">
        <v>42883</v>
      </c>
      <c r="S40" s="155">
        <v>28588</v>
      </c>
      <c r="T40" s="155">
        <v>4193</v>
      </c>
      <c r="U40" s="155">
        <v>8487</v>
      </c>
      <c r="V40" s="155">
        <v>0</v>
      </c>
      <c r="W40" s="155">
        <v>0</v>
      </c>
      <c r="X40" s="155"/>
      <c r="Y40" s="155"/>
      <c r="Z40" s="155"/>
      <c r="AA40" s="155">
        <v>0</v>
      </c>
      <c r="AB40" s="155">
        <v>0</v>
      </c>
      <c r="AC40" s="155">
        <v>0</v>
      </c>
      <c r="AD40" s="155">
        <v>0</v>
      </c>
      <c r="AE40" s="155"/>
      <c r="AF40" s="211">
        <f t="shared" si="1"/>
        <v>442663</v>
      </c>
    </row>
    <row r="41" spans="1:32" x14ac:dyDescent="0.2">
      <c r="A41" s="28" t="str">
        <f>+'Original ABG Allocation'!A41</f>
        <v>36</v>
      </c>
      <c r="B41" s="28" t="str">
        <f>+'Original ABG Allocation'!B41</f>
        <v>B/S/S/T</v>
      </c>
      <c r="C41" s="155">
        <v>0</v>
      </c>
      <c r="D41" s="160">
        <v>21625</v>
      </c>
      <c r="E41" s="155">
        <v>0</v>
      </c>
      <c r="F41" s="155"/>
      <c r="G41" s="155"/>
      <c r="H41" s="155"/>
      <c r="I41" s="155"/>
      <c r="J41" s="155"/>
      <c r="K41" s="155">
        <v>5148</v>
      </c>
      <c r="L41" s="155"/>
      <c r="M41" s="160">
        <v>790021</v>
      </c>
      <c r="N41" s="155">
        <v>82094</v>
      </c>
      <c r="O41" s="155">
        <v>43263</v>
      </c>
      <c r="P41" s="155">
        <v>51500</v>
      </c>
      <c r="Q41" s="155">
        <v>130321</v>
      </c>
      <c r="R41" s="155">
        <v>127489</v>
      </c>
      <c r="S41" s="155">
        <v>84993</v>
      </c>
      <c r="T41" s="155">
        <v>12465</v>
      </c>
      <c r="U41" s="155">
        <v>41634</v>
      </c>
      <c r="V41" s="155">
        <v>0</v>
      </c>
      <c r="W41" s="155">
        <v>0</v>
      </c>
      <c r="X41" s="155"/>
      <c r="Y41" s="155"/>
      <c r="Z41" s="155"/>
      <c r="AA41" s="155">
        <v>0</v>
      </c>
      <c r="AB41" s="155">
        <v>0</v>
      </c>
      <c r="AC41" s="155">
        <v>0</v>
      </c>
      <c r="AD41" s="155">
        <v>0</v>
      </c>
      <c r="AE41" s="155"/>
      <c r="AF41" s="211">
        <f t="shared" si="1"/>
        <v>1390553</v>
      </c>
    </row>
    <row r="42" spans="1:32" x14ac:dyDescent="0.2">
      <c r="A42" s="28" t="str">
        <f>+'Original ABG Allocation'!A42</f>
        <v>37</v>
      </c>
      <c r="B42" s="28" t="str">
        <f>+'Original ABG Allocation'!B42</f>
        <v>LUZERNE/WYOMING</v>
      </c>
      <c r="C42" s="155">
        <v>0</v>
      </c>
      <c r="D42" s="160">
        <v>25000</v>
      </c>
      <c r="E42" s="155"/>
      <c r="F42" s="155">
        <v>119317</v>
      </c>
      <c r="G42" s="155"/>
      <c r="H42" s="155"/>
      <c r="I42" s="155"/>
      <c r="J42" s="155"/>
      <c r="K42" s="155">
        <v>6547</v>
      </c>
      <c r="L42" s="155"/>
      <c r="M42" s="160">
        <v>191216</v>
      </c>
      <c r="N42" s="155">
        <v>183179</v>
      </c>
      <c r="O42" s="155">
        <v>54194</v>
      </c>
      <c r="P42" s="155">
        <v>60000</v>
      </c>
      <c r="Q42" s="155">
        <v>238678</v>
      </c>
      <c r="R42" s="155">
        <v>233489</v>
      </c>
      <c r="S42" s="155">
        <v>155659</v>
      </c>
      <c r="T42" s="155">
        <v>22830</v>
      </c>
      <c r="U42" s="155">
        <v>76251</v>
      </c>
      <c r="V42" s="155">
        <v>0</v>
      </c>
      <c r="W42" s="155">
        <v>0</v>
      </c>
      <c r="X42" s="155"/>
      <c r="Y42" s="155"/>
      <c r="Z42" s="155"/>
      <c r="AA42" s="155">
        <v>0</v>
      </c>
      <c r="AB42" s="155">
        <v>0</v>
      </c>
      <c r="AC42" s="155">
        <v>0</v>
      </c>
      <c r="AD42" s="155">
        <v>0</v>
      </c>
      <c r="AE42" s="155"/>
      <c r="AF42" s="211">
        <f t="shared" si="1"/>
        <v>1366360</v>
      </c>
    </row>
    <row r="43" spans="1:32" x14ac:dyDescent="0.2">
      <c r="A43" s="28" t="str">
        <f>+'Original ABG Allocation'!A43</f>
        <v>38</v>
      </c>
      <c r="B43" s="28" t="str">
        <f>+'Original ABG Allocation'!B43</f>
        <v>LACKAWANNA</v>
      </c>
      <c r="C43" s="155">
        <v>0</v>
      </c>
      <c r="D43" s="160">
        <v>25000</v>
      </c>
      <c r="E43" s="155"/>
      <c r="F43" s="155"/>
      <c r="G43" s="155">
        <v>16000</v>
      </c>
      <c r="H43" s="155"/>
      <c r="I43" s="155"/>
      <c r="J43" s="155"/>
      <c r="K43" s="155">
        <v>4540</v>
      </c>
      <c r="L43" s="155"/>
      <c r="M43" s="160">
        <v>491125</v>
      </c>
      <c r="N43" s="155">
        <v>728282</v>
      </c>
      <c r="O43" s="155">
        <v>54194</v>
      </c>
      <c r="P43" s="155">
        <v>57783</v>
      </c>
      <c r="Q43" s="155">
        <v>144990</v>
      </c>
      <c r="R43" s="155">
        <v>141839</v>
      </c>
      <c r="S43" s="155">
        <v>94559</v>
      </c>
      <c r="T43" s="155">
        <v>13868</v>
      </c>
      <c r="U43" s="155">
        <v>46320</v>
      </c>
      <c r="V43" s="155">
        <v>0</v>
      </c>
      <c r="W43" s="155">
        <v>0</v>
      </c>
      <c r="X43" s="155"/>
      <c r="Y43" s="155">
        <v>198001</v>
      </c>
      <c r="Z43" s="155"/>
      <c r="AA43" s="155">
        <v>0</v>
      </c>
      <c r="AB43" s="155">
        <v>0</v>
      </c>
      <c r="AC43" s="155">
        <v>0</v>
      </c>
      <c r="AD43" s="155">
        <v>0</v>
      </c>
      <c r="AE43" s="155"/>
      <c r="AF43" s="211">
        <f t="shared" si="1"/>
        <v>2016501</v>
      </c>
    </row>
    <row r="44" spans="1:32" x14ac:dyDescent="0.2">
      <c r="A44" s="28" t="str">
        <f>+'Original ABG Allocation'!A44</f>
        <v>39</v>
      </c>
      <c r="B44" s="28" t="str">
        <f>+'Original ABG Allocation'!B44</f>
        <v>CARBON</v>
      </c>
      <c r="C44" s="155">
        <v>0</v>
      </c>
      <c r="D44" s="160">
        <v>2500</v>
      </c>
      <c r="E44" s="155"/>
      <c r="F44" s="155"/>
      <c r="G44" s="155"/>
      <c r="H44" s="155"/>
      <c r="I44" s="155"/>
      <c r="J44" s="155"/>
      <c r="K44" s="155">
        <v>3669</v>
      </c>
      <c r="L44" s="155"/>
      <c r="M44" s="160">
        <v>301607</v>
      </c>
      <c r="N44" s="155">
        <v>91576</v>
      </c>
      <c r="O44" s="155">
        <v>43853</v>
      </c>
      <c r="P44" s="155">
        <v>32194</v>
      </c>
      <c r="Q44" s="155">
        <v>40405</v>
      </c>
      <c r="R44" s="155">
        <v>39528</v>
      </c>
      <c r="S44" s="155">
        <v>26352</v>
      </c>
      <c r="T44" s="155">
        <v>3865</v>
      </c>
      <c r="U44" s="155">
        <v>12909</v>
      </c>
      <c r="V44" s="155">
        <v>0</v>
      </c>
      <c r="W44" s="155">
        <v>0</v>
      </c>
      <c r="X44" s="155"/>
      <c r="Y44" s="155"/>
      <c r="Z44" s="155"/>
      <c r="AA44" s="155">
        <v>0</v>
      </c>
      <c r="AB44" s="155">
        <v>0</v>
      </c>
      <c r="AC44" s="155">
        <v>0</v>
      </c>
      <c r="AD44" s="155">
        <v>0</v>
      </c>
      <c r="AE44" s="155"/>
      <c r="AF44" s="211">
        <f t="shared" si="1"/>
        <v>598458</v>
      </c>
    </row>
    <row r="45" spans="1:32" x14ac:dyDescent="0.2">
      <c r="A45" s="28" t="str">
        <f>+'Original ABG Allocation'!A45</f>
        <v>40</v>
      </c>
      <c r="B45" s="28" t="str">
        <f>+'Original ABG Allocation'!B45</f>
        <v>SCHUYLKILL</v>
      </c>
      <c r="C45" s="155">
        <v>0</v>
      </c>
      <c r="D45" s="160">
        <v>24175</v>
      </c>
      <c r="E45" s="155"/>
      <c r="F45" s="155"/>
      <c r="G45" s="155"/>
      <c r="H45" s="155"/>
      <c r="I45" s="155">
        <v>188724</v>
      </c>
      <c r="J45" s="155"/>
      <c r="K45" s="155">
        <v>4290</v>
      </c>
      <c r="L45" s="155"/>
      <c r="M45" s="160">
        <v>103461</v>
      </c>
      <c r="N45" s="155">
        <v>99112</v>
      </c>
      <c r="O45" s="155">
        <v>40708</v>
      </c>
      <c r="P45" s="155">
        <v>47614</v>
      </c>
      <c r="Q45" s="155">
        <v>99338</v>
      </c>
      <c r="R45" s="155">
        <v>121865</v>
      </c>
      <c r="S45" s="155">
        <v>81243</v>
      </c>
      <c r="T45" s="155">
        <v>8725</v>
      </c>
      <c r="U45" s="155">
        <v>43715</v>
      </c>
      <c r="V45" s="155">
        <v>0</v>
      </c>
      <c r="W45" s="155">
        <v>0</v>
      </c>
      <c r="X45" s="155"/>
      <c r="Y45" s="155"/>
      <c r="Z45" s="155"/>
      <c r="AA45" s="155">
        <v>0</v>
      </c>
      <c r="AB45" s="155">
        <v>0</v>
      </c>
      <c r="AC45" s="155">
        <v>0</v>
      </c>
      <c r="AD45" s="155">
        <v>0</v>
      </c>
      <c r="AE45" s="155"/>
      <c r="AF45" s="211">
        <f t="shared" si="1"/>
        <v>862970</v>
      </c>
    </row>
    <row r="46" spans="1:32" x14ac:dyDescent="0.2">
      <c r="A46" s="28" t="str">
        <f>+'Original ABG Allocation'!A46</f>
        <v>41</v>
      </c>
      <c r="B46" s="28" t="str">
        <f>+'Original ABG Allocation'!B46</f>
        <v>CLEARFIELD</v>
      </c>
      <c r="C46" s="155">
        <v>0</v>
      </c>
      <c r="D46" s="160">
        <v>20775</v>
      </c>
      <c r="E46" s="155"/>
      <c r="F46" s="155"/>
      <c r="G46" s="155"/>
      <c r="H46" s="155"/>
      <c r="I46" s="155"/>
      <c r="J46" s="155"/>
      <c r="K46" s="155">
        <v>3186</v>
      </c>
      <c r="L46" s="155"/>
      <c r="M46" s="160">
        <v>948982</v>
      </c>
      <c r="N46" s="155">
        <v>45918</v>
      </c>
      <c r="O46" s="155">
        <v>49043</v>
      </c>
      <c r="P46" s="155">
        <v>45000</v>
      </c>
      <c r="Q46" s="155">
        <v>176143</v>
      </c>
      <c r="R46" s="155">
        <v>57439</v>
      </c>
      <c r="S46" s="155">
        <v>38293</v>
      </c>
      <c r="T46" s="155">
        <v>8424</v>
      </c>
      <c r="U46" s="155">
        <v>18757</v>
      </c>
      <c r="V46" s="155">
        <v>0</v>
      </c>
      <c r="W46" s="155">
        <v>0</v>
      </c>
      <c r="X46" s="155">
        <v>219000</v>
      </c>
      <c r="Y46" s="155"/>
      <c r="Z46" s="155"/>
      <c r="AA46" s="155">
        <v>0</v>
      </c>
      <c r="AB46" s="155">
        <v>0</v>
      </c>
      <c r="AC46" s="155">
        <v>0</v>
      </c>
      <c r="AD46" s="155">
        <v>0</v>
      </c>
      <c r="AE46" s="155"/>
      <c r="AF46" s="211">
        <f t="shared" si="1"/>
        <v>1630960</v>
      </c>
    </row>
    <row r="47" spans="1:32" x14ac:dyDescent="0.2">
      <c r="A47" s="28" t="str">
        <f>+'Original ABG Allocation'!A47</f>
        <v>42</v>
      </c>
      <c r="B47" s="28" t="str">
        <f>+'Original ABG Allocation'!B47</f>
        <v>JEFFERSON</v>
      </c>
      <c r="C47" s="155">
        <v>0</v>
      </c>
      <c r="D47" s="160">
        <v>13550</v>
      </c>
      <c r="E47" s="155"/>
      <c r="F47" s="155"/>
      <c r="G47" s="155"/>
      <c r="H47" s="155"/>
      <c r="I47" s="155"/>
      <c r="J47" s="155"/>
      <c r="K47" s="155">
        <v>2254</v>
      </c>
      <c r="L47" s="155"/>
      <c r="M47" s="160">
        <v>177812</v>
      </c>
      <c r="N47" s="155">
        <v>73872</v>
      </c>
      <c r="O47" s="155">
        <v>35000</v>
      </c>
      <c r="P47" s="155">
        <v>0</v>
      </c>
      <c r="Q47" s="155">
        <v>30472</v>
      </c>
      <c r="R47" s="155">
        <v>29809</v>
      </c>
      <c r="S47" s="155">
        <v>19873</v>
      </c>
      <c r="T47" s="155">
        <v>2915</v>
      </c>
      <c r="U47" s="155">
        <v>9735</v>
      </c>
      <c r="V47" s="155">
        <v>0</v>
      </c>
      <c r="W47" s="155">
        <v>0</v>
      </c>
      <c r="X47" s="155"/>
      <c r="Y47" s="155"/>
      <c r="Z47" s="155"/>
      <c r="AA47" s="155">
        <v>0</v>
      </c>
      <c r="AB47" s="155">
        <v>0</v>
      </c>
      <c r="AC47" s="155">
        <v>0</v>
      </c>
      <c r="AD47" s="155">
        <v>0</v>
      </c>
      <c r="AE47" s="155"/>
      <c r="AF47" s="211">
        <f t="shared" si="1"/>
        <v>395292</v>
      </c>
    </row>
    <row r="48" spans="1:32" x14ac:dyDescent="0.2">
      <c r="A48" s="28" t="str">
        <f>+'Original ABG Allocation'!A48</f>
        <v>43</v>
      </c>
      <c r="B48" s="28" t="str">
        <f>+'Original ABG Allocation'!B48</f>
        <v>FOREST/WARREN</v>
      </c>
      <c r="C48" s="155">
        <v>0</v>
      </c>
      <c r="D48" s="160">
        <v>5050</v>
      </c>
      <c r="E48" s="155"/>
      <c r="F48" s="155"/>
      <c r="G48" s="155"/>
      <c r="H48" s="155"/>
      <c r="I48" s="155"/>
      <c r="J48" s="155"/>
      <c r="K48" s="155">
        <v>2454</v>
      </c>
      <c r="L48" s="155"/>
      <c r="M48" s="160">
        <v>226721</v>
      </c>
      <c r="N48" s="155">
        <v>126618</v>
      </c>
      <c r="O48" s="155">
        <v>41769</v>
      </c>
      <c r="P48" s="155">
        <v>12809</v>
      </c>
      <c r="Q48" s="155">
        <v>36053</v>
      </c>
      <c r="R48" s="155">
        <v>35269</v>
      </c>
      <c r="S48" s="155">
        <v>23513</v>
      </c>
      <c r="T48" s="155">
        <v>3448</v>
      </c>
      <c r="U48" s="155">
        <v>0</v>
      </c>
      <c r="V48" s="155">
        <v>0</v>
      </c>
      <c r="W48" s="155">
        <v>0</v>
      </c>
      <c r="X48" s="155"/>
      <c r="Y48" s="155"/>
      <c r="Z48" s="155"/>
      <c r="AA48" s="155">
        <v>0</v>
      </c>
      <c r="AB48" s="155">
        <v>0</v>
      </c>
      <c r="AC48" s="155">
        <v>0</v>
      </c>
      <c r="AD48" s="155">
        <v>0</v>
      </c>
      <c r="AE48" s="155"/>
      <c r="AF48" s="211">
        <f t="shared" si="1"/>
        <v>513704</v>
      </c>
    </row>
    <row r="49" spans="1:32" x14ac:dyDescent="0.2">
      <c r="A49" s="28" t="str">
        <f>+'Original ABG Allocation'!A49</f>
        <v>44</v>
      </c>
      <c r="B49" s="28" t="str">
        <f>+'Original ABG Allocation'!B49</f>
        <v>VENANGO</v>
      </c>
      <c r="C49" s="155">
        <v>0</v>
      </c>
      <c r="D49" s="160">
        <v>14400</v>
      </c>
      <c r="E49" s="155"/>
      <c r="F49" s="155"/>
      <c r="G49" s="155"/>
      <c r="H49" s="155"/>
      <c r="I49" s="155"/>
      <c r="J49" s="155"/>
      <c r="K49" s="155">
        <v>2539</v>
      </c>
      <c r="L49" s="155"/>
      <c r="M49" s="160">
        <v>293954</v>
      </c>
      <c r="N49" s="155">
        <v>116505</v>
      </c>
      <c r="O49" s="155">
        <v>0</v>
      </c>
      <c r="P49" s="155">
        <v>52000</v>
      </c>
      <c r="Q49" s="155">
        <v>37627</v>
      </c>
      <c r="R49" s="155">
        <v>36809</v>
      </c>
      <c r="S49" s="155"/>
      <c r="T49" s="155">
        <v>3599</v>
      </c>
      <c r="U49" s="155">
        <v>12021</v>
      </c>
      <c r="V49" s="155">
        <v>0</v>
      </c>
      <c r="W49" s="155">
        <v>0</v>
      </c>
      <c r="X49" s="155"/>
      <c r="Y49" s="155"/>
      <c r="Z49" s="155"/>
      <c r="AA49" s="155">
        <v>0</v>
      </c>
      <c r="AB49" s="155">
        <v>0</v>
      </c>
      <c r="AC49" s="155">
        <v>0</v>
      </c>
      <c r="AD49" s="155">
        <v>0</v>
      </c>
      <c r="AE49" s="155"/>
      <c r="AF49" s="211">
        <f t="shared" si="1"/>
        <v>569454</v>
      </c>
    </row>
    <row r="50" spans="1:32" x14ac:dyDescent="0.2">
      <c r="A50" s="28" t="str">
        <f>+'Original ABG Allocation'!A50</f>
        <v>45</v>
      </c>
      <c r="B50" s="28" t="str">
        <f>+'Original ABG Allocation'!B50</f>
        <v>ARMSTRONG</v>
      </c>
      <c r="C50" s="155">
        <v>0</v>
      </c>
      <c r="D50" s="160">
        <v>3775</v>
      </c>
      <c r="E50" s="155">
        <v>0</v>
      </c>
      <c r="F50" s="155"/>
      <c r="G50" s="155"/>
      <c r="H50" s="155"/>
      <c r="I50" s="155"/>
      <c r="J50" s="155"/>
      <c r="K50" s="155">
        <v>2970</v>
      </c>
      <c r="L50" s="155"/>
      <c r="M50" s="160">
        <v>323584</v>
      </c>
      <c r="N50" s="155">
        <v>38732</v>
      </c>
      <c r="O50" s="155">
        <v>50655</v>
      </c>
      <c r="P50" s="155">
        <v>0</v>
      </c>
      <c r="Q50" s="155">
        <v>51384</v>
      </c>
      <c r="R50" s="155">
        <v>50267</v>
      </c>
      <c r="S50" s="155">
        <v>33512</v>
      </c>
      <c r="T50" s="155">
        <v>4915</v>
      </c>
      <c r="U50" s="155">
        <v>16415</v>
      </c>
      <c r="V50" s="155">
        <v>0</v>
      </c>
      <c r="W50" s="155">
        <v>0</v>
      </c>
      <c r="X50" s="155"/>
      <c r="Y50" s="155"/>
      <c r="Z50" s="155"/>
      <c r="AA50" s="155">
        <v>0</v>
      </c>
      <c r="AB50" s="155">
        <v>0</v>
      </c>
      <c r="AC50" s="155">
        <v>0</v>
      </c>
      <c r="AD50" s="155">
        <v>0</v>
      </c>
      <c r="AE50" s="155"/>
      <c r="AF50" s="211">
        <f t="shared" si="1"/>
        <v>576209</v>
      </c>
    </row>
    <row r="51" spans="1:32" x14ac:dyDescent="0.2">
      <c r="A51" s="28" t="str">
        <f>+'Original ABG Allocation'!A51</f>
        <v>46</v>
      </c>
      <c r="B51" s="28" t="str">
        <f>+'Original ABG Allocation'!B51</f>
        <v>LAWRENCE</v>
      </c>
      <c r="C51" s="155">
        <v>0</v>
      </c>
      <c r="D51" s="160">
        <v>5475</v>
      </c>
      <c r="E51" s="155">
        <v>0</v>
      </c>
      <c r="F51" s="155"/>
      <c r="G51" s="155"/>
      <c r="H51" s="155"/>
      <c r="I51" s="155"/>
      <c r="J51" s="155"/>
      <c r="K51" s="155">
        <v>2983</v>
      </c>
      <c r="L51" s="155"/>
      <c r="M51" s="160">
        <v>299612</v>
      </c>
      <c r="N51" s="155">
        <v>40053</v>
      </c>
      <c r="O51" s="155">
        <v>54194</v>
      </c>
      <c r="P51" s="155">
        <v>0</v>
      </c>
      <c r="Q51" s="155">
        <v>79501</v>
      </c>
      <c r="R51" s="155">
        <v>77774</v>
      </c>
      <c r="S51" s="155">
        <v>51849</v>
      </c>
      <c r="T51" s="155">
        <v>7605</v>
      </c>
      <c r="U51" s="155">
        <v>25399</v>
      </c>
      <c r="V51" s="155">
        <v>0</v>
      </c>
      <c r="W51" s="155">
        <v>0</v>
      </c>
      <c r="X51" s="155"/>
      <c r="Y51" s="155"/>
      <c r="Z51" s="155"/>
      <c r="AA51" s="155">
        <v>0</v>
      </c>
      <c r="AB51" s="155">
        <v>0</v>
      </c>
      <c r="AC51" s="155">
        <v>0</v>
      </c>
      <c r="AD51" s="155">
        <v>0</v>
      </c>
      <c r="AE51" s="155"/>
      <c r="AF51" s="211">
        <f t="shared" si="1"/>
        <v>644445</v>
      </c>
    </row>
    <row r="52" spans="1:32" x14ac:dyDescent="0.2">
      <c r="A52" s="28" t="str">
        <f>+'Original ABG Allocation'!A52</f>
        <v>47</v>
      </c>
      <c r="B52" s="28" t="str">
        <f>+'Original ABG Allocation'!B52</f>
        <v>MERCER</v>
      </c>
      <c r="C52" s="155">
        <v>0</v>
      </c>
      <c r="D52" s="160">
        <v>5475</v>
      </c>
      <c r="E52" s="155"/>
      <c r="F52" s="155"/>
      <c r="G52" s="155"/>
      <c r="H52" s="155"/>
      <c r="I52" s="155"/>
      <c r="J52" s="155"/>
      <c r="K52" s="155">
        <v>3461</v>
      </c>
      <c r="L52" s="155"/>
      <c r="M52" s="160">
        <v>415856</v>
      </c>
      <c r="N52" s="155">
        <v>45255</v>
      </c>
      <c r="O52" s="155">
        <v>40000</v>
      </c>
      <c r="P52" s="155">
        <v>7500</v>
      </c>
      <c r="Q52" s="155">
        <v>98841</v>
      </c>
      <c r="R52" s="155">
        <v>96693</v>
      </c>
      <c r="S52" s="155">
        <v>64462</v>
      </c>
      <c r="T52" s="155">
        <v>9454</v>
      </c>
      <c r="U52" s="155">
        <v>31576</v>
      </c>
      <c r="V52" s="155">
        <v>0</v>
      </c>
      <c r="W52" s="155">
        <v>0</v>
      </c>
      <c r="X52" s="155"/>
      <c r="Y52" s="155"/>
      <c r="Z52" s="155"/>
      <c r="AA52" s="155">
        <v>0</v>
      </c>
      <c r="AB52" s="155">
        <v>0</v>
      </c>
      <c r="AC52" s="155">
        <v>0</v>
      </c>
      <c r="AD52" s="155">
        <v>0</v>
      </c>
      <c r="AE52" s="155"/>
      <c r="AF52" s="211">
        <f t="shared" si="1"/>
        <v>818573</v>
      </c>
    </row>
    <row r="53" spans="1:32" x14ac:dyDescent="0.2">
      <c r="A53" s="28" t="str">
        <f>+'Original ABG Allocation'!A53</f>
        <v>48</v>
      </c>
      <c r="B53" s="28" t="str">
        <f>+'Original ABG Allocation'!B53</f>
        <v>MONROE</v>
      </c>
      <c r="C53" s="155">
        <v>0</v>
      </c>
      <c r="D53" s="160">
        <v>12275</v>
      </c>
      <c r="E53" s="155">
        <v>0</v>
      </c>
      <c r="F53" s="155"/>
      <c r="G53" s="155"/>
      <c r="H53" s="155"/>
      <c r="I53" s="155"/>
      <c r="J53" s="155"/>
      <c r="K53" s="155">
        <v>4532</v>
      </c>
      <c r="L53" s="155"/>
      <c r="M53" s="160">
        <v>643819</v>
      </c>
      <c r="N53" s="155">
        <v>122404</v>
      </c>
      <c r="O53" s="155">
        <v>21000</v>
      </c>
      <c r="P53" s="155">
        <v>43900</v>
      </c>
      <c r="Q53" s="155">
        <v>75000</v>
      </c>
      <c r="R53" s="155">
        <v>90000</v>
      </c>
      <c r="S53" s="155">
        <v>60000</v>
      </c>
      <c r="T53" s="155">
        <v>9000</v>
      </c>
      <c r="U53" s="155">
        <v>30000</v>
      </c>
      <c r="V53" s="155">
        <v>0</v>
      </c>
      <c r="W53" s="155">
        <v>0</v>
      </c>
      <c r="X53" s="155"/>
      <c r="Y53" s="155"/>
      <c r="Z53" s="155"/>
      <c r="AA53" s="155">
        <v>0</v>
      </c>
      <c r="AB53" s="155">
        <v>0</v>
      </c>
      <c r="AC53" s="155">
        <v>0</v>
      </c>
      <c r="AD53" s="155">
        <v>0</v>
      </c>
      <c r="AE53" s="155"/>
      <c r="AF53" s="211">
        <f t="shared" si="1"/>
        <v>1111930</v>
      </c>
    </row>
    <row r="54" spans="1:32" x14ac:dyDescent="0.2">
      <c r="A54" s="28" t="str">
        <f>+'Original ABG Allocation'!A54</f>
        <v>49</v>
      </c>
      <c r="B54" s="28" t="str">
        <f>+'Original ABG Allocation'!B54</f>
        <v>CLARION</v>
      </c>
      <c r="C54" s="155">
        <v>0</v>
      </c>
      <c r="D54" s="160">
        <v>3350</v>
      </c>
      <c r="E54" s="155"/>
      <c r="F54" s="155"/>
      <c r="G54" s="155"/>
      <c r="H54" s="155"/>
      <c r="I54" s="155"/>
      <c r="J54" s="155"/>
      <c r="K54" s="155">
        <v>3225</v>
      </c>
      <c r="L54" s="155"/>
      <c r="M54" s="160">
        <v>228178</v>
      </c>
      <c r="N54" s="155">
        <v>18039</v>
      </c>
      <c r="O54" s="155">
        <v>4950</v>
      </c>
      <c r="P54" s="155">
        <v>0</v>
      </c>
      <c r="Q54" s="155">
        <v>70794</v>
      </c>
      <c r="R54" s="155">
        <v>72562</v>
      </c>
      <c r="S54" s="155">
        <v>48375</v>
      </c>
      <c r="T54" s="155">
        <v>5473</v>
      </c>
      <c r="U54" s="155">
        <v>0</v>
      </c>
      <c r="V54" s="155">
        <v>0</v>
      </c>
      <c r="W54" s="155">
        <v>0</v>
      </c>
      <c r="X54" s="155"/>
      <c r="Y54" s="155"/>
      <c r="Z54" s="155"/>
      <c r="AA54" s="155">
        <v>0</v>
      </c>
      <c r="AB54" s="155">
        <v>0</v>
      </c>
      <c r="AC54" s="155">
        <v>0</v>
      </c>
      <c r="AD54" s="155">
        <v>0</v>
      </c>
      <c r="AE54" s="155"/>
      <c r="AF54" s="211">
        <f t="shared" si="1"/>
        <v>454946</v>
      </c>
    </row>
    <row r="55" spans="1:32" x14ac:dyDescent="0.2">
      <c r="A55" s="28" t="str">
        <f>+'Original ABG Allocation'!A55</f>
        <v>50</v>
      </c>
      <c r="B55" s="28" t="str">
        <f>+'Original ABG Allocation'!B55</f>
        <v>BUTLER</v>
      </c>
      <c r="C55" s="155">
        <v>0</v>
      </c>
      <c r="D55" s="160">
        <v>8025</v>
      </c>
      <c r="E55" s="155">
        <v>0</v>
      </c>
      <c r="F55" s="155"/>
      <c r="G55" s="155"/>
      <c r="H55" s="155"/>
      <c r="I55" s="155"/>
      <c r="J55" s="155"/>
      <c r="K55" s="155">
        <v>4181</v>
      </c>
      <c r="L55" s="155"/>
      <c r="M55" s="160">
        <v>543340</v>
      </c>
      <c r="N55" s="155">
        <v>47636</v>
      </c>
      <c r="O55" s="155">
        <v>54194</v>
      </c>
      <c r="P55" s="155">
        <v>100000</v>
      </c>
      <c r="Q55" s="155">
        <v>78322</v>
      </c>
      <c r="R55" s="155">
        <v>127700</v>
      </c>
      <c r="S55" s="155">
        <v>68105</v>
      </c>
      <c r="T55" s="155">
        <v>8324</v>
      </c>
      <c r="U55" s="155">
        <v>29192</v>
      </c>
      <c r="V55" s="155">
        <v>0</v>
      </c>
      <c r="W55" s="155">
        <v>0</v>
      </c>
      <c r="X55" s="155"/>
      <c r="Y55" s="155"/>
      <c r="Z55" s="155"/>
      <c r="AA55" s="155">
        <v>0</v>
      </c>
      <c r="AB55" s="155">
        <v>0</v>
      </c>
      <c r="AC55" s="155">
        <v>0</v>
      </c>
      <c r="AD55" s="155">
        <v>0</v>
      </c>
      <c r="AE55" s="155"/>
      <c r="AF55" s="211">
        <f t="shared" si="1"/>
        <v>1069019</v>
      </c>
    </row>
    <row r="56" spans="1:32" x14ac:dyDescent="0.2">
      <c r="A56" s="28" t="str">
        <f>+'Original ABG Allocation'!A56</f>
        <v>51</v>
      </c>
      <c r="B56" s="28" t="str">
        <f>+'Original ABG Allocation'!B56</f>
        <v>POTTER</v>
      </c>
      <c r="C56" s="160">
        <v>98031</v>
      </c>
      <c r="D56" s="160">
        <v>8450</v>
      </c>
      <c r="E56" s="155"/>
      <c r="F56" s="155"/>
      <c r="G56" s="155"/>
      <c r="H56" s="155"/>
      <c r="I56" s="155"/>
      <c r="J56" s="155"/>
      <c r="K56" s="155">
        <v>4194</v>
      </c>
      <c r="L56" s="155"/>
      <c r="M56" s="160">
        <v>110025</v>
      </c>
      <c r="N56" s="155">
        <v>35946</v>
      </c>
      <c r="O56" s="155">
        <v>0</v>
      </c>
      <c r="P56" s="155">
        <v>0</v>
      </c>
      <c r="Q56" s="155">
        <v>13962</v>
      </c>
      <c r="R56" s="155">
        <v>13660</v>
      </c>
      <c r="S56" s="155">
        <v>9106</v>
      </c>
      <c r="T56" s="155">
        <v>1336</v>
      </c>
      <c r="U56" s="155">
        <v>4461</v>
      </c>
      <c r="V56" s="155">
        <v>0</v>
      </c>
      <c r="W56" s="155">
        <v>0</v>
      </c>
      <c r="X56" s="155"/>
      <c r="Y56" s="155"/>
      <c r="Z56" s="155"/>
      <c r="AA56" s="155">
        <v>0</v>
      </c>
      <c r="AB56" s="155">
        <v>0</v>
      </c>
      <c r="AC56" s="155">
        <v>0</v>
      </c>
      <c r="AD56" s="155">
        <v>0</v>
      </c>
      <c r="AE56" s="155"/>
      <c r="AF56" s="211">
        <f t="shared" si="1"/>
        <v>299171</v>
      </c>
    </row>
    <row r="57" spans="1:32" x14ac:dyDescent="0.2">
      <c r="A57" s="28" t="str">
        <f>+'Original ABG Allocation'!A57</f>
        <v>52</v>
      </c>
      <c r="B57" s="28" t="str">
        <f>+'Original ABG Allocation'!B57</f>
        <v>WAYNE</v>
      </c>
      <c r="C57" s="155">
        <v>0</v>
      </c>
      <c r="D57" s="174">
        <v>5900</v>
      </c>
      <c r="E57" s="155">
        <v>0</v>
      </c>
      <c r="F57" s="155"/>
      <c r="G57" s="155"/>
      <c r="H57" s="155"/>
      <c r="I57" s="155"/>
      <c r="J57" s="155"/>
      <c r="K57" s="155">
        <v>3624</v>
      </c>
      <c r="L57" s="155"/>
      <c r="M57" s="160">
        <v>778466</v>
      </c>
      <c r="N57" s="155">
        <v>174479</v>
      </c>
      <c r="O57" s="155">
        <v>40000</v>
      </c>
      <c r="P57" s="155">
        <v>0</v>
      </c>
      <c r="Q57" s="155">
        <v>46923</v>
      </c>
      <c r="R57" s="155">
        <v>45904</v>
      </c>
      <c r="S57" s="155">
        <v>30603</v>
      </c>
      <c r="T57" s="155">
        <v>4496</v>
      </c>
      <c r="U57" s="155">
        <v>14998</v>
      </c>
      <c r="V57" s="155">
        <v>0</v>
      </c>
      <c r="W57" s="155">
        <v>0</v>
      </c>
      <c r="X57" s="155"/>
      <c r="Y57" s="155"/>
      <c r="Z57" s="155"/>
      <c r="AA57" s="155">
        <v>0</v>
      </c>
      <c r="AB57" s="155">
        <v>0</v>
      </c>
      <c r="AC57" s="155">
        <v>0</v>
      </c>
      <c r="AD57" s="155">
        <v>0</v>
      </c>
      <c r="AE57" s="155"/>
      <c r="AF57" s="211">
        <f t="shared" si="1"/>
        <v>1145393</v>
      </c>
    </row>
    <row r="58" spans="1:32" ht="13.5" thickBot="1" x14ac:dyDescent="0.25">
      <c r="B58" s="29" t="s">
        <v>137</v>
      </c>
      <c r="C58" s="83">
        <f>SUM(C6:C57)</f>
        <v>549765</v>
      </c>
      <c r="D58" s="83">
        <f t="shared" ref="D58:AF58" si="2">SUM(D6:D57)</f>
        <v>557900</v>
      </c>
      <c r="E58" s="83">
        <f t="shared" si="2"/>
        <v>0</v>
      </c>
      <c r="F58" s="83">
        <f t="shared" si="2"/>
        <v>119317</v>
      </c>
      <c r="G58" s="83">
        <f t="shared" si="2"/>
        <v>16000</v>
      </c>
      <c r="H58" s="83"/>
      <c r="I58" s="83">
        <f t="shared" si="2"/>
        <v>378501</v>
      </c>
      <c r="J58" s="83">
        <f t="shared" si="2"/>
        <v>200000</v>
      </c>
      <c r="K58" s="83">
        <f t="shared" si="2"/>
        <v>273000</v>
      </c>
      <c r="L58" s="83">
        <f t="shared" si="2"/>
        <v>52000</v>
      </c>
      <c r="M58" s="83">
        <f t="shared" si="2"/>
        <v>33020816</v>
      </c>
      <c r="N58" s="83">
        <f t="shared" si="2"/>
        <v>9628722</v>
      </c>
      <c r="O58" s="83">
        <f t="shared" si="2"/>
        <v>2168000</v>
      </c>
      <c r="P58" s="83">
        <f t="shared" si="2"/>
        <v>2187591</v>
      </c>
      <c r="Q58" s="83">
        <f t="shared" si="2"/>
        <v>7071991</v>
      </c>
      <c r="R58" s="83">
        <f t="shared" si="2"/>
        <v>7082110</v>
      </c>
      <c r="S58" s="83">
        <f t="shared" si="2"/>
        <v>4336364</v>
      </c>
      <c r="T58" s="83">
        <f t="shared" si="2"/>
        <v>592049</v>
      </c>
      <c r="U58" s="83">
        <f t="shared" si="2"/>
        <v>1817941</v>
      </c>
      <c r="V58" s="83">
        <f t="shared" si="2"/>
        <v>0</v>
      </c>
      <c r="W58" s="83">
        <f t="shared" si="2"/>
        <v>331123</v>
      </c>
      <c r="X58" s="83">
        <f t="shared" si="2"/>
        <v>421818</v>
      </c>
      <c r="Y58" s="83">
        <f t="shared" si="2"/>
        <v>1138232</v>
      </c>
      <c r="Z58" s="83">
        <f t="shared" si="2"/>
        <v>1496237</v>
      </c>
      <c r="AA58" s="83">
        <f t="shared" si="2"/>
        <v>0</v>
      </c>
      <c r="AB58" s="83">
        <f t="shared" si="2"/>
        <v>0</v>
      </c>
      <c r="AC58" s="83">
        <f t="shared" si="2"/>
        <v>0</v>
      </c>
      <c r="AD58" s="83">
        <f t="shared" si="2"/>
        <v>0</v>
      </c>
      <c r="AE58" s="83"/>
      <c r="AF58" s="83">
        <f t="shared" si="2"/>
        <v>73439477</v>
      </c>
    </row>
    <row r="59" spans="1:32" ht="13.5" thickTop="1" x14ac:dyDescent="0.2">
      <c r="C59" s="43"/>
      <c r="D59" s="211"/>
      <c r="E59" s="43"/>
      <c r="F59" s="43"/>
      <c r="G59" s="43"/>
      <c r="H59" s="43"/>
      <c r="I59" s="211"/>
      <c r="J59" s="211"/>
      <c r="K59" s="43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</row>
    <row r="60" spans="1:32" x14ac:dyDescent="0.2">
      <c r="C60" s="43"/>
      <c r="D60" s="210"/>
      <c r="E60" s="43"/>
      <c r="F60" s="43"/>
      <c r="G60" s="43"/>
      <c r="H60" s="43"/>
      <c r="I60" s="211"/>
      <c r="J60" s="211"/>
      <c r="K60" s="210"/>
      <c r="L60" s="43"/>
      <c r="M60" s="43"/>
      <c r="N60" s="43"/>
      <c r="O60" s="211"/>
      <c r="P60" s="211"/>
      <c r="Q60" s="210"/>
      <c r="R60" s="43"/>
      <c r="S60" s="43"/>
      <c r="T60" s="43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</row>
    <row r="61" spans="1:32" x14ac:dyDescent="0.2">
      <c r="D61" s="32"/>
      <c r="I61" s="13"/>
      <c r="J61" s="13"/>
      <c r="K61" s="8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x14ac:dyDescent="0.2">
      <c r="D62" s="32"/>
      <c r="I62" s="13"/>
      <c r="J62" s="13"/>
      <c r="K62" s="8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x14ac:dyDescent="0.2">
      <c r="D63" s="13"/>
      <c r="I63" s="13"/>
      <c r="J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x14ac:dyDescent="0.2">
      <c r="D64" s="13"/>
      <c r="I64" s="13"/>
      <c r="J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4:32" x14ac:dyDescent="0.2">
      <c r="D65" s="13"/>
      <c r="I65" s="13"/>
      <c r="J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4:32" x14ac:dyDescent="0.2">
      <c r="D66" s="13"/>
      <c r="I66" s="13"/>
      <c r="J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</sheetData>
  <sheetProtection algorithmName="SHA-512" hashValue="hcFgxSpG3f+JFTksR669FzfYADSl3kUPW0Q+4u98RejdJyHFOySDjBPDHBf66zaeqLVzq6QIQqh47zgbZuZtBA==" saltValue="60rB0vA9s8ivREsDq6C2IQ==" spinCount="100000" sheet="1" formatCells="0" formatColumns="0" formatRows="0" insertColumns="0" insertRows="0" insertHyperlinks="0" deleteColumns="0" deleteRows="0" sort="0" autoFilter="0" pivotTables="0"/>
  <phoneticPr fontId="5" type="noConversion"/>
  <conditionalFormatting sqref="F14:L14 G6:L6 E15:L57 E7:L13 C58:AF58 N6:AF57">
    <cfRule type="cellIs" dxfId="33" priority="51" stopIfTrue="1" operator="lessThan">
      <formula>0</formula>
    </cfRule>
  </conditionalFormatting>
  <conditionalFormatting sqref="C8">
    <cfRule type="cellIs" dxfId="32" priority="20" stopIfTrue="1" operator="lessThan">
      <formula>0</formula>
    </cfRule>
  </conditionalFormatting>
  <conditionalFormatting sqref="D8:D57">
    <cfRule type="cellIs" dxfId="31" priority="16" stopIfTrue="1" operator="lessThan">
      <formula>0</formula>
    </cfRule>
  </conditionalFormatting>
  <conditionalFormatting sqref="C6 E6">
    <cfRule type="cellIs" dxfId="30" priority="14" stopIfTrue="1" operator="lessThan">
      <formula>0</formula>
    </cfRule>
  </conditionalFormatting>
  <conditionalFormatting sqref="D7">
    <cfRule type="cellIs" dxfId="29" priority="12" stopIfTrue="1" operator="lessThan">
      <formula>0</formula>
    </cfRule>
  </conditionalFormatting>
  <conditionalFormatting sqref="C9:C55 C57">
    <cfRule type="cellIs" dxfId="28" priority="11" stopIfTrue="1" operator="lessThan">
      <formula>0</formula>
    </cfRule>
  </conditionalFormatting>
  <conditionalFormatting sqref="F6">
    <cfRule type="cellIs" dxfId="27" priority="10" stopIfTrue="1" operator="lessThan">
      <formula>0</formula>
    </cfRule>
  </conditionalFormatting>
  <conditionalFormatting sqref="D6">
    <cfRule type="cellIs" dxfId="26" priority="9" stopIfTrue="1" operator="lessThan">
      <formula>0</formula>
    </cfRule>
  </conditionalFormatting>
  <conditionalFormatting sqref="C7">
    <cfRule type="cellIs" dxfId="25" priority="8" stopIfTrue="1" operator="lessThan">
      <formula>0</formula>
    </cfRule>
  </conditionalFormatting>
  <conditionalFormatting sqref="E14">
    <cfRule type="cellIs" dxfId="24" priority="7" stopIfTrue="1" operator="lessThan">
      <formula>0</formula>
    </cfRule>
  </conditionalFormatting>
  <conditionalFormatting sqref="M6:M56">
    <cfRule type="cellIs" dxfId="23" priority="6" stopIfTrue="1" operator="lessThan">
      <formula>0</formula>
    </cfRule>
  </conditionalFormatting>
  <conditionalFormatting sqref="M57">
    <cfRule type="cellIs" dxfId="22" priority="5" stopIfTrue="1" operator="lessThan">
      <formula>0</formula>
    </cfRule>
  </conditionalFormatting>
  <conditionalFormatting sqref="C56">
    <cfRule type="cellIs" dxfId="21" priority="3" stopIfTrue="1" operator="lessThan">
      <formula>0</formula>
    </cfRule>
  </conditionalFormatting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H66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4.5703125" style="1" customWidth="1"/>
    <col min="2" max="2" width="24.42578125" style="1" bestFit="1" customWidth="1"/>
    <col min="3" max="4" width="12.5703125" style="1" bestFit="1" customWidth="1"/>
    <col min="5" max="5" width="13.42578125" style="13" bestFit="1" customWidth="1"/>
    <col min="6" max="6" width="19.5703125" style="13" bestFit="1" customWidth="1"/>
    <col min="7" max="7" width="12.5703125" style="13" bestFit="1" customWidth="1"/>
    <col min="8" max="8" width="12.5703125" style="13" customWidth="1"/>
    <col min="9" max="9" width="9.85546875" style="13" bestFit="1" customWidth="1"/>
    <col min="10" max="10" width="12.28515625" style="1" bestFit="1" customWidth="1"/>
    <col min="11" max="12" width="8.7109375" style="1" bestFit="1" customWidth="1"/>
    <col min="13" max="13" width="11.42578125" style="1" bestFit="1" customWidth="1"/>
    <col min="14" max="14" width="12" style="1" bestFit="1" customWidth="1"/>
    <col min="15" max="15" width="10.28515625" style="1" bestFit="1" customWidth="1"/>
    <col min="16" max="16" width="11.7109375" style="1" customWidth="1"/>
    <col min="17" max="17" width="11" style="1" bestFit="1" customWidth="1"/>
    <col min="18" max="19" width="13.7109375" style="1" bestFit="1" customWidth="1"/>
    <col min="20" max="20" width="11.5703125" style="1" bestFit="1" customWidth="1"/>
    <col min="21" max="21" width="16.7109375" style="1" bestFit="1" customWidth="1"/>
    <col min="22" max="22" width="13.5703125" style="1" customWidth="1"/>
    <col min="23" max="23" width="17.7109375" style="1" bestFit="1" customWidth="1"/>
    <col min="24" max="24" width="12.42578125" style="1" bestFit="1" customWidth="1"/>
    <col min="25" max="25" width="22" style="1" customWidth="1"/>
    <col min="26" max="26" width="15" style="1" bestFit="1" customWidth="1"/>
    <col min="27" max="31" width="16.140625" style="1" hidden="1" customWidth="1"/>
    <col min="32" max="32" width="12.140625" style="1" bestFit="1" customWidth="1"/>
    <col min="33" max="33" width="9.140625" style="1"/>
    <col min="34" max="34" width="27.85546875" style="1" bestFit="1" customWidth="1"/>
    <col min="35" max="16384" width="9.140625" style="1"/>
  </cols>
  <sheetData>
    <row r="1" spans="1:34" x14ac:dyDescent="0.2">
      <c r="A1" s="31" t="s">
        <v>146</v>
      </c>
      <c r="R1" s="155"/>
    </row>
    <row r="2" spans="1:34" s="2" customFormat="1" x14ac:dyDescent="0.2">
      <c r="A2" s="1" t="s">
        <v>135</v>
      </c>
      <c r="B2" s="1"/>
      <c r="D2" s="1"/>
      <c r="E2" s="13"/>
      <c r="F2" s="13"/>
      <c r="G2" s="13"/>
      <c r="H2" s="13"/>
      <c r="I2" s="13"/>
      <c r="J2" s="1"/>
      <c r="K2" s="1"/>
      <c r="P2" s="1"/>
      <c r="Q2" s="1"/>
      <c r="R2" s="15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34" customFormat="1" x14ac:dyDescent="0.2">
      <c r="A3" s="33" t="str">
        <f>+'Original ABG Allocation'!A3</f>
        <v>FY 2022-23</v>
      </c>
      <c r="B3" s="1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311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270" t="s">
        <v>326</v>
      </c>
      <c r="AF3" s="63"/>
    </row>
    <row r="4" spans="1:34" s="35" customFormat="1" x14ac:dyDescent="0.2">
      <c r="A4" s="1"/>
      <c r="B4" s="2"/>
      <c r="C4" s="63" t="str">
        <f>+'Other Funds-Revision No. 2'!C4</f>
        <v>Ombudsman</v>
      </c>
      <c r="D4" s="63" t="str">
        <f>+'Other Funds-Revision No. 2'!D4</f>
        <v>Ombudsman</v>
      </c>
      <c r="E4" s="63" t="str">
        <f>+'Other Funds-Revision No. 2'!E4</f>
        <v>Ombudsman</v>
      </c>
      <c r="F4" s="63" t="str">
        <f>+'Other Funds-Revision No. 2'!F4</f>
        <v>Ombudsman</v>
      </c>
      <c r="G4" s="63" t="str">
        <f>+'Other Funds-Revision No. 2'!G4</f>
        <v>Ombudsman</v>
      </c>
      <c r="H4" s="63" t="s">
        <v>136</v>
      </c>
      <c r="I4" s="63" t="str">
        <f>+'Other Funds-Revision No. 2'!I4</f>
        <v>PA MEDI</v>
      </c>
      <c r="J4" s="63" t="str">
        <f>+'Other Funds-Revision No. 2'!J4</f>
        <v>PA MEDI</v>
      </c>
      <c r="K4" s="63" t="str">
        <f>+'Other Funds-Revision No. 2'!K4</f>
        <v>PA MEDI</v>
      </c>
      <c r="L4" s="63" t="str">
        <f>+'Other Funds-Revision No. 2'!L4</f>
        <v>PA MEDI</v>
      </c>
      <c r="M4" s="63" t="str">
        <f>+'Other Funds-Revision No. 2'!M4</f>
        <v>OPTIONS</v>
      </c>
      <c r="N4" s="63" t="str">
        <f>+'Other Funds-Revision No. 2'!N4</f>
        <v>Block Grant</v>
      </c>
      <c r="O4" s="63" t="str">
        <f>+'Other Funds-Revision No. 2'!O4</f>
        <v>Protective</v>
      </c>
      <c r="P4" s="63" t="str">
        <f>+'Other Funds-Revision No. 2'!P4</f>
        <v>PS</v>
      </c>
      <c r="Q4" s="63" t="str">
        <f>+'Other Funds-Revision No. 2'!Q4</f>
        <v xml:space="preserve">ARPA </v>
      </c>
      <c r="R4" s="164" t="str">
        <f>+'Other Funds-Revision No. 2'!R4</f>
        <v>ARPA</v>
      </c>
      <c r="S4" s="63" t="str">
        <f>+'Other Funds-Revision No. 2'!S4</f>
        <v>ARPA</v>
      </c>
      <c r="T4" s="63" t="str">
        <f>+'Other Funds-Revision No. 2'!T4</f>
        <v>ARPA</v>
      </c>
      <c r="U4" s="63" t="str">
        <f>+'Other Funds-Revision No. 2'!U4</f>
        <v>ARPA</v>
      </c>
      <c r="V4" s="63" t="str">
        <f>+'Other Funds-Revision No. 2'!V4</f>
        <v>Covd Vaccine</v>
      </c>
      <c r="W4" s="63" t="str">
        <f>+'Other Funds-Revision No. 2'!W4</f>
        <v>Fast program</v>
      </c>
      <c r="X4" s="63" t="str">
        <f>+'Other Funds-Revision No. 2'!X4</f>
        <v>Direct Care</v>
      </c>
      <c r="Y4" s="63" t="str">
        <f>+'Other Funds-Revision No. 2'!Y4</f>
        <v>AAA Public Workforce</v>
      </c>
      <c r="Z4" s="312" t="s">
        <v>300</v>
      </c>
      <c r="AA4" s="63" t="str">
        <f>'Other Funds-Revision No. 2'!AA4</f>
        <v>MIPPPA-AAA</v>
      </c>
      <c r="AB4" s="63" t="str">
        <f>'Other Funds-Revision No. 2'!AB4</f>
        <v>MIPPA-ADRC</v>
      </c>
      <c r="AC4" s="63" t="str">
        <f>'Other Funds-Revision No. 2'!AC4</f>
        <v>MIPPA-SHIP</v>
      </c>
      <c r="AD4" s="63" t="str">
        <f>'Other Funds-Revision No. 2'!AD4</f>
        <v>MIPPA-SHIP</v>
      </c>
      <c r="AE4" s="302" t="s">
        <v>225</v>
      </c>
      <c r="AF4" s="63" t="s">
        <v>19</v>
      </c>
    </row>
    <row r="5" spans="1:34" s="299" customFormat="1" x14ac:dyDescent="0.2">
      <c r="A5" s="31"/>
      <c r="B5" s="40"/>
      <c r="C5" s="297" t="str">
        <f>+'Other Funds-Revision No. 2'!C5</f>
        <v>ROC</v>
      </c>
      <c r="D5" s="297" t="str">
        <f>+'Other Funds-Revision No. 2'!D5</f>
        <v>Volunteers</v>
      </c>
      <c r="E5" s="297" t="str">
        <f>+'Other Funds-Revision No. 2'!E5</f>
        <v xml:space="preserve">Fed Care Act </v>
      </c>
      <c r="F5" s="297" t="str">
        <f>+'Other Funds-Revision No. 2'!F5</f>
        <v>Volunteer Specialist</v>
      </c>
      <c r="G5" s="297" t="str">
        <f>+'Other Funds-Revision No. 2'!G5</f>
        <v>ARPA Funds</v>
      </c>
      <c r="H5" s="297" t="s">
        <v>273</v>
      </c>
      <c r="I5" s="297" t="str">
        <f>+'Other Funds-Revision No. 2'!I5</f>
        <v>Reg. Staff</v>
      </c>
      <c r="J5" s="297" t="str">
        <f>+'Other Funds-Revision No. 2'!J5</f>
        <v xml:space="preserve">Telecenters </v>
      </c>
      <c r="K5" s="297" t="str">
        <f>+'Other Funds-Revision No. 2'!K5</f>
        <v>Base</v>
      </c>
      <c r="L5" s="297" t="str">
        <f>+'Other Funds-Revision No. 2'!L5</f>
        <v>PHLP</v>
      </c>
      <c r="M5" s="297" t="str">
        <f>+'Other Funds-Revision No. 2'!M5</f>
        <v>Services</v>
      </c>
      <c r="N5" s="297" t="str">
        <f>+'Other Funds-Revision No. 2'!N5</f>
        <v>Supplement</v>
      </c>
      <c r="O5" s="297" t="str">
        <f>+'Other Funds-Revision No. 2'!O5</f>
        <v>Services</v>
      </c>
      <c r="P5" s="297" t="str">
        <f>+'Other Funds-Revision No. 2'!P5</f>
        <v>Personnel</v>
      </c>
      <c r="Q5" s="297" t="str">
        <f>+'Other Funds-Revision No. 2'!Q5</f>
        <v>Suppt Svs</v>
      </c>
      <c r="R5" s="298" t="str">
        <f>+'Other Funds-Revision No. 2'!R5</f>
        <v>HD Meals</v>
      </c>
      <c r="S5" s="297" t="str">
        <f>+'Other Funds-Revision No. 2'!S5</f>
        <v>Cong Meals</v>
      </c>
      <c r="T5" s="297" t="str">
        <f>+'Other Funds-Revision No. 2'!T5</f>
        <v>Prev Health</v>
      </c>
      <c r="U5" s="297" t="str">
        <f>+'Other Funds-Revision No. 2'!U5</f>
        <v>Family Caregiver</v>
      </c>
      <c r="V5" s="297" t="str">
        <f>+'Other Funds-Revision No. 2'!V5</f>
        <v>Access</v>
      </c>
      <c r="W5" s="301" t="s">
        <v>325</v>
      </c>
      <c r="X5" s="297" t="str">
        <f>+'Other Funds-Revision No. 2'!X5</f>
        <v>Worker Pilot</v>
      </c>
      <c r="Y5" s="297" t="str">
        <f>+'Other Funds-Revision No. 2'!Y5</f>
        <v>Grant</v>
      </c>
      <c r="Z5" s="313" t="str">
        <f>+'Other Funds-Revision No. 2'!Z5</f>
        <v>Intake</v>
      </c>
      <c r="AA5" s="297" t="str">
        <f>'Other Funds-Revision No. 2'!AA5</f>
        <v>Priority 2</v>
      </c>
      <c r="AB5" s="297" t="str">
        <f>'Other Funds-Revision No. 2'!AB5</f>
        <v>Priority 3</v>
      </c>
      <c r="AC5" s="297" t="str">
        <f>'Other Funds-Revision No. 2'!AC5</f>
        <v>BDT</v>
      </c>
      <c r="AD5" s="297" t="str">
        <f>'Other Funds-Revision No. 2'!AD5</f>
        <v>PHLP</v>
      </c>
      <c r="AE5" s="303" t="s">
        <v>315</v>
      </c>
      <c r="AF5" s="297" t="s">
        <v>13</v>
      </c>
    </row>
    <row r="6" spans="1:34" x14ac:dyDescent="0.2">
      <c r="A6" s="28" t="str">
        <f>+'Original ABG Allocation'!A6</f>
        <v>01</v>
      </c>
      <c r="B6" s="28" t="str">
        <f>+'Original ABG Allocation'!B6</f>
        <v>ERIE</v>
      </c>
      <c r="C6" s="155">
        <f>'Amendment 1-Other Funds'!C6+'Other Funds-Revision No. 2'!C6</f>
        <v>0</v>
      </c>
      <c r="D6" s="155">
        <f>'Amendment 1-Other Funds'!D6+'Other Funds-Revision No. 2'!D6</f>
        <v>5475</v>
      </c>
      <c r="E6" s="155">
        <f>'Amendment 1-Other Funds'!E6+'Other Funds-Revision No. 2'!E6</f>
        <v>8840</v>
      </c>
      <c r="F6" s="155">
        <f>'Amendment 1-Other Funds'!F6+'Other Funds-Revision No. 2'!F6</f>
        <v>0</v>
      </c>
      <c r="G6" s="155">
        <f>'Amendment 1-Other Funds'!G6+'Other Funds-Revision No. 2'!G6</f>
        <v>0</v>
      </c>
      <c r="H6" s="155">
        <f>'Amendment 1-Other Funds'!H6+'Other Funds-Revision No. 2'!H6</f>
        <v>0</v>
      </c>
      <c r="I6" s="155">
        <f>'Amendment 1-Other Funds'!I6+'Other Funds-Revision No. 2'!I15</f>
        <v>0</v>
      </c>
      <c r="J6" s="155">
        <f>'Amendment 1-Other Funds'!J6+'Other Funds-Revision No. 2'!J6</f>
        <v>0</v>
      </c>
      <c r="K6" s="155">
        <f>'Amendment 1-Other Funds'!K6+'Other Funds-Revision No. 2'!K6</f>
        <v>5376</v>
      </c>
      <c r="L6" s="155">
        <f>'Amendment 1-Other Funds'!L6+'Other Funds-Revision No. 2'!L6</f>
        <v>0</v>
      </c>
      <c r="M6" s="155">
        <f>'Amendment 1-Other Funds'!M6+'Other Funds-Revision No. 2'!M6</f>
        <v>391871</v>
      </c>
      <c r="N6" s="155">
        <f>'Amendment 1-Other Funds'!N6+'Other Funds-Revision No. 2'!N6</f>
        <v>130651</v>
      </c>
      <c r="O6" s="155">
        <f>'Amendment 1-Other Funds'!O6+'Other Funds-Revision No. 2'!O6</f>
        <v>53997</v>
      </c>
      <c r="P6" s="155">
        <f>'Amendment 1-Other Funds'!P6+'Other Funds-Revision No. 2'!P6</f>
        <v>97000</v>
      </c>
      <c r="Q6" s="155">
        <f>'Amendment 1-Other Funds'!Q6+'Other Funds-Revision No. 2'!Q6</f>
        <v>0</v>
      </c>
      <c r="R6" s="155">
        <f>'Amendment 1-Other Funds'!R6+'Other Funds-Revision No. 2'!R6</f>
        <v>0</v>
      </c>
      <c r="S6" s="155">
        <f>'Amendment 1-Other Funds'!S6+'Other Funds-Revision No. 2'!S6</f>
        <v>0</v>
      </c>
      <c r="T6" s="155">
        <f>'Amendment 1-Other Funds'!T6+'Other Funds-Revision No. 2'!T6</f>
        <v>0</v>
      </c>
      <c r="U6" s="155">
        <f>'Amendment 1-Other Funds'!U6+'Other Funds-Revision No. 2'!U6</f>
        <v>0</v>
      </c>
      <c r="V6" s="155">
        <f>'Amendment 1-Other Funds'!V6+'Other Funds-Revision No. 2'!V6</f>
        <v>41914</v>
      </c>
      <c r="W6" s="155">
        <f>'Amendment 1-Other Funds'!W6+'Other Funds-Revision No. 2'!W6</f>
        <v>0</v>
      </c>
      <c r="X6" s="155">
        <f>'Amendment 1-Other Funds'!X6+'Other Funds-Revision No. 2'!X6</f>
        <v>202818</v>
      </c>
      <c r="Y6" s="155">
        <f>'Amendment 1-Other Funds'!Y6+'Other Funds-Revision No. 2'!Y6</f>
        <v>0</v>
      </c>
      <c r="Z6" s="155">
        <f>'Amendment 1-Other Funds'!Z6+'Other Funds-Revision No. 2'!Z6</f>
        <v>0</v>
      </c>
      <c r="AA6" s="155">
        <f>'Amendment 1-Other Funds'!AA6+'Other Funds-Revision No. 2'!AA6</f>
        <v>0</v>
      </c>
      <c r="AB6" s="155">
        <f>'Amendment 1-Other Funds'!AB6+'Other Funds-Revision No. 2'!AB6</f>
        <v>0</v>
      </c>
      <c r="AC6" s="155">
        <f>'Amendment 1-Other Funds'!AC6+'Other Funds-Revision No. 2'!AC6</f>
        <v>0</v>
      </c>
      <c r="AD6" s="155">
        <f>'Amendment 1-Other Funds'!AD6+'Other Funds-Revision No. 2'!AD6</f>
        <v>0</v>
      </c>
      <c r="AE6" s="155"/>
      <c r="AF6" s="164">
        <f>'Amendment 1-Other Funds'!AF6+'Other Funds-Revision No. 2'!AF6</f>
        <v>937942</v>
      </c>
      <c r="AH6" s="155"/>
    </row>
    <row r="7" spans="1:34" x14ac:dyDescent="0.2">
      <c r="A7" s="28" t="str">
        <f>+'Original ABG Allocation'!A7</f>
        <v>02</v>
      </c>
      <c r="B7" s="28" t="str">
        <f>+'Original ABG Allocation'!B7</f>
        <v>CRAWFORD</v>
      </c>
      <c r="C7" s="155">
        <f>'Amendment 1-Other Funds'!C7+'Other Funds-Revision No. 2'!C7</f>
        <v>451734</v>
      </c>
      <c r="D7" s="155">
        <f>'Amendment 1-Other Funds'!D7+'Other Funds-Revision No. 2'!D7</f>
        <v>8025</v>
      </c>
      <c r="E7" s="155">
        <f>'Amendment 1-Other Funds'!E7+'Other Funds-Revision No. 2'!E7</f>
        <v>8840</v>
      </c>
      <c r="F7" s="155">
        <f>'Amendment 1-Other Funds'!F7+'Other Funds-Revision No. 2'!F7</f>
        <v>0</v>
      </c>
      <c r="G7" s="155">
        <f>'Amendment 1-Other Funds'!G7+'Other Funds-Revision No. 2'!G7</f>
        <v>0</v>
      </c>
      <c r="H7" s="155">
        <f>'Amendment 1-Other Funds'!H7+'Other Funds-Revision No. 2'!H7</f>
        <v>0</v>
      </c>
      <c r="I7" s="155">
        <v>0</v>
      </c>
      <c r="J7" s="155">
        <f>'Amendment 1-Other Funds'!J7+'Other Funds-Revision No. 2'!J7</f>
        <v>0</v>
      </c>
      <c r="K7" s="155">
        <f>'Amendment 1-Other Funds'!K7+'Other Funds-Revision No. 2'!K7</f>
        <v>3131</v>
      </c>
      <c r="L7" s="155">
        <f>'Amendment 1-Other Funds'!L7+'Other Funds-Revision No. 2'!L7</f>
        <v>0</v>
      </c>
      <c r="M7" s="155">
        <f>'Amendment 1-Other Funds'!M7+'Other Funds-Revision No. 2'!M7</f>
        <v>404088</v>
      </c>
      <c r="N7" s="155">
        <f>'Amendment 1-Other Funds'!N7+'Other Funds-Revision No. 2'!N7</f>
        <v>209984</v>
      </c>
      <c r="O7" s="155">
        <f>'Amendment 1-Other Funds'!O7+'Other Funds-Revision No. 2'!O7</f>
        <v>12275</v>
      </c>
      <c r="P7" s="155">
        <f>'Amendment 1-Other Funds'!P7+'Other Funds-Revision No. 2'!P7</f>
        <v>49208</v>
      </c>
      <c r="Q7" s="155">
        <f>'Amendment 1-Other Funds'!Q7+'Other Funds-Revision No. 2'!Q7</f>
        <v>58928</v>
      </c>
      <c r="R7" s="155">
        <f>'Amendment 1-Other Funds'!R7+'Other Funds-Revision No. 2'!R7</f>
        <v>75255</v>
      </c>
      <c r="S7" s="155">
        <f>'Amendment 1-Other Funds'!S7+'Other Funds-Revision No. 2'!S7</f>
        <v>50170</v>
      </c>
      <c r="T7" s="155">
        <f>'Amendment 1-Other Funds'!T7+'Other Funds-Revision No. 2'!T7</f>
        <v>4158</v>
      </c>
      <c r="U7" s="155">
        <f>'Amendment 1-Other Funds'!U7+'Other Funds-Revision No. 2'!U7</f>
        <v>15000</v>
      </c>
      <c r="V7" s="155">
        <f>'Amendment 1-Other Funds'!V7+'Other Funds-Revision No. 2'!V7</f>
        <v>19112</v>
      </c>
      <c r="W7" s="155">
        <f>'Amendment 1-Other Funds'!W7+'Other Funds-Revision No. 2'!W7</f>
        <v>0</v>
      </c>
      <c r="X7" s="155">
        <f>'Amendment 1-Other Funds'!X7+'Other Funds-Revision No. 2'!X7</f>
        <v>0</v>
      </c>
      <c r="Y7" s="155">
        <f>'Amendment 1-Other Funds'!Y7+'Other Funds-Revision No. 2'!Y7</f>
        <v>0</v>
      </c>
      <c r="Z7" s="155">
        <f>'Amendment 1-Other Funds'!Z7+'Other Funds-Revision No. 2'!Z7</f>
        <v>0</v>
      </c>
      <c r="AA7" s="155">
        <f>'Amendment 1-Other Funds'!AA7+'Other Funds-Revision No. 2'!AA7</f>
        <v>0</v>
      </c>
      <c r="AB7" s="155">
        <f>'Amendment 1-Other Funds'!AB7+'Other Funds-Revision No. 2'!AB7</f>
        <v>0</v>
      </c>
      <c r="AC7" s="155">
        <f>'Amendment 1-Other Funds'!AC7+'Other Funds-Revision No. 2'!AC7</f>
        <v>0</v>
      </c>
      <c r="AD7" s="155">
        <f>'Amendment 1-Other Funds'!AD7+'Other Funds-Revision No. 2'!AD7</f>
        <v>0</v>
      </c>
      <c r="AE7" s="155"/>
      <c r="AF7" s="164">
        <f>'Amendment 1-Other Funds'!AF7+'Other Funds-Revision No. 2'!AF7</f>
        <v>1369908</v>
      </c>
      <c r="AH7" s="155"/>
    </row>
    <row r="8" spans="1:34" x14ac:dyDescent="0.2">
      <c r="A8" s="28" t="str">
        <f>+'Original ABG Allocation'!A8</f>
        <v>03</v>
      </c>
      <c r="B8" s="28" t="str">
        <f>+'Original ABG Allocation'!B8</f>
        <v>CAM/ELK/MCKEAN</v>
      </c>
      <c r="C8" s="155">
        <f>'Amendment 1-Other Funds'!C8+'Other Funds-Revision No. 2'!C8</f>
        <v>0</v>
      </c>
      <c r="D8" s="155">
        <f>'Amendment 1-Other Funds'!D8+'Other Funds-Revision No. 2'!D8</f>
        <v>6750</v>
      </c>
      <c r="E8" s="155">
        <f>'Amendment 1-Other Funds'!E8+'Other Funds-Revision No. 2'!E8</f>
        <v>8840</v>
      </c>
      <c r="F8" s="155">
        <f>'Amendment 1-Other Funds'!F8+'Other Funds-Revision No. 2'!F8</f>
        <v>0</v>
      </c>
      <c r="G8" s="155">
        <f>'Amendment 1-Other Funds'!G8+'Other Funds-Revision No. 2'!G8</f>
        <v>0</v>
      </c>
      <c r="H8" s="155">
        <f>'Amendment 1-Other Funds'!H8+'Other Funds-Revision No. 2'!H8</f>
        <v>0</v>
      </c>
      <c r="I8" s="155">
        <f>'Amendment 1-Other Funds'!I8+'Other Funds-Revision No. 2'!I17</f>
        <v>0</v>
      </c>
      <c r="J8" s="155">
        <f>'Amendment 1-Other Funds'!J8+'Other Funds-Revision No. 2'!J8</f>
        <v>0</v>
      </c>
      <c r="K8" s="155">
        <f>'Amendment 1-Other Funds'!K8+'Other Funds-Revision No. 2'!K8</f>
        <v>2991</v>
      </c>
      <c r="L8" s="155">
        <f>'Amendment 1-Other Funds'!L8+'Other Funds-Revision No. 2'!L8</f>
        <v>0</v>
      </c>
      <c r="M8" s="155">
        <f>'Amendment 1-Other Funds'!M8+'Other Funds-Revision No. 2'!M8</f>
        <v>563316</v>
      </c>
      <c r="N8" s="155">
        <f>'Amendment 1-Other Funds'!N8+'Other Funds-Revision No. 2'!N8</f>
        <v>120196</v>
      </c>
      <c r="O8" s="155">
        <f>'Amendment 1-Other Funds'!O8+'Other Funds-Revision No. 2'!O8</f>
        <v>45622</v>
      </c>
      <c r="P8" s="155">
        <f>'Amendment 1-Other Funds'!P8+'Other Funds-Revision No. 2'!P8</f>
        <v>56352</v>
      </c>
      <c r="Q8" s="155">
        <f>'Amendment 1-Other Funds'!Q8+'Other Funds-Revision No. 2'!Q8</f>
        <v>51580</v>
      </c>
      <c r="R8" s="155">
        <f>'Amendment 1-Other Funds'!R8+'Other Funds-Revision No. 2'!R8</f>
        <v>50458</v>
      </c>
      <c r="S8" s="155">
        <f>'Amendment 1-Other Funds'!S8+'Other Funds-Revision No. 2'!S8</f>
        <v>33639</v>
      </c>
      <c r="T8" s="155">
        <f>'Amendment 1-Other Funds'!T8+'Other Funds-Revision No. 2'!T8</f>
        <v>4934</v>
      </c>
      <c r="U8" s="155">
        <f>'Amendment 1-Other Funds'!U8+'Other Funds-Revision No. 2'!U8</f>
        <v>16478</v>
      </c>
      <c r="V8" s="155">
        <f>'Amendment 1-Other Funds'!V8+'Other Funds-Revision No. 2'!V8</f>
        <v>17686</v>
      </c>
      <c r="W8" s="155">
        <f>'Amendment 1-Other Funds'!W8+'Other Funds-Revision No. 2'!W8</f>
        <v>0</v>
      </c>
      <c r="X8" s="155">
        <f>'Amendment 1-Other Funds'!X8+'Other Funds-Revision No. 2'!X8</f>
        <v>0</v>
      </c>
      <c r="Y8" s="155">
        <f>'Amendment 1-Other Funds'!Y8+'Other Funds-Revision No. 2'!Y8</f>
        <v>0</v>
      </c>
      <c r="Z8" s="155">
        <f>'Amendment 1-Other Funds'!Z8+'Other Funds-Revision No. 2'!Z8</f>
        <v>0</v>
      </c>
      <c r="AA8" s="155">
        <f>'Amendment 1-Other Funds'!AA8+'Other Funds-Revision No. 2'!AA8</f>
        <v>0</v>
      </c>
      <c r="AB8" s="155">
        <f>'Amendment 1-Other Funds'!AB8+'Other Funds-Revision No. 2'!AB8</f>
        <v>0</v>
      </c>
      <c r="AC8" s="155">
        <f>'Amendment 1-Other Funds'!AC8+'Other Funds-Revision No. 2'!AC8</f>
        <v>0</v>
      </c>
      <c r="AD8" s="155">
        <f>'Amendment 1-Other Funds'!AD8+'Other Funds-Revision No. 2'!AD8</f>
        <v>0</v>
      </c>
      <c r="AE8" s="155"/>
      <c r="AF8" s="164">
        <f>'Amendment 1-Other Funds'!AF8+'Other Funds-Revision No. 2'!AF8</f>
        <v>978842</v>
      </c>
      <c r="AH8" s="155"/>
    </row>
    <row r="9" spans="1:34" x14ac:dyDescent="0.2">
      <c r="A9" s="28" t="str">
        <f>+'Original ABG Allocation'!A9</f>
        <v>04</v>
      </c>
      <c r="B9" s="28" t="str">
        <f>+'Original ABG Allocation'!B9</f>
        <v>BEAVER</v>
      </c>
      <c r="C9" s="155">
        <f>'Amendment 1-Other Funds'!C9+'Other Funds-Revision No. 2'!C9</f>
        <v>0</v>
      </c>
      <c r="D9" s="155">
        <f>'Amendment 1-Other Funds'!D9+'Other Funds-Revision No. 2'!D9</f>
        <v>8025</v>
      </c>
      <c r="E9" s="155">
        <f>'Amendment 1-Other Funds'!E9+'Other Funds-Revision No. 2'!E9</f>
        <v>8840</v>
      </c>
      <c r="F9" s="155">
        <f>'Amendment 1-Other Funds'!F9+'Other Funds-Revision No. 2'!F9</f>
        <v>0</v>
      </c>
      <c r="G9" s="155">
        <f>'Amendment 1-Other Funds'!G9+'Other Funds-Revision No. 2'!G9</f>
        <v>0</v>
      </c>
      <c r="H9" s="155">
        <f>'Amendment 1-Other Funds'!H9+'Other Funds-Revision No. 2'!H9</f>
        <v>0</v>
      </c>
      <c r="I9" s="155">
        <f>'Amendment 1-Other Funds'!I9+'Other Funds-Revision No. 2'!I18</f>
        <v>0</v>
      </c>
      <c r="J9" s="155">
        <f>'Amendment 1-Other Funds'!J9+'Other Funds-Revision No. 2'!J9</f>
        <v>0</v>
      </c>
      <c r="K9" s="155">
        <f>'Amendment 1-Other Funds'!K9+'Other Funds-Revision No. 2'!K9</f>
        <v>4049</v>
      </c>
      <c r="L9" s="155">
        <f>'Amendment 1-Other Funds'!L9+'Other Funds-Revision No. 2'!L9</f>
        <v>0</v>
      </c>
      <c r="M9" s="155">
        <f>'Amendment 1-Other Funds'!M9+'Other Funds-Revision No. 2'!M9</f>
        <v>418134</v>
      </c>
      <c r="N9" s="155">
        <f>'Amendment 1-Other Funds'!N9+'Other Funds-Revision No. 2'!N9</f>
        <v>69534</v>
      </c>
      <c r="O9" s="155">
        <f>'Amendment 1-Other Funds'!O9+'Other Funds-Revision No. 2'!O9</f>
        <v>54194</v>
      </c>
      <c r="P9" s="155">
        <f>'Amendment 1-Other Funds'!P9+'Other Funds-Revision No. 2'!P9</f>
        <v>50000</v>
      </c>
      <c r="Q9" s="155">
        <f>'Amendment 1-Other Funds'!Q9+'Other Funds-Revision No. 2'!Q9</f>
        <v>85000</v>
      </c>
      <c r="R9" s="155">
        <f>'Amendment 1-Other Funds'!R9+'Other Funds-Revision No. 2'!R9</f>
        <v>120000</v>
      </c>
      <c r="S9" s="155">
        <f>'Amendment 1-Other Funds'!S9+'Other Funds-Revision No. 2'!S9</f>
        <v>80000</v>
      </c>
      <c r="T9" s="155">
        <f>'Amendment 1-Other Funds'!T9+'Other Funds-Revision No. 2'!T9</f>
        <v>8000</v>
      </c>
      <c r="U9" s="155">
        <f>'Amendment 1-Other Funds'!U9+'Other Funds-Revision No. 2'!U9</f>
        <v>25000</v>
      </c>
      <c r="V9" s="155">
        <f>'Amendment 1-Other Funds'!V9+'Other Funds-Revision No. 2'!V9</f>
        <v>28437</v>
      </c>
      <c r="W9" s="155">
        <f>'Amendment 1-Other Funds'!W9+'Other Funds-Revision No. 2'!W9</f>
        <v>0</v>
      </c>
      <c r="X9" s="155">
        <f>'Amendment 1-Other Funds'!X9+'Other Funds-Revision No. 2'!X9</f>
        <v>0</v>
      </c>
      <c r="Y9" s="155">
        <f>'Amendment 1-Other Funds'!Y9+'Other Funds-Revision No. 2'!Y9</f>
        <v>0</v>
      </c>
      <c r="Z9" s="155">
        <f>'Amendment 1-Other Funds'!Z9+'Other Funds-Revision No. 2'!Z9</f>
        <v>0</v>
      </c>
      <c r="AA9" s="155">
        <f>'Amendment 1-Other Funds'!AA9+'Other Funds-Revision No. 2'!AA9</f>
        <v>0</v>
      </c>
      <c r="AB9" s="155">
        <f>'Amendment 1-Other Funds'!AB9+'Other Funds-Revision No. 2'!AB9</f>
        <v>0</v>
      </c>
      <c r="AC9" s="155">
        <f>'Amendment 1-Other Funds'!AC9+'Other Funds-Revision No. 2'!AC9</f>
        <v>0</v>
      </c>
      <c r="AD9" s="155">
        <f>'Amendment 1-Other Funds'!AD9+'Other Funds-Revision No. 2'!AD9</f>
        <v>0</v>
      </c>
      <c r="AE9" s="155"/>
      <c r="AF9" s="164">
        <f>'Amendment 1-Other Funds'!AF9+'Other Funds-Revision No. 2'!AF9</f>
        <v>959213</v>
      </c>
      <c r="AH9" s="155"/>
    </row>
    <row r="10" spans="1:34" x14ac:dyDescent="0.2">
      <c r="A10" s="28" t="str">
        <f>+'Original ABG Allocation'!A10</f>
        <v>05</v>
      </c>
      <c r="B10" s="28" t="str">
        <f>+'Original ABG Allocation'!B10</f>
        <v>INDIANA</v>
      </c>
      <c r="C10" s="155">
        <f>'Amendment 1-Other Funds'!C10+'Other Funds-Revision No. 2'!C10</f>
        <v>0</v>
      </c>
      <c r="D10" s="155">
        <f>'Amendment 1-Other Funds'!D10+'Other Funds-Revision No. 2'!D10</f>
        <v>5475</v>
      </c>
      <c r="E10" s="155">
        <f>'Amendment 1-Other Funds'!E10+'Other Funds-Revision No. 2'!E10</f>
        <v>8840</v>
      </c>
      <c r="F10" s="155">
        <f>'Amendment 1-Other Funds'!F10+'Other Funds-Revision No. 2'!F10</f>
        <v>0</v>
      </c>
      <c r="G10" s="155">
        <f>'Amendment 1-Other Funds'!G10+'Other Funds-Revision No. 2'!G10</f>
        <v>0</v>
      </c>
      <c r="H10" s="155">
        <f>'Amendment 1-Other Funds'!H10+'Other Funds-Revision No. 2'!H10</f>
        <v>0</v>
      </c>
      <c r="I10" s="155">
        <f>'Amendment 1-Other Funds'!I10+'Other Funds-Revision No. 2'!I19</f>
        <v>0</v>
      </c>
      <c r="J10" s="155">
        <f>'Amendment 1-Other Funds'!J10+'Other Funds-Revision No. 2'!J10</f>
        <v>0</v>
      </c>
      <c r="K10" s="155">
        <f>'Amendment 1-Other Funds'!K10+'Other Funds-Revision No. 2'!K10</f>
        <v>2989</v>
      </c>
      <c r="L10" s="155">
        <f>'Amendment 1-Other Funds'!L10+'Other Funds-Revision No. 2'!L10</f>
        <v>0</v>
      </c>
      <c r="M10" s="155">
        <f>'Amendment 1-Other Funds'!M10+'Other Funds-Revision No. 2'!M10</f>
        <v>438640</v>
      </c>
      <c r="N10" s="155">
        <f>'Amendment 1-Other Funds'!N10+'Other Funds-Revision No. 2'!N10</f>
        <v>44394</v>
      </c>
      <c r="O10" s="155">
        <f>'Amendment 1-Other Funds'!O10+'Other Funds-Revision No. 2'!O10</f>
        <v>31195</v>
      </c>
      <c r="P10" s="155">
        <f>'Amendment 1-Other Funds'!P10+'Other Funds-Revision No. 2'!P10</f>
        <v>0</v>
      </c>
      <c r="Q10" s="155">
        <f>'Amendment 1-Other Funds'!Q10+'Other Funds-Revision No. 2'!Q10</f>
        <v>70685</v>
      </c>
      <c r="R10" s="155">
        <f>'Amendment 1-Other Funds'!R10+'Other Funds-Revision No. 2'!R10</f>
        <v>72196</v>
      </c>
      <c r="S10" s="155">
        <f>'Amendment 1-Other Funds'!S10+'Other Funds-Revision No. 2'!S10</f>
        <v>48131</v>
      </c>
      <c r="T10" s="155">
        <f>'Amendment 1-Other Funds'!T10+'Other Funds-Revision No. 2'!T10</f>
        <v>5735</v>
      </c>
      <c r="U10" s="155">
        <f>'Amendment 1-Other Funds'!U10+'Other Funds-Revision No. 2'!U10</f>
        <v>22165</v>
      </c>
      <c r="V10" s="155">
        <f>'Amendment 1-Other Funds'!V10+'Other Funds-Revision No. 2'!V10</f>
        <v>17663</v>
      </c>
      <c r="W10" s="155">
        <f>'Amendment 1-Other Funds'!W10+'Other Funds-Revision No. 2'!W10</f>
        <v>0</v>
      </c>
      <c r="X10" s="155">
        <f>'Amendment 1-Other Funds'!X10+'Other Funds-Revision No. 2'!X10</f>
        <v>0</v>
      </c>
      <c r="Y10" s="155">
        <f>'Amendment 1-Other Funds'!Y10+'Other Funds-Revision No. 2'!Y10</f>
        <v>124260</v>
      </c>
      <c r="Z10" s="155">
        <f>'Amendment 1-Other Funds'!Z10+'Other Funds-Revision No. 2'!Z10</f>
        <v>0</v>
      </c>
      <c r="AA10" s="155">
        <f>'Amendment 1-Other Funds'!AA10+'Other Funds-Revision No. 2'!AA10</f>
        <v>0</v>
      </c>
      <c r="AB10" s="155">
        <f>'Amendment 1-Other Funds'!AB10+'Other Funds-Revision No. 2'!AB10</f>
        <v>0</v>
      </c>
      <c r="AC10" s="155">
        <f>'Amendment 1-Other Funds'!AC10+'Other Funds-Revision No. 2'!AC10</f>
        <v>0</v>
      </c>
      <c r="AD10" s="155">
        <f>'Amendment 1-Other Funds'!AD10+'Other Funds-Revision No. 2'!AD10</f>
        <v>0</v>
      </c>
      <c r="AE10" s="155"/>
      <c r="AF10" s="164">
        <f>'Amendment 1-Other Funds'!AF10+'Other Funds-Revision No. 2'!AF10</f>
        <v>892368</v>
      </c>
      <c r="AH10" s="155"/>
    </row>
    <row r="11" spans="1:34" x14ac:dyDescent="0.2">
      <c r="A11" s="28" t="str">
        <f>+'Original ABG Allocation'!A11</f>
        <v>06</v>
      </c>
      <c r="B11" s="28" t="str">
        <f>+'Original ABG Allocation'!B11</f>
        <v>ALLEGHENY</v>
      </c>
      <c r="C11" s="155">
        <f>'Amendment 1-Other Funds'!C11+'Other Funds-Revision No. 2'!C11</f>
        <v>0</v>
      </c>
      <c r="D11" s="155">
        <f>'Amendment 1-Other Funds'!D11+'Other Funds-Revision No. 2'!D11</f>
        <v>17800</v>
      </c>
      <c r="E11" s="155">
        <f>'Amendment 1-Other Funds'!E11+'Other Funds-Revision No. 2'!E11</f>
        <v>8840</v>
      </c>
      <c r="F11" s="155">
        <f>'Amendment 1-Other Funds'!F11+'Other Funds-Revision No. 2'!F11</f>
        <v>0</v>
      </c>
      <c r="G11" s="155">
        <f>'Amendment 1-Other Funds'!G11+'Other Funds-Revision No. 2'!G11</f>
        <v>0</v>
      </c>
      <c r="H11" s="155">
        <f>'Amendment 1-Other Funds'!H11+'Other Funds-Revision No. 2'!H11</f>
        <v>0</v>
      </c>
      <c r="I11" s="155">
        <f>'Amendment 1-Other Funds'!I11+'Other Funds-Revision No. 2'!I20</f>
        <v>0</v>
      </c>
      <c r="J11" s="155">
        <f>'Amendment 1-Other Funds'!J11+'Other Funds-Revision No. 2'!J11</f>
        <v>0</v>
      </c>
      <c r="K11" s="155">
        <f>'Amendment 1-Other Funds'!K11+'Other Funds-Revision No. 2'!K11</f>
        <v>17815</v>
      </c>
      <c r="L11" s="155">
        <f>'Amendment 1-Other Funds'!L11+'Other Funds-Revision No. 2'!L11</f>
        <v>0</v>
      </c>
      <c r="M11" s="155">
        <f>'Amendment 1-Other Funds'!M11+'Other Funds-Revision No. 2'!M11</f>
        <v>1865999</v>
      </c>
      <c r="N11" s="155">
        <f>'Amendment 1-Other Funds'!N11+'Other Funds-Revision No. 2'!N11</f>
        <v>1056396</v>
      </c>
      <c r="O11" s="155">
        <f>'Amendment 1-Other Funds'!O11+'Other Funds-Revision No. 2'!O11</f>
        <v>46330</v>
      </c>
      <c r="P11" s="155">
        <f>'Amendment 1-Other Funds'!P11+'Other Funds-Revision No. 2'!P11</f>
        <v>80000</v>
      </c>
      <c r="Q11" s="155">
        <f>'Amendment 1-Other Funds'!Q11+'Other Funds-Revision No. 2'!Q11</f>
        <v>526665</v>
      </c>
      <c r="R11" s="155">
        <f>'Amendment 1-Other Funds'!R11+'Other Funds-Revision No. 2'!R11</f>
        <v>515215</v>
      </c>
      <c r="S11" s="155">
        <f>'Amendment 1-Other Funds'!S11+'Other Funds-Revision No. 2'!S11</f>
        <v>0</v>
      </c>
      <c r="T11" s="155">
        <f>'Amendment 1-Other Funds'!T11+'Other Funds-Revision No. 2'!T11</f>
        <v>50376</v>
      </c>
      <c r="U11" s="155">
        <f>'Amendment 1-Other Funds'!U11+'Other Funds-Revision No. 2'!U11</f>
        <v>168254</v>
      </c>
      <c r="V11" s="155">
        <f>'Amendment 1-Other Funds'!V11+'Other Funds-Revision No. 2'!V11</f>
        <v>180964</v>
      </c>
      <c r="W11" s="155">
        <f>'Amendment 1-Other Funds'!W11+'Other Funds-Revision No. 2'!W11</f>
        <v>0</v>
      </c>
      <c r="X11" s="155">
        <f>'Amendment 1-Other Funds'!X11+'Other Funds-Revision No. 2'!X11</f>
        <v>0</v>
      </c>
      <c r="Y11" s="155">
        <f>'Amendment 1-Other Funds'!Y11+'Other Funds-Revision No. 2'!Y11</f>
        <v>400000</v>
      </c>
      <c r="Z11" s="155">
        <f>'Amendment 1-Other Funds'!Z11+'Other Funds-Revision No. 2'!Z11</f>
        <v>0</v>
      </c>
      <c r="AA11" s="155">
        <f>'Amendment 1-Other Funds'!AA11+'Other Funds-Revision No. 2'!AA11</f>
        <v>0</v>
      </c>
      <c r="AB11" s="155">
        <f>'Amendment 1-Other Funds'!AB11+'Other Funds-Revision No. 2'!AB11</f>
        <v>0</v>
      </c>
      <c r="AC11" s="155">
        <f>'Amendment 1-Other Funds'!AC11+'Other Funds-Revision No. 2'!AC11</f>
        <v>0</v>
      </c>
      <c r="AD11" s="155">
        <f>'Amendment 1-Other Funds'!AD11+'Other Funds-Revision No. 2'!AD11</f>
        <v>0</v>
      </c>
      <c r="AE11" s="155"/>
      <c r="AF11" s="164">
        <f>'Amendment 1-Other Funds'!AF11+'Other Funds-Revision No. 2'!AF11</f>
        <v>4934654</v>
      </c>
      <c r="AH11" s="155"/>
    </row>
    <row r="12" spans="1:34" x14ac:dyDescent="0.2">
      <c r="A12" s="28" t="str">
        <f>+'Original ABG Allocation'!A12</f>
        <v>07</v>
      </c>
      <c r="B12" s="28" t="str">
        <f>+'Original ABG Allocation'!B12</f>
        <v>WESTMORELAND</v>
      </c>
      <c r="C12" s="155">
        <f>'Amendment 1-Other Funds'!C12+'Other Funds-Revision No. 2'!C12</f>
        <v>0</v>
      </c>
      <c r="D12" s="155">
        <f>'Amendment 1-Other Funds'!D12+'Other Funds-Revision No. 2'!D12</f>
        <v>6325</v>
      </c>
      <c r="E12" s="155">
        <f>'Amendment 1-Other Funds'!E12+'Other Funds-Revision No. 2'!E12</f>
        <v>8840</v>
      </c>
      <c r="F12" s="155">
        <f>'Amendment 1-Other Funds'!F12+'Other Funds-Revision No. 2'!F12</f>
        <v>0</v>
      </c>
      <c r="G12" s="155">
        <f>'Amendment 1-Other Funds'!G12+'Other Funds-Revision No. 2'!G12</f>
        <v>0</v>
      </c>
      <c r="H12" s="155">
        <f>'Amendment 1-Other Funds'!H12+'Other Funds-Revision No. 2'!H12</f>
        <v>0</v>
      </c>
      <c r="I12" s="155">
        <f>'Amendment 1-Other Funds'!I12+'Other Funds-Revision No. 2'!I21</f>
        <v>0</v>
      </c>
      <c r="J12" s="155">
        <f>'Amendment 1-Other Funds'!J12+'Other Funds-Revision No. 2'!J12</f>
        <v>0</v>
      </c>
      <c r="K12" s="155">
        <f>'Amendment 1-Other Funds'!K12+'Other Funds-Revision No. 2'!K12</f>
        <v>6960</v>
      </c>
      <c r="L12" s="155">
        <f>'Amendment 1-Other Funds'!L12+'Other Funds-Revision No. 2'!L12</f>
        <v>0</v>
      </c>
      <c r="M12" s="155">
        <f>'Amendment 1-Other Funds'!M12+'Other Funds-Revision No. 2'!M12</f>
        <v>754596</v>
      </c>
      <c r="N12" s="155">
        <f>'Amendment 1-Other Funds'!N12+'Other Funds-Revision No. 2'!N12</f>
        <v>160209</v>
      </c>
      <c r="O12" s="155">
        <f>'Amendment 1-Other Funds'!O12+'Other Funds-Revision No. 2'!O12</f>
        <v>54194</v>
      </c>
      <c r="P12" s="155">
        <f>'Amendment 1-Other Funds'!P12+'Other Funds-Revision No. 2'!P12</f>
        <v>58688</v>
      </c>
      <c r="Q12" s="155">
        <f>'Amendment 1-Other Funds'!Q12+'Other Funds-Revision No. 2'!Q12</f>
        <v>167786</v>
      </c>
      <c r="R12" s="155">
        <f>'Amendment 1-Other Funds'!R12+'Other Funds-Revision No. 2'!R12</f>
        <v>164138</v>
      </c>
      <c r="S12" s="155">
        <f>'Amendment 1-Other Funds'!S12+'Other Funds-Revision No. 2'!S12</f>
        <v>109425</v>
      </c>
      <c r="T12" s="155">
        <f>'Amendment 1-Other Funds'!T12+'Other Funds-Revision No. 2'!T12</f>
        <v>16049</v>
      </c>
      <c r="U12" s="155">
        <f>'Amendment 1-Other Funds'!U12+'Other Funds-Revision No. 2'!U12</f>
        <v>53602</v>
      </c>
      <c r="V12" s="155">
        <f>'Amendment 1-Other Funds'!V12+'Other Funds-Revision No. 2'!V12</f>
        <v>57991</v>
      </c>
      <c r="W12" s="155">
        <f>'Amendment 1-Other Funds'!W12+'Other Funds-Revision No. 2'!W12</f>
        <v>0</v>
      </c>
      <c r="X12" s="155">
        <f>'Amendment 1-Other Funds'!X12+'Other Funds-Revision No. 2'!X12</f>
        <v>0</v>
      </c>
      <c r="Y12" s="155">
        <f>'Amendment 1-Other Funds'!Y12+'Other Funds-Revision No. 2'!Y12</f>
        <v>0</v>
      </c>
      <c r="Z12" s="155">
        <f>'Amendment 1-Other Funds'!Z12+'Other Funds-Revision No. 2'!Z12</f>
        <v>0</v>
      </c>
      <c r="AA12" s="155">
        <f>'Amendment 1-Other Funds'!AA12+'Other Funds-Revision No. 2'!AA12</f>
        <v>0</v>
      </c>
      <c r="AB12" s="155">
        <f>'Amendment 1-Other Funds'!AB12+'Other Funds-Revision No. 2'!AB12</f>
        <v>0</v>
      </c>
      <c r="AC12" s="155">
        <f>'Amendment 1-Other Funds'!AC12+'Other Funds-Revision No. 2'!AC12</f>
        <v>0</v>
      </c>
      <c r="AD12" s="155">
        <f>'Amendment 1-Other Funds'!AD12+'Other Funds-Revision No. 2'!AD12</f>
        <v>0</v>
      </c>
      <c r="AE12" s="155"/>
      <c r="AF12" s="164">
        <f>'Amendment 1-Other Funds'!AF12+'Other Funds-Revision No. 2'!AF12</f>
        <v>1618803</v>
      </c>
      <c r="AH12" s="155"/>
    </row>
    <row r="13" spans="1:34" x14ac:dyDescent="0.2">
      <c r="A13" s="28" t="str">
        <f>+'Original ABG Allocation'!A13</f>
        <v>08</v>
      </c>
      <c r="B13" s="28" t="str">
        <f>+'Original ABG Allocation'!B13</f>
        <v>WASH/FAY/GREENE</v>
      </c>
      <c r="C13" s="155">
        <f>'Amendment 1-Other Funds'!C13+'Other Funds-Revision No. 2'!C13</f>
        <v>0</v>
      </c>
      <c r="D13" s="155">
        <f>'Amendment 1-Other Funds'!D13+'Other Funds-Revision No. 2'!D13</f>
        <v>22050</v>
      </c>
      <c r="E13" s="155">
        <f>'Amendment 1-Other Funds'!E13+'Other Funds-Revision No. 2'!E13</f>
        <v>8840</v>
      </c>
      <c r="F13" s="155">
        <f>'Amendment 1-Other Funds'!F13+'Other Funds-Revision No. 2'!F13</f>
        <v>0</v>
      </c>
      <c r="G13" s="155">
        <f>'Amendment 1-Other Funds'!G13+'Other Funds-Revision No. 2'!G13</f>
        <v>0</v>
      </c>
      <c r="H13" s="155">
        <f>'Amendment 1-Other Funds'!H13+'Other Funds-Revision No. 2'!H13</f>
        <v>0</v>
      </c>
      <c r="I13" s="155">
        <v>100000</v>
      </c>
      <c r="J13" s="155">
        <f>'Amendment 1-Other Funds'!J13+'Other Funds-Revision No. 2'!J13</f>
        <v>0</v>
      </c>
      <c r="K13" s="155">
        <f>'Amendment 1-Other Funds'!K13+'Other Funds-Revision No. 2'!K13</f>
        <v>8346</v>
      </c>
      <c r="L13" s="155">
        <f>'Amendment 1-Other Funds'!L13+'Other Funds-Revision No. 2'!L13</f>
        <v>52000</v>
      </c>
      <c r="M13" s="155">
        <f>'Amendment 1-Other Funds'!M13+'Other Funds-Revision No. 2'!M13</f>
        <v>601984</v>
      </c>
      <c r="N13" s="155">
        <f>'Amendment 1-Other Funds'!N13+'Other Funds-Revision No. 2'!N13</f>
        <v>254904</v>
      </c>
      <c r="O13" s="155">
        <f>'Amendment 1-Other Funds'!O13+'Other Funds-Revision No. 2'!O13</f>
        <v>54194</v>
      </c>
      <c r="P13" s="155">
        <f>'Amendment 1-Other Funds'!P13+'Other Funds-Revision No. 2'!P13</f>
        <v>100000</v>
      </c>
      <c r="Q13" s="155">
        <f>'Amendment 1-Other Funds'!Q13+'Other Funds-Revision No. 2'!Q13</f>
        <v>212744</v>
      </c>
      <c r="R13" s="155">
        <f>'Amendment 1-Other Funds'!R13+'Other Funds-Revision No. 2'!R13</f>
        <v>208119</v>
      </c>
      <c r="S13" s="155">
        <f>'Amendment 1-Other Funds'!S13+'Other Funds-Revision No. 2'!S13</f>
        <v>138746</v>
      </c>
      <c r="T13" s="155">
        <f>'Amendment 1-Other Funds'!T13+'Other Funds-Revision No. 2'!T13</f>
        <v>20349</v>
      </c>
      <c r="U13" s="155">
        <f>'Amendment 1-Other Funds'!U13+'Other Funds-Revision No. 2'!U13</f>
        <v>67965</v>
      </c>
      <c r="V13" s="155">
        <f>'Amendment 1-Other Funds'!V13+'Other Funds-Revision No. 2'!V13</f>
        <v>72090</v>
      </c>
      <c r="W13" s="155">
        <f>'Amendment 1-Other Funds'!W13+'Other Funds-Revision No. 2'!W13</f>
        <v>0</v>
      </c>
      <c r="X13" s="155">
        <f>'Amendment 1-Other Funds'!X13+'Other Funds-Revision No. 2'!X13</f>
        <v>0</v>
      </c>
      <c r="Y13" s="155">
        <f>'Amendment 1-Other Funds'!Y13+'Other Funds-Revision No. 2'!Y13</f>
        <v>0</v>
      </c>
      <c r="Z13" s="155">
        <f>'Amendment 1-Other Funds'!Z13+'Other Funds-Revision No. 2'!Z13</f>
        <v>0</v>
      </c>
      <c r="AA13" s="155">
        <f>'Amendment 1-Other Funds'!AA13+'Other Funds-Revision No. 2'!AA13</f>
        <v>0</v>
      </c>
      <c r="AB13" s="155">
        <f>'Amendment 1-Other Funds'!AB13+'Other Funds-Revision No. 2'!AB13</f>
        <v>0</v>
      </c>
      <c r="AC13" s="155">
        <f>'Amendment 1-Other Funds'!AC13+'Other Funds-Revision No. 2'!AC13</f>
        <v>0</v>
      </c>
      <c r="AD13" s="155">
        <f>'Amendment 1-Other Funds'!AD13+'Other Funds-Revision No. 2'!AD13</f>
        <v>0</v>
      </c>
      <c r="AE13" s="155"/>
      <c r="AF13" s="164">
        <f>'Amendment 1-Other Funds'!AF13+'Other Funds-Revision No. 2'!AF13</f>
        <v>1922331</v>
      </c>
      <c r="AH13" s="155"/>
    </row>
    <row r="14" spans="1:34" x14ac:dyDescent="0.2">
      <c r="A14" s="28" t="str">
        <f>+'Original ABG Allocation'!A14</f>
        <v>09</v>
      </c>
      <c r="B14" s="28" t="str">
        <f>+'Original ABG Allocation'!B14</f>
        <v>SOMERSET</v>
      </c>
      <c r="C14" s="155">
        <f>'Amendment 1-Other Funds'!C14+'Other Funds-Revision No. 2'!C14</f>
        <v>0</v>
      </c>
      <c r="D14" s="155">
        <f>'Amendment 1-Other Funds'!D14+'Other Funds-Revision No. 2'!D14</f>
        <v>11850</v>
      </c>
      <c r="E14" s="155">
        <f>'Amendment 1-Other Funds'!E14+'Other Funds-Revision No. 2'!E14</f>
        <v>8840</v>
      </c>
      <c r="F14" s="155">
        <f>'Amendment 1-Other Funds'!F14+'Other Funds-Revision No. 2'!F14</f>
        <v>0</v>
      </c>
      <c r="G14" s="155">
        <f>'Amendment 1-Other Funds'!G14+'Other Funds-Revision No. 2'!G14</f>
        <v>0</v>
      </c>
      <c r="H14" s="155">
        <f>'Amendment 1-Other Funds'!H14+'Other Funds-Revision No. 2'!H14</f>
        <v>0</v>
      </c>
      <c r="I14" s="155">
        <f>'Amendment 1-Other Funds'!I14+'Other Funds-Revision No. 2'!I23</f>
        <v>0</v>
      </c>
      <c r="J14" s="155">
        <f>'Amendment 1-Other Funds'!J14+'Other Funds-Revision No. 2'!J14</f>
        <v>0</v>
      </c>
      <c r="K14" s="155">
        <f>'Amendment 1-Other Funds'!K14+'Other Funds-Revision No. 2'!K14</f>
        <v>3093</v>
      </c>
      <c r="L14" s="155">
        <f>'Amendment 1-Other Funds'!L14+'Other Funds-Revision No. 2'!L14</f>
        <v>0</v>
      </c>
      <c r="M14" s="155">
        <f>'Amendment 1-Other Funds'!M14+'Other Funds-Revision No. 2'!M14</f>
        <v>1418724</v>
      </c>
      <c r="N14" s="155">
        <f>'Amendment 1-Other Funds'!N14+'Other Funds-Revision No. 2'!N14</f>
        <v>48104</v>
      </c>
      <c r="O14" s="155">
        <f>'Amendment 1-Other Funds'!O14+'Other Funds-Revision No. 2'!O14</f>
        <v>54194</v>
      </c>
      <c r="P14" s="155">
        <f>'Amendment 1-Other Funds'!P14+'Other Funds-Revision No. 2'!P14</f>
        <v>0</v>
      </c>
      <c r="Q14" s="155">
        <f>'Amendment 1-Other Funds'!Q14+'Other Funds-Revision No. 2'!Q14</f>
        <v>55326</v>
      </c>
      <c r="R14" s="155">
        <f>'Amendment 1-Other Funds'!R14+'Other Funds-Revision No. 2'!R14</f>
        <v>54123</v>
      </c>
      <c r="S14" s="155">
        <f>'Amendment 1-Other Funds'!S14+'Other Funds-Revision No. 2'!S14</f>
        <v>36082</v>
      </c>
      <c r="T14" s="155">
        <f>'Amendment 1-Other Funds'!T14+'Other Funds-Revision No. 2'!T14</f>
        <v>5292</v>
      </c>
      <c r="U14" s="155">
        <f>'Amendment 1-Other Funds'!U14+'Other Funds-Revision No. 2'!U14</f>
        <v>17675</v>
      </c>
      <c r="V14" s="155">
        <f>'Amendment 1-Other Funds'!V14+'Other Funds-Revision No. 2'!V14</f>
        <v>18722</v>
      </c>
      <c r="W14" s="155">
        <f>'Amendment 1-Other Funds'!W14+'Other Funds-Revision No. 2'!W14</f>
        <v>0</v>
      </c>
      <c r="X14" s="155">
        <f>'Amendment 1-Other Funds'!X14+'Other Funds-Revision No. 2'!X14</f>
        <v>0</v>
      </c>
      <c r="Y14" s="155">
        <f>'Amendment 1-Other Funds'!Y14+'Other Funds-Revision No. 2'!Y14</f>
        <v>0</v>
      </c>
      <c r="Z14" s="155">
        <f>'Amendment 1-Other Funds'!Z14+'Other Funds-Revision No. 2'!Z14</f>
        <v>0</v>
      </c>
      <c r="AA14" s="155">
        <f>'Amendment 1-Other Funds'!AA14+'Other Funds-Revision No. 2'!AA14</f>
        <v>0</v>
      </c>
      <c r="AB14" s="155">
        <f>'Amendment 1-Other Funds'!AB14+'Other Funds-Revision No. 2'!AB14</f>
        <v>0</v>
      </c>
      <c r="AC14" s="155">
        <f>'Amendment 1-Other Funds'!AC14+'Other Funds-Revision No. 2'!AC14</f>
        <v>0</v>
      </c>
      <c r="AD14" s="155">
        <f>'Amendment 1-Other Funds'!AD14+'Other Funds-Revision No. 2'!AD14</f>
        <v>0</v>
      </c>
      <c r="AE14" s="155"/>
      <c r="AF14" s="164">
        <f>'Amendment 1-Other Funds'!AF14+'Other Funds-Revision No. 2'!AF14</f>
        <v>1732025</v>
      </c>
      <c r="AH14" s="155"/>
    </row>
    <row r="15" spans="1:34" x14ac:dyDescent="0.2">
      <c r="A15" s="28" t="str">
        <f>+'Original ABG Allocation'!A15</f>
        <v>10</v>
      </c>
      <c r="B15" s="28" t="str">
        <f>+'Original ABG Allocation'!B15</f>
        <v>CAMBRIA</v>
      </c>
      <c r="C15" s="155">
        <f>'Amendment 1-Other Funds'!C15+'Other Funds-Revision No. 2'!C15</f>
        <v>0</v>
      </c>
      <c r="D15" s="155">
        <f>'Amendment 1-Other Funds'!D15+'Other Funds-Revision No. 2'!D15</f>
        <v>7175</v>
      </c>
      <c r="E15" s="155">
        <f>'Amendment 1-Other Funds'!E15+'Other Funds-Revision No. 2'!E15</f>
        <v>8840</v>
      </c>
      <c r="F15" s="155">
        <f>'Amendment 1-Other Funds'!F15+'Other Funds-Revision No. 2'!F15</f>
        <v>0</v>
      </c>
      <c r="G15" s="155">
        <f>'Amendment 1-Other Funds'!G15+'Other Funds-Revision No. 2'!G15</f>
        <v>0</v>
      </c>
      <c r="H15" s="155">
        <f>'Amendment 1-Other Funds'!H15+'Other Funds-Revision No. 2'!H15</f>
        <v>0</v>
      </c>
      <c r="I15" s="155">
        <f>'Amendment 1-Other Funds'!I15+'Other Funds-Revision No. 2'!I24</f>
        <v>0</v>
      </c>
      <c r="J15" s="155">
        <f>'Amendment 1-Other Funds'!J15+'Other Funds-Revision No. 2'!J15</f>
        <v>0</v>
      </c>
      <c r="K15" s="155">
        <f>'Amendment 1-Other Funds'!K15+'Other Funds-Revision No. 2'!K15</f>
        <v>4097</v>
      </c>
      <c r="L15" s="155">
        <f>'Amendment 1-Other Funds'!L15+'Other Funds-Revision No. 2'!L15</f>
        <v>0</v>
      </c>
      <c r="M15" s="155">
        <f>'Amendment 1-Other Funds'!M15+'Other Funds-Revision No. 2'!M15</f>
        <v>358494</v>
      </c>
      <c r="N15" s="155">
        <f>'Amendment 1-Other Funds'!N15+'Other Funds-Revision No. 2'!N15</f>
        <v>177039</v>
      </c>
      <c r="O15" s="155">
        <f>'Amendment 1-Other Funds'!O15+'Other Funds-Revision No. 2'!O15</f>
        <v>54194</v>
      </c>
      <c r="P15" s="155">
        <f>'Amendment 1-Other Funds'!P15+'Other Funds-Revision No. 2'!P15</f>
        <v>0</v>
      </c>
      <c r="Q15" s="155">
        <f>'Amendment 1-Other Funds'!Q15+'Other Funds-Revision No. 2'!Q15</f>
        <v>110000</v>
      </c>
      <c r="R15" s="155">
        <f>'Amendment 1-Other Funds'!R15+'Other Funds-Revision No. 2'!R15</f>
        <v>120000</v>
      </c>
      <c r="S15" s="155">
        <f>'Amendment 1-Other Funds'!S15+'Other Funds-Revision No. 2'!S15</f>
        <v>80000</v>
      </c>
      <c r="T15" s="155">
        <f>'Amendment 1-Other Funds'!T15+'Other Funds-Revision No. 2'!T15</f>
        <v>11000</v>
      </c>
      <c r="U15" s="155">
        <f>'Amendment 1-Other Funds'!U15+'Other Funds-Revision No. 2'!U15</f>
        <v>25000</v>
      </c>
      <c r="V15" s="155">
        <f>'Amendment 1-Other Funds'!V15+'Other Funds-Revision No. 2'!V15</f>
        <v>28922</v>
      </c>
      <c r="W15" s="155">
        <f>'Amendment 1-Other Funds'!W15+'Other Funds-Revision No. 2'!W15</f>
        <v>0</v>
      </c>
      <c r="X15" s="155">
        <f>'Amendment 1-Other Funds'!X15+'Other Funds-Revision No. 2'!X15</f>
        <v>0</v>
      </c>
      <c r="Y15" s="155">
        <f>'Amendment 1-Other Funds'!Y15+'Other Funds-Revision No. 2'!Y15</f>
        <v>0</v>
      </c>
      <c r="Z15" s="155">
        <f>'Amendment 1-Other Funds'!Z15+'Other Funds-Revision No. 2'!Z15</f>
        <v>0</v>
      </c>
      <c r="AA15" s="155">
        <f>'Amendment 1-Other Funds'!AA15+'Other Funds-Revision No. 2'!AA15</f>
        <v>0</v>
      </c>
      <c r="AB15" s="155">
        <f>'Amendment 1-Other Funds'!AB15+'Other Funds-Revision No. 2'!AB15</f>
        <v>0</v>
      </c>
      <c r="AC15" s="155">
        <f>'Amendment 1-Other Funds'!AC15+'Other Funds-Revision No. 2'!AC15</f>
        <v>0</v>
      </c>
      <c r="AD15" s="155">
        <f>'Amendment 1-Other Funds'!AD15+'Other Funds-Revision No. 2'!AD15</f>
        <v>0</v>
      </c>
      <c r="AE15" s="155"/>
      <c r="AF15" s="164">
        <f>'Amendment 1-Other Funds'!AF15+'Other Funds-Revision No. 2'!AF15</f>
        <v>984761</v>
      </c>
      <c r="AH15" s="155"/>
    </row>
    <row r="16" spans="1:34" x14ac:dyDescent="0.2">
      <c r="A16" s="28" t="str">
        <f>+'Original ABG Allocation'!A16</f>
        <v>11</v>
      </c>
      <c r="B16" s="28" t="str">
        <f>+'Original ABG Allocation'!B16</f>
        <v>BLAIR</v>
      </c>
      <c r="C16" s="155">
        <f>'Amendment 1-Other Funds'!C16+'Other Funds-Revision No. 2'!C16</f>
        <v>0</v>
      </c>
      <c r="D16" s="155">
        <f>'Amendment 1-Other Funds'!D16+'Other Funds-Revision No. 2'!D16</f>
        <v>7175</v>
      </c>
      <c r="E16" s="155">
        <f>'Amendment 1-Other Funds'!E16+'Other Funds-Revision No. 2'!E16</f>
        <v>8840</v>
      </c>
      <c r="F16" s="155">
        <f>'Amendment 1-Other Funds'!F16+'Other Funds-Revision No. 2'!F16</f>
        <v>0</v>
      </c>
      <c r="G16" s="155">
        <f>'Amendment 1-Other Funds'!G16+'Other Funds-Revision No. 2'!G16</f>
        <v>0</v>
      </c>
      <c r="H16" s="155">
        <f>'Amendment 1-Other Funds'!H16+'Other Funds-Revision No. 2'!H16</f>
        <v>0</v>
      </c>
      <c r="I16" s="155">
        <v>89777</v>
      </c>
      <c r="J16" s="155">
        <f>'Amendment 1-Other Funds'!J16+'Other Funds-Revision No. 2'!J16</f>
        <v>200000</v>
      </c>
      <c r="K16" s="155">
        <f>'Amendment 1-Other Funds'!K16+'Other Funds-Revision No. 2'!K16</f>
        <v>3362</v>
      </c>
      <c r="L16" s="155">
        <f>'Amendment 1-Other Funds'!L16+'Other Funds-Revision No. 2'!L16</f>
        <v>0</v>
      </c>
      <c r="M16" s="155">
        <f>'Amendment 1-Other Funds'!M16+'Other Funds-Revision No. 2'!M16</f>
        <v>216064</v>
      </c>
      <c r="N16" s="155">
        <f>'Amendment 1-Other Funds'!N16+'Other Funds-Revision No. 2'!N16</f>
        <v>105395</v>
      </c>
      <c r="O16" s="155">
        <f>'Amendment 1-Other Funds'!O16+'Other Funds-Revision No. 2'!O16</f>
        <v>54194</v>
      </c>
      <c r="P16" s="155">
        <f>'Amendment 1-Other Funds'!P16+'Other Funds-Revision No. 2'!P16</f>
        <v>0</v>
      </c>
      <c r="Q16" s="155">
        <f>'Amendment 1-Other Funds'!Q16+'Other Funds-Revision No. 2'!Q16</f>
        <v>183020</v>
      </c>
      <c r="R16" s="155">
        <f>'Amendment 1-Other Funds'!R16+'Other Funds-Revision No. 2'!R16</f>
        <v>179041</v>
      </c>
      <c r="S16" s="155">
        <f>'Amendment 1-Other Funds'!S16+'Other Funds-Revision No. 2'!S16</f>
        <v>119360</v>
      </c>
      <c r="T16" s="155">
        <f>'Amendment 1-Other Funds'!T16+'Other Funds-Revision No. 2'!T16</f>
        <v>17506</v>
      </c>
      <c r="U16" s="155">
        <f>'Amendment 1-Other Funds'!U16+'Other Funds-Revision No. 2'!U16</f>
        <v>14384</v>
      </c>
      <c r="V16" s="155">
        <f>'Amendment 1-Other Funds'!V16+'Other Funds-Revision No. 2'!V16</f>
        <v>21456</v>
      </c>
      <c r="W16" s="155">
        <f>'Amendment 1-Other Funds'!W16+'Other Funds-Revision No. 2'!W16</f>
        <v>331123</v>
      </c>
      <c r="X16" s="155">
        <f>'Amendment 1-Other Funds'!X16+'Other Funds-Revision No. 2'!X16</f>
        <v>0</v>
      </c>
      <c r="Y16" s="155">
        <f>'Amendment 1-Other Funds'!Y16+'Other Funds-Revision No. 2'!Y16</f>
        <v>0</v>
      </c>
      <c r="Z16" s="155">
        <f>'Amendment 1-Other Funds'!Z16+'Other Funds-Revision No. 2'!Z16</f>
        <v>1496237</v>
      </c>
      <c r="AA16" s="155">
        <f>'Amendment 1-Other Funds'!AA16+'Other Funds-Revision No. 2'!AA16</f>
        <v>0</v>
      </c>
      <c r="AB16" s="155">
        <f>'Amendment 1-Other Funds'!AB16+'Other Funds-Revision No. 2'!AB16</f>
        <v>0</v>
      </c>
      <c r="AC16" s="155">
        <f>'Amendment 1-Other Funds'!AC16+'Other Funds-Revision No. 2'!AC16</f>
        <v>0</v>
      </c>
      <c r="AD16" s="155">
        <f>'Amendment 1-Other Funds'!AD16+'Other Funds-Revision No. 2'!AD16</f>
        <v>0</v>
      </c>
      <c r="AE16" s="155"/>
      <c r="AF16" s="164">
        <f>'Amendment 1-Other Funds'!AF16+'Other Funds-Revision No. 2'!AF16</f>
        <v>3046934</v>
      </c>
      <c r="AH16" s="155"/>
    </row>
    <row r="17" spans="1:34" x14ac:dyDescent="0.2">
      <c r="A17" s="28" t="str">
        <f>+'Original ABG Allocation'!A17</f>
        <v>12</v>
      </c>
      <c r="B17" s="28" t="str">
        <f>+'Original ABG Allocation'!B17</f>
        <v>BED/FULT/HUNT</v>
      </c>
      <c r="C17" s="155">
        <f>'Amendment 1-Other Funds'!C17+'Other Funds-Revision No. 2'!C17</f>
        <v>0</v>
      </c>
      <c r="D17" s="155">
        <f>'Amendment 1-Other Funds'!D17+'Other Funds-Revision No. 2'!D17</f>
        <v>4200</v>
      </c>
      <c r="E17" s="155">
        <f>'Amendment 1-Other Funds'!E17+'Other Funds-Revision No. 2'!E17</f>
        <v>8840</v>
      </c>
      <c r="F17" s="155">
        <f>'Amendment 1-Other Funds'!F17+'Other Funds-Revision No. 2'!F17</f>
        <v>0</v>
      </c>
      <c r="G17" s="155">
        <f>'Amendment 1-Other Funds'!G17+'Other Funds-Revision No. 2'!G17</f>
        <v>0</v>
      </c>
      <c r="H17" s="155">
        <f>'Amendment 1-Other Funds'!H17+'Other Funds-Revision No. 2'!H17</f>
        <v>0</v>
      </c>
      <c r="I17" s="155">
        <f>'Amendment 1-Other Funds'!I17+'Other Funds-Revision No. 2'!I26</f>
        <v>0</v>
      </c>
      <c r="J17" s="155">
        <f>'Amendment 1-Other Funds'!J17+'Other Funds-Revision No. 2'!J17</f>
        <v>0</v>
      </c>
      <c r="K17" s="155">
        <f>'Amendment 1-Other Funds'!K17+'Other Funds-Revision No. 2'!K17</f>
        <v>4056</v>
      </c>
      <c r="L17" s="155">
        <f>'Amendment 1-Other Funds'!L17+'Other Funds-Revision No. 2'!L17</f>
        <v>0</v>
      </c>
      <c r="M17" s="155">
        <f>'Amendment 1-Other Funds'!M17+'Other Funds-Revision No. 2'!M17</f>
        <v>485156</v>
      </c>
      <c r="N17" s="155">
        <f>'Amendment 1-Other Funds'!N17+'Other Funds-Revision No. 2'!N17</f>
        <v>60084</v>
      </c>
      <c r="O17" s="155">
        <f>'Amendment 1-Other Funds'!O17+'Other Funds-Revision No. 2'!O17</f>
        <v>54194</v>
      </c>
      <c r="P17" s="155">
        <f>'Amendment 1-Other Funds'!P17+'Other Funds-Revision No. 2'!P17</f>
        <v>0</v>
      </c>
      <c r="Q17" s="155">
        <f>'Amendment 1-Other Funds'!Q17+'Other Funds-Revision No. 2'!Q17</f>
        <v>254570</v>
      </c>
      <c r="R17" s="155">
        <f>'Amendment 1-Other Funds'!R17+'Other Funds-Revision No. 2'!R17</f>
        <v>249036</v>
      </c>
      <c r="S17" s="155">
        <f>'Amendment 1-Other Funds'!S17+'Other Funds-Revision No. 2'!S17</f>
        <v>166024</v>
      </c>
      <c r="T17" s="155">
        <f>'Amendment 1-Other Funds'!T17+'Other Funds-Revision No. 2'!T17</f>
        <v>0</v>
      </c>
      <c r="U17" s="155">
        <f>'Amendment 1-Other Funds'!U17+'Other Funds-Revision No. 2'!U17</f>
        <v>0</v>
      </c>
      <c r="V17" s="155">
        <f>'Amendment 1-Other Funds'!V17+'Other Funds-Revision No. 2'!V17</f>
        <v>28502</v>
      </c>
      <c r="W17" s="155">
        <f>'Amendment 1-Other Funds'!W17+'Other Funds-Revision No. 2'!W17</f>
        <v>0</v>
      </c>
      <c r="X17" s="155">
        <f>'Amendment 1-Other Funds'!X17+'Other Funds-Revision No. 2'!X17</f>
        <v>0</v>
      </c>
      <c r="Y17" s="155">
        <f>'Amendment 1-Other Funds'!Y17+'Other Funds-Revision No. 2'!Y17</f>
        <v>0</v>
      </c>
      <c r="Z17" s="155">
        <f>'Amendment 1-Other Funds'!Z17+'Other Funds-Revision No. 2'!Z17</f>
        <v>0</v>
      </c>
      <c r="AA17" s="155">
        <f>'Amendment 1-Other Funds'!AA17+'Other Funds-Revision No. 2'!AA17</f>
        <v>0</v>
      </c>
      <c r="AB17" s="155">
        <f>'Amendment 1-Other Funds'!AB17+'Other Funds-Revision No. 2'!AB17</f>
        <v>0</v>
      </c>
      <c r="AC17" s="155">
        <f>'Amendment 1-Other Funds'!AC17+'Other Funds-Revision No. 2'!AC17</f>
        <v>0</v>
      </c>
      <c r="AD17" s="155">
        <f>'Amendment 1-Other Funds'!AD17+'Other Funds-Revision No. 2'!AD17</f>
        <v>0</v>
      </c>
      <c r="AE17" s="155"/>
      <c r="AF17" s="164">
        <f>'Amendment 1-Other Funds'!AF17+'Other Funds-Revision No. 2'!AF17</f>
        <v>1314662</v>
      </c>
      <c r="AH17" s="155"/>
    </row>
    <row r="18" spans="1:34" x14ac:dyDescent="0.2">
      <c r="A18" s="28" t="str">
        <f>+'Original ABG Allocation'!A18</f>
        <v>13</v>
      </c>
      <c r="B18" s="28" t="str">
        <f>+'Original ABG Allocation'!B18</f>
        <v>CENTRE</v>
      </c>
      <c r="C18" s="155">
        <f>'Amendment 1-Other Funds'!C18+'Other Funds-Revision No. 2'!C18</f>
        <v>0</v>
      </c>
      <c r="D18" s="155">
        <f>'Amendment 1-Other Funds'!D18+'Other Funds-Revision No. 2'!D18</f>
        <v>15250</v>
      </c>
      <c r="E18" s="155">
        <f>'Amendment 1-Other Funds'!E18+'Other Funds-Revision No. 2'!E18</f>
        <v>8840</v>
      </c>
      <c r="F18" s="155">
        <f>'Amendment 1-Other Funds'!F18+'Other Funds-Revision No. 2'!F18</f>
        <v>0</v>
      </c>
      <c r="G18" s="155">
        <f>'Amendment 1-Other Funds'!G18+'Other Funds-Revision No. 2'!G18</f>
        <v>0</v>
      </c>
      <c r="H18" s="155">
        <f>'Amendment 1-Other Funds'!H18+'Other Funds-Revision No. 2'!H18</f>
        <v>0</v>
      </c>
      <c r="I18" s="155">
        <f>'Amendment 1-Other Funds'!I18+'Other Funds-Revision No. 2'!I27</f>
        <v>0</v>
      </c>
      <c r="J18" s="155">
        <f>'Amendment 1-Other Funds'!J18+'Other Funds-Revision No. 2'!J18</f>
        <v>0</v>
      </c>
      <c r="K18" s="155">
        <f>'Amendment 1-Other Funds'!K18+'Other Funds-Revision No. 2'!K18</f>
        <v>3080</v>
      </c>
      <c r="L18" s="155">
        <f>'Amendment 1-Other Funds'!L18+'Other Funds-Revision No. 2'!L18</f>
        <v>0</v>
      </c>
      <c r="M18" s="155">
        <f>'Amendment 1-Other Funds'!M18+'Other Funds-Revision No. 2'!M18</f>
        <v>385387</v>
      </c>
      <c r="N18" s="155">
        <f>'Amendment 1-Other Funds'!N18+'Other Funds-Revision No. 2'!N18</f>
        <v>277973</v>
      </c>
      <c r="O18" s="155">
        <f>'Amendment 1-Other Funds'!O18+'Other Funds-Revision No. 2'!O18</f>
        <v>23800</v>
      </c>
      <c r="P18" s="155">
        <f>'Amendment 1-Other Funds'!P18+'Other Funds-Revision No. 2'!P18</f>
        <v>65000</v>
      </c>
      <c r="Q18" s="155">
        <f>'Amendment 1-Other Funds'!Q18+'Other Funds-Revision No. 2'!Q18</f>
        <v>40449</v>
      </c>
      <c r="R18" s="155">
        <f>'Amendment 1-Other Funds'!R18+'Other Funds-Revision No. 2'!R18</f>
        <v>39569</v>
      </c>
      <c r="S18" s="155">
        <f>'Amendment 1-Other Funds'!S18+'Other Funds-Revision No. 2'!S18</f>
        <v>26379</v>
      </c>
      <c r="T18" s="155">
        <f>'Amendment 1-Other Funds'!T18+'Other Funds-Revision No. 2'!T18</f>
        <v>3869</v>
      </c>
      <c r="U18" s="155">
        <f>'Amendment 1-Other Funds'!U18+'Other Funds-Revision No. 2'!U18</f>
        <v>12922</v>
      </c>
      <c r="V18" s="155">
        <f>'Amendment 1-Other Funds'!V18+'Other Funds-Revision No. 2'!V18</f>
        <v>18588</v>
      </c>
      <c r="W18" s="155">
        <f>'Amendment 1-Other Funds'!W18+'Other Funds-Revision No. 2'!W18</f>
        <v>0</v>
      </c>
      <c r="X18" s="155">
        <f>'Amendment 1-Other Funds'!X18+'Other Funds-Revision No. 2'!X18</f>
        <v>0</v>
      </c>
      <c r="Y18" s="155">
        <f>'Amendment 1-Other Funds'!Y18+'Other Funds-Revision No. 2'!Y18</f>
        <v>0</v>
      </c>
      <c r="Z18" s="155">
        <f>'Amendment 1-Other Funds'!Z18+'Other Funds-Revision No. 2'!Z18</f>
        <v>0</v>
      </c>
      <c r="AA18" s="155">
        <f>'Amendment 1-Other Funds'!AA18+'Other Funds-Revision No. 2'!AA18</f>
        <v>0</v>
      </c>
      <c r="AB18" s="155">
        <f>'Amendment 1-Other Funds'!AB18+'Other Funds-Revision No. 2'!AB18</f>
        <v>0</v>
      </c>
      <c r="AC18" s="155">
        <f>'Amendment 1-Other Funds'!AC18+'Other Funds-Revision No. 2'!AC18</f>
        <v>0</v>
      </c>
      <c r="AD18" s="155">
        <f>'Amendment 1-Other Funds'!AD18+'Other Funds-Revision No. 2'!AD18</f>
        <v>0</v>
      </c>
      <c r="AE18" s="155"/>
      <c r="AF18" s="164">
        <f>'Amendment 1-Other Funds'!AF18+'Other Funds-Revision No. 2'!AF18</f>
        <v>921106</v>
      </c>
      <c r="AH18" s="155"/>
    </row>
    <row r="19" spans="1:34" x14ac:dyDescent="0.2">
      <c r="A19" s="28" t="str">
        <f>+'Original ABG Allocation'!A19</f>
        <v>14</v>
      </c>
      <c r="B19" s="28" t="str">
        <f>+'Original ABG Allocation'!B19</f>
        <v>LYCOM/CLINTON</v>
      </c>
      <c r="C19" s="155">
        <f>'Amendment 1-Other Funds'!C19+'Other Funds-Revision No. 2'!C19</f>
        <v>0</v>
      </c>
      <c r="D19" s="155">
        <f>'Amendment 1-Other Funds'!D19+'Other Funds-Revision No. 2'!D19</f>
        <v>25000</v>
      </c>
      <c r="E19" s="155">
        <f>'Amendment 1-Other Funds'!E19+'Other Funds-Revision No. 2'!E19</f>
        <v>8840</v>
      </c>
      <c r="F19" s="155">
        <f>'Amendment 1-Other Funds'!F19+'Other Funds-Revision No. 2'!F19</f>
        <v>0</v>
      </c>
      <c r="G19" s="155">
        <f>'Amendment 1-Other Funds'!G19+'Other Funds-Revision No. 2'!G19</f>
        <v>0</v>
      </c>
      <c r="H19" s="155">
        <f>'Amendment 1-Other Funds'!H19+'Other Funds-Revision No. 2'!H19</f>
        <v>0</v>
      </c>
      <c r="I19" s="155">
        <f>'Amendment 1-Other Funds'!I19+'Other Funds-Revision No. 2'!I28</f>
        <v>0</v>
      </c>
      <c r="J19" s="155">
        <f>'Amendment 1-Other Funds'!J19+'Other Funds-Revision No. 2'!J19</f>
        <v>0</v>
      </c>
      <c r="K19" s="155">
        <f>'Amendment 1-Other Funds'!K19+'Other Funds-Revision No. 2'!K19</f>
        <v>4122</v>
      </c>
      <c r="L19" s="155">
        <f>'Amendment 1-Other Funds'!L19+'Other Funds-Revision No. 2'!L19</f>
        <v>0</v>
      </c>
      <c r="M19" s="155">
        <f>'Amendment 1-Other Funds'!M19+'Other Funds-Revision No. 2'!M19</f>
        <v>444398</v>
      </c>
      <c r="N19" s="155">
        <f>'Amendment 1-Other Funds'!N19+'Other Funds-Revision No. 2'!N19</f>
        <v>61641</v>
      </c>
      <c r="O19" s="155">
        <f>'Amendment 1-Other Funds'!O19+'Other Funds-Revision No. 2'!O19</f>
        <v>40000</v>
      </c>
      <c r="P19" s="155">
        <f>'Amendment 1-Other Funds'!P19+'Other Funds-Revision No. 2'!P19</f>
        <v>5365</v>
      </c>
      <c r="Q19" s="155">
        <f>'Amendment 1-Other Funds'!Q19+'Other Funds-Revision No. 2'!Q19</f>
        <v>126747</v>
      </c>
      <c r="R19" s="155">
        <f>'Amendment 1-Other Funds'!R19+'Other Funds-Revision No. 2'!R19</f>
        <v>123991</v>
      </c>
      <c r="S19" s="155">
        <f>'Amendment 1-Other Funds'!S19+'Other Funds-Revision No. 2'!S19</f>
        <v>82661</v>
      </c>
      <c r="T19" s="155">
        <f>'Amendment 1-Other Funds'!T19+'Other Funds-Revision No. 2'!T19</f>
        <v>12124</v>
      </c>
      <c r="U19" s="155">
        <f>'Amendment 1-Other Funds'!U19+'Other Funds-Revision No. 2'!U19</f>
        <v>40492</v>
      </c>
      <c r="V19" s="155">
        <f>'Amendment 1-Other Funds'!V19+'Other Funds-Revision No. 2'!V19</f>
        <v>29172</v>
      </c>
      <c r="W19" s="155">
        <f>'Amendment 1-Other Funds'!W19+'Other Funds-Revision No. 2'!W19</f>
        <v>0</v>
      </c>
      <c r="X19" s="155">
        <f>'Amendment 1-Other Funds'!X19+'Other Funds-Revision No. 2'!X19</f>
        <v>0</v>
      </c>
      <c r="Y19" s="155">
        <f>'Amendment 1-Other Funds'!Y19+'Other Funds-Revision No. 2'!Y19</f>
        <v>0</v>
      </c>
      <c r="Z19" s="155">
        <f>'Amendment 1-Other Funds'!Z19+'Other Funds-Revision No. 2'!Z19</f>
        <v>0</v>
      </c>
      <c r="AA19" s="155">
        <f>'Amendment 1-Other Funds'!AA19+'Other Funds-Revision No. 2'!AA19</f>
        <v>0</v>
      </c>
      <c r="AB19" s="155">
        <f>'Amendment 1-Other Funds'!AB19+'Other Funds-Revision No. 2'!AB19</f>
        <v>0</v>
      </c>
      <c r="AC19" s="155">
        <f>'Amendment 1-Other Funds'!AC19+'Other Funds-Revision No. 2'!AC19</f>
        <v>0</v>
      </c>
      <c r="AD19" s="155">
        <f>'Amendment 1-Other Funds'!AD19+'Other Funds-Revision No. 2'!AD19</f>
        <v>0</v>
      </c>
      <c r="AE19" s="155"/>
      <c r="AF19" s="164">
        <f>'Amendment 1-Other Funds'!AF19+'Other Funds-Revision No. 2'!AF19</f>
        <v>1004553</v>
      </c>
      <c r="AH19" s="155"/>
    </row>
    <row r="20" spans="1:34" x14ac:dyDescent="0.2">
      <c r="A20" s="28" t="str">
        <f>+'Original ABG Allocation'!A20</f>
        <v>15</v>
      </c>
      <c r="B20" s="28" t="str">
        <f>+'Original ABG Allocation'!B20</f>
        <v>COLUM/MONT</v>
      </c>
      <c r="C20" s="155">
        <f>'Amendment 1-Other Funds'!C20+'Other Funds-Revision No. 2'!C20</f>
        <v>0</v>
      </c>
      <c r="D20" s="155">
        <f>'Amendment 1-Other Funds'!D20+'Other Funds-Revision No. 2'!D20</f>
        <v>15250</v>
      </c>
      <c r="E20" s="155">
        <f>'Amendment 1-Other Funds'!E20+'Other Funds-Revision No. 2'!E20</f>
        <v>8840</v>
      </c>
      <c r="F20" s="155">
        <f>'Amendment 1-Other Funds'!F20+'Other Funds-Revision No. 2'!F20</f>
        <v>0</v>
      </c>
      <c r="G20" s="155">
        <f>'Amendment 1-Other Funds'!G20+'Other Funds-Revision No. 2'!G20</f>
        <v>0</v>
      </c>
      <c r="H20" s="155">
        <f>'Amendment 1-Other Funds'!H20+'Other Funds-Revision No. 2'!H20</f>
        <v>0</v>
      </c>
      <c r="I20" s="155">
        <f>'Amendment 1-Other Funds'!I20+'Other Funds-Revision No. 2'!I29</f>
        <v>0</v>
      </c>
      <c r="J20" s="155">
        <f>'Amendment 1-Other Funds'!J20+'Other Funds-Revision No. 2'!J20</f>
        <v>0</v>
      </c>
      <c r="K20" s="155">
        <f>'Amendment 1-Other Funds'!K20+'Other Funds-Revision No. 2'!K20</f>
        <v>2874</v>
      </c>
      <c r="L20" s="155">
        <f>'Amendment 1-Other Funds'!L20+'Other Funds-Revision No. 2'!L20</f>
        <v>0</v>
      </c>
      <c r="M20" s="155">
        <f>'Amendment 1-Other Funds'!M20+'Other Funds-Revision No. 2'!M20</f>
        <v>549018</v>
      </c>
      <c r="N20" s="155">
        <f>'Amendment 1-Other Funds'!N20+'Other Funds-Revision No. 2'!N20</f>
        <v>133815</v>
      </c>
      <c r="O20" s="155">
        <f>'Amendment 1-Other Funds'!O20+'Other Funds-Revision No. 2'!O20</f>
        <v>54194</v>
      </c>
      <c r="P20" s="155">
        <f>'Amendment 1-Other Funds'!P20+'Other Funds-Revision No. 2'!P20</f>
        <v>99918</v>
      </c>
      <c r="Q20" s="155">
        <f>'Amendment 1-Other Funds'!Q20+'Other Funds-Revision No. 2'!Q20</f>
        <v>50000</v>
      </c>
      <c r="R20" s="155">
        <f>'Amendment 1-Other Funds'!R20+'Other Funds-Revision No. 2'!R20</f>
        <v>60000</v>
      </c>
      <c r="S20" s="155">
        <f>'Amendment 1-Other Funds'!S20+'Other Funds-Revision No. 2'!S20</f>
        <v>40000</v>
      </c>
      <c r="T20" s="155">
        <f>'Amendment 1-Other Funds'!T20+'Other Funds-Revision No. 2'!T20</f>
        <v>5000</v>
      </c>
      <c r="U20" s="155">
        <f>'Amendment 1-Other Funds'!U20+'Other Funds-Revision No. 2'!U20</f>
        <v>15348</v>
      </c>
      <c r="V20" s="155">
        <f>'Amendment 1-Other Funds'!V20+'Other Funds-Revision No. 2'!V20</f>
        <v>16498</v>
      </c>
      <c r="W20" s="155">
        <f>'Amendment 1-Other Funds'!W20+'Other Funds-Revision No. 2'!W20</f>
        <v>0</v>
      </c>
      <c r="X20" s="155">
        <f>'Amendment 1-Other Funds'!X20+'Other Funds-Revision No. 2'!X20</f>
        <v>0</v>
      </c>
      <c r="Y20" s="155">
        <f>'Amendment 1-Other Funds'!Y20+'Other Funds-Revision No. 2'!Y20</f>
        <v>0</v>
      </c>
      <c r="Z20" s="155">
        <f>'Amendment 1-Other Funds'!Z20+'Other Funds-Revision No. 2'!Z20</f>
        <v>0</v>
      </c>
      <c r="AA20" s="155">
        <f>'Amendment 1-Other Funds'!AA20+'Other Funds-Revision No. 2'!AA20</f>
        <v>0</v>
      </c>
      <c r="AB20" s="155">
        <f>'Amendment 1-Other Funds'!AB20+'Other Funds-Revision No. 2'!AB20</f>
        <v>0</v>
      </c>
      <c r="AC20" s="155">
        <f>'Amendment 1-Other Funds'!AC20+'Other Funds-Revision No. 2'!AC20</f>
        <v>0</v>
      </c>
      <c r="AD20" s="155">
        <f>'Amendment 1-Other Funds'!AD20+'Other Funds-Revision No. 2'!AD20</f>
        <v>0</v>
      </c>
      <c r="AE20" s="155"/>
      <c r="AF20" s="164">
        <f>'Amendment 1-Other Funds'!AF20+'Other Funds-Revision No. 2'!AF20</f>
        <v>1050755</v>
      </c>
      <c r="AH20" s="155"/>
    </row>
    <row r="21" spans="1:34" x14ac:dyDescent="0.2">
      <c r="A21" s="28" t="str">
        <f>+'Original ABG Allocation'!A21</f>
        <v>16</v>
      </c>
      <c r="B21" s="28" t="str">
        <f>+'Original ABG Allocation'!B21</f>
        <v>NORTHUMBERLND</v>
      </c>
      <c r="C21" s="155">
        <f>'Amendment 1-Other Funds'!C21+'Other Funds-Revision No. 2'!C21</f>
        <v>0</v>
      </c>
      <c r="D21" s="155">
        <f>'Amendment 1-Other Funds'!D21+'Other Funds-Revision No. 2'!D21</f>
        <v>16950</v>
      </c>
      <c r="E21" s="155">
        <f>'Amendment 1-Other Funds'!E21+'Other Funds-Revision No. 2'!E21</f>
        <v>8840</v>
      </c>
      <c r="F21" s="155">
        <f>'Amendment 1-Other Funds'!F21+'Other Funds-Revision No. 2'!F21</f>
        <v>0</v>
      </c>
      <c r="G21" s="155">
        <f>'Amendment 1-Other Funds'!G21+'Other Funds-Revision No. 2'!G21</f>
        <v>0</v>
      </c>
      <c r="H21" s="155">
        <f>'Amendment 1-Other Funds'!H21+'Other Funds-Revision No. 2'!H21</f>
        <v>0</v>
      </c>
      <c r="I21" s="155">
        <f>'Amendment 1-Other Funds'!I21+'Other Funds-Revision No. 2'!I30</f>
        <v>0</v>
      </c>
      <c r="J21" s="155">
        <f>'Amendment 1-Other Funds'!J21+'Other Funds-Revision No. 2'!J21</f>
        <v>0</v>
      </c>
      <c r="K21" s="155">
        <f>'Amendment 1-Other Funds'!K21+'Other Funds-Revision No. 2'!K21</f>
        <v>3120</v>
      </c>
      <c r="L21" s="155">
        <f>'Amendment 1-Other Funds'!L21+'Other Funds-Revision No. 2'!L21</f>
        <v>0</v>
      </c>
      <c r="M21" s="155">
        <f>'Amendment 1-Other Funds'!M21+'Other Funds-Revision No. 2'!M21</f>
        <v>261510</v>
      </c>
      <c r="N21" s="155">
        <f>'Amendment 1-Other Funds'!N21+'Other Funds-Revision No. 2'!N21</f>
        <v>343445</v>
      </c>
      <c r="O21" s="155">
        <f>'Amendment 1-Other Funds'!O21+'Other Funds-Revision No. 2'!O21</f>
        <v>21000</v>
      </c>
      <c r="P21" s="155">
        <f>'Amendment 1-Other Funds'!P21+'Other Funds-Revision No. 2'!P21</f>
        <v>55000</v>
      </c>
      <c r="Q21" s="155">
        <f>'Amendment 1-Other Funds'!Q21+'Other Funds-Revision No. 2'!Q21</f>
        <v>55307</v>
      </c>
      <c r="R21" s="155">
        <f>'Amendment 1-Other Funds'!R21+'Other Funds-Revision No. 2'!R21</f>
        <v>54104</v>
      </c>
      <c r="S21" s="155">
        <f>'Amendment 1-Other Funds'!S21+'Other Funds-Revision No. 2'!S21</f>
        <v>36069</v>
      </c>
      <c r="T21" s="155">
        <f>'Amendment 1-Other Funds'!T21+'Other Funds-Revision No. 2'!T21</f>
        <v>5290</v>
      </c>
      <c r="U21" s="155">
        <f>'Amendment 1-Other Funds'!U21+'Other Funds-Revision No. 2'!U21</f>
        <v>17668</v>
      </c>
      <c r="V21" s="155">
        <f>'Amendment 1-Other Funds'!V21+'Other Funds-Revision No. 2'!V21</f>
        <v>18995</v>
      </c>
      <c r="W21" s="155">
        <f>'Amendment 1-Other Funds'!W21+'Other Funds-Revision No. 2'!W21</f>
        <v>0</v>
      </c>
      <c r="X21" s="155">
        <f>'Amendment 1-Other Funds'!X21+'Other Funds-Revision No. 2'!X21</f>
        <v>0</v>
      </c>
      <c r="Y21" s="155">
        <f>'Amendment 1-Other Funds'!Y21+'Other Funds-Revision No. 2'!Y21</f>
        <v>0</v>
      </c>
      <c r="Z21" s="155">
        <f>'Amendment 1-Other Funds'!Z21+'Other Funds-Revision No. 2'!Z21</f>
        <v>0</v>
      </c>
      <c r="AA21" s="155">
        <f>'Amendment 1-Other Funds'!AA21+'Other Funds-Revision No. 2'!AA21</f>
        <v>0</v>
      </c>
      <c r="AB21" s="155">
        <f>'Amendment 1-Other Funds'!AB21+'Other Funds-Revision No. 2'!AB21</f>
        <v>0</v>
      </c>
      <c r="AC21" s="155">
        <f>'Amendment 1-Other Funds'!AC21+'Other Funds-Revision No. 2'!AC21</f>
        <v>0</v>
      </c>
      <c r="AD21" s="155">
        <f>'Amendment 1-Other Funds'!AD21+'Other Funds-Revision No. 2'!AD21</f>
        <v>0</v>
      </c>
      <c r="AE21" s="155"/>
      <c r="AF21" s="164">
        <f>'Amendment 1-Other Funds'!AF21+'Other Funds-Revision No. 2'!AF21</f>
        <v>897298</v>
      </c>
      <c r="AH21" s="155"/>
    </row>
    <row r="22" spans="1:34" x14ac:dyDescent="0.2">
      <c r="A22" s="28" t="str">
        <f>+'Original ABG Allocation'!A22</f>
        <v>17</v>
      </c>
      <c r="B22" s="28" t="str">
        <f>+'Original ABG Allocation'!B22</f>
        <v>UNION/SNYDER</v>
      </c>
      <c r="C22" s="155">
        <f>'Amendment 1-Other Funds'!C22+'Other Funds-Revision No. 2'!C22</f>
        <v>0</v>
      </c>
      <c r="D22" s="155">
        <f>'Amendment 1-Other Funds'!D22+'Other Funds-Revision No. 2'!D22</f>
        <v>16100</v>
      </c>
      <c r="E22" s="155">
        <f>'Amendment 1-Other Funds'!E22+'Other Funds-Revision No. 2'!E22</f>
        <v>8840</v>
      </c>
      <c r="F22" s="155">
        <f>'Amendment 1-Other Funds'!F22+'Other Funds-Revision No. 2'!F22</f>
        <v>0</v>
      </c>
      <c r="G22" s="155">
        <f>'Amendment 1-Other Funds'!G22+'Other Funds-Revision No. 2'!G22</f>
        <v>0</v>
      </c>
      <c r="H22" s="155">
        <f>'Amendment 1-Other Funds'!H22+'Other Funds-Revision No. 2'!H22</f>
        <v>0</v>
      </c>
      <c r="I22" s="155">
        <f>'Amendment 1-Other Funds'!I22+'Other Funds-Revision No. 2'!I31</f>
        <v>0</v>
      </c>
      <c r="J22" s="155">
        <f>'Amendment 1-Other Funds'!J22+'Other Funds-Revision No. 2'!J22</f>
        <v>0</v>
      </c>
      <c r="K22" s="155">
        <f>'Amendment 1-Other Funds'!K22+'Other Funds-Revision No. 2'!K22</f>
        <v>2858</v>
      </c>
      <c r="L22" s="155">
        <f>'Amendment 1-Other Funds'!L22+'Other Funds-Revision No. 2'!L22</f>
        <v>0</v>
      </c>
      <c r="M22" s="155">
        <f>'Amendment 1-Other Funds'!M22+'Other Funds-Revision No. 2'!M22</f>
        <v>506055</v>
      </c>
      <c r="N22" s="155">
        <f>'Amendment 1-Other Funds'!N22+'Other Funds-Revision No. 2'!N22</f>
        <v>56337</v>
      </c>
      <c r="O22" s="155">
        <f>'Amendment 1-Other Funds'!O22+'Other Funds-Revision No. 2'!O22</f>
        <v>50737</v>
      </c>
      <c r="P22" s="155">
        <f>'Amendment 1-Other Funds'!P22+'Other Funds-Revision No. 2'!P22</f>
        <v>0</v>
      </c>
      <c r="Q22" s="155">
        <f>'Amendment 1-Other Funds'!Q22+'Other Funds-Revision No. 2'!Q22</f>
        <v>85095</v>
      </c>
      <c r="R22" s="155">
        <f>'Amendment 1-Other Funds'!R22+'Other Funds-Revision No. 2'!R22</f>
        <v>133899</v>
      </c>
      <c r="S22" s="155">
        <f>'Amendment 1-Other Funds'!S22+'Other Funds-Revision No. 2'!S22</f>
        <v>89267</v>
      </c>
      <c r="T22" s="155">
        <f>'Amendment 1-Other Funds'!T22+'Other Funds-Revision No. 2'!T22</f>
        <v>0</v>
      </c>
      <c r="U22" s="155">
        <f>'Amendment 1-Other Funds'!U22+'Other Funds-Revision No. 2'!U22</f>
        <v>0</v>
      </c>
      <c r="V22" s="155">
        <f>'Amendment 1-Other Funds'!V22+'Other Funds-Revision No. 2'!V22</f>
        <v>16338</v>
      </c>
      <c r="W22" s="155">
        <f>'Amendment 1-Other Funds'!W22+'Other Funds-Revision No. 2'!W22</f>
        <v>0</v>
      </c>
      <c r="X22" s="155">
        <f>'Amendment 1-Other Funds'!X22+'Other Funds-Revision No. 2'!X22</f>
        <v>0</v>
      </c>
      <c r="Y22" s="155">
        <f>'Amendment 1-Other Funds'!Y22+'Other Funds-Revision No. 2'!Y22</f>
        <v>0</v>
      </c>
      <c r="Z22" s="155">
        <f>'Amendment 1-Other Funds'!Z22+'Other Funds-Revision No. 2'!Z22</f>
        <v>0</v>
      </c>
      <c r="AA22" s="155">
        <f>'Amendment 1-Other Funds'!AA22+'Other Funds-Revision No. 2'!AA22</f>
        <v>0</v>
      </c>
      <c r="AB22" s="155">
        <f>'Amendment 1-Other Funds'!AB22+'Other Funds-Revision No. 2'!AB22</f>
        <v>0</v>
      </c>
      <c r="AC22" s="155">
        <f>'Amendment 1-Other Funds'!AC22+'Other Funds-Revision No. 2'!AC22</f>
        <v>0</v>
      </c>
      <c r="AD22" s="155">
        <f>'Amendment 1-Other Funds'!AD22+'Other Funds-Revision No. 2'!AD22</f>
        <v>0</v>
      </c>
      <c r="AE22" s="155"/>
      <c r="AF22" s="164">
        <f>'Amendment 1-Other Funds'!AF22+'Other Funds-Revision No. 2'!AF22</f>
        <v>965526</v>
      </c>
      <c r="AH22" s="155"/>
    </row>
    <row r="23" spans="1:34" x14ac:dyDescent="0.2">
      <c r="A23" s="28" t="str">
        <f>+'Original ABG Allocation'!A23</f>
        <v>18</v>
      </c>
      <c r="B23" s="28" t="str">
        <f>+'Original ABG Allocation'!B23</f>
        <v>MIFF/JUNIATA</v>
      </c>
      <c r="C23" s="155">
        <f>'Amendment 1-Other Funds'!C23+'Other Funds-Revision No. 2'!C23</f>
        <v>0</v>
      </c>
      <c r="D23" s="155">
        <f>'Amendment 1-Other Funds'!D23+'Other Funds-Revision No. 2'!D23</f>
        <v>8875</v>
      </c>
      <c r="E23" s="155">
        <f>'Amendment 1-Other Funds'!E23+'Other Funds-Revision No. 2'!E23</f>
        <v>8840</v>
      </c>
      <c r="F23" s="155">
        <f>'Amendment 1-Other Funds'!F23+'Other Funds-Revision No. 2'!F23</f>
        <v>0</v>
      </c>
      <c r="G23" s="155">
        <f>'Amendment 1-Other Funds'!G23+'Other Funds-Revision No. 2'!G23</f>
        <v>0</v>
      </c>
      <c r="H23" s="155">
        <f>'Amendment 1-Other Funds'!H23+'Other Funds-Revision No. 2'!H23</f>
        <v>0</v>
      </c>
      <c r="I23" s="155">
        <f>'Amendment 1-Other Funds'!I23+'Other Funds-Revision No. 2'!I32</f>
        <v>0</v>
      </c>
      <c r="J23" s="155">
        <f>'Amendment 1-Other Funds'!J23+'Other Funds-Revision No. 2'!J23</f>
        <v>0</v>
      </c>
      <c r="K23" s="155">
        <f>'Amendment 1-Other Funds'!K23+'Other Funds-Revision No. 2'!K23</f>
        <v>2937</v>
      </c>
      <c r="L23" s="155">
        <f>'Amendment 1-Other Funds'!L23+'Other Funds-Revision No. 2'!L23</f>
        <v>0</v>
      </c>
      <c r="M23" s="155">
        <f>'Amendment 1-Other Funds'!M23+'Other Funds-Revision No. 2'!M23</f>
        <v>522632</v>
      </c>
      <c r="N23" s="155">
        <f>'Amendment 1-Other Funds'!N23+'Other Funds-Revision No. 2'!N23</f>
        <v>44241</v>
      </c>
      <c r="O23" s="155">
        <f>'Amendment 1-Other Funds'!O23+'Other Funds-Revision No. 2'!O23</f>
        <v>47116</v>
      </c>
      <c r="P23" s="155">
        <f>'Amendment 1-Other Funds'!P23+'Other Funds-Revision No. 2'!P23</f>
        <v>55036</v>
      </c>
      <c r="Q23" s="155">
        <f>'Amendment 1-Other Funds'!Q23+'Other Funds-Revision No. 2'!Q23</f>
        <v>0</v>
      </c>
      <c r="R23" s="155">
        <f>'Amendment 1-Other Funds'!R23+'Other Funds-Revision No. 2'!R23</f>
        <v>112031</v>
      </c>
      <c r="S23" s="155">
        <f>'Amendment 1-Other Funds'!S23+'Other Funds-Revision No. 2'!S23</f>
        <v>74688</v>
      </c>
      <c r="T23" s="155">
        <f>'Amendment 1-Other Funds'!T23+'Other Funds-Revision No. 2'!T23</f>
        <v>0</v>
      </c>
      <c r="U23" s="155">
        <f>'Amendment 1-Other Funds'!U23+'Other Funds-Revision No. 2'!U23</f>
        <v>0</v>
      </c>
      <c r="V23" s="155">
        <f>'Amendment 1-Other Funds'!V23+'Other Funds-Revision No. 2'!V23</f>
        <v>17134</v>
      </c>
      <c r="W23" s="155">
        <f>'Amendment 1-Other Funds'!W23+'Other Funds-Revision No. 2'!W23</f>
        <v>0</v>
      </c>
      <c r="X23" s="155">
        <f>'Amendment 1-Other Funds'!X23+'Other Funds-Revision No. 2'!X23</f>
        <v>0</v>
      </c>
      <c r="Y23" s="155">
        <f>'Amendment 1-Other Funds'!Y23+'Other Funds-Revision No. 2'!Y23</f>
        <v>0</v>
      </c>
      <c r="Z23" s="155">
        <f>'Amendment 1-Other Funds'!Z23+'Other Funds-Revision No. 2'!Z23</f>
        <v>0</v>
      </c>
      <c r="AA23" s="155">
        <f>'Amendment 1-Other Funds'!AA23+'Other Funds-Revision No. 2'!AA23</f>
        <v>0</v>
      </c>
      <c r="AB23" s="155">
        <f>'Amendment 1-Other Funds'!AB23+'Other Funds-Revision No. 2'!AB23</f>
        <v>0</v>
      </c>
      <c r="AC23" s="155">
        <f>'Amendment 1-Other Funds'!AC23+'Other Funds-Revision No. 2'!AC23</f>
        <v>0</v>
      </c>
      <c r="AD23" s="155">
        <f>'Amendment 1-Other Funds'!AD23+'Other Funds-Revision No. 2'!AD23</f>
        <v>0</v>
      </c>
      <c r="AE23" s="155"/>
      <c r="AF23" s="164">
        <f>'Amendment 1-Other Funds'!AF23+'Other Funds-Revision No. 2'!AF23</f>
        <v>893530</v>
      </c>
      <c r="AH23" s="155"/>
    </row>
    <row r="24" spans="1:34" x14ac:dyDescent="0.2">
      <c r="A24" s="28" t="str">
        <f>+'Original ABG Allocation'!A24</f>
        <v>19</v>
      </c>
      <c r="B24" s="28" t="str">
        <f>+'Original ABG Allocation'!B24</f>
        <v>FRANKLIN</v>
      </c>
      <c r="C24" s="155">
        <f>'Amendment 1-Other Funds'!C24+'Other Funds-Revision No. 2'!C24</f>
        <v>0</v>
      </c>
      <c r="D24" s="155">
        <f>'Amendment 1-Other Funds'!D24+'Other Funds-Revision No. 2'!D24</f>
        <v>11000</v>
      </c>
      <c r="E24" s="155">
        <f>'Amendment 1-Other Funds'!E24+'Other Funds-Revision No. 2'!E24</f>
        <v>8840</v>
      </c>
      <c r="F24" s="155">
        <f>'Amendment 1-Other Funds'!F24+'Other Funds-Revision No. 2'!F24</f>
        <v>0</v>
      </c>
      <c r="G24" s="155">
        <f>'Amendment 1-Other Funds'!G24+'Other Funds-Revision No. 2'!G24</f>
        <v>0</v>
      </c>
      <c r="H24" s="155">
        <f>'Amendment 1-Other Funds'!H24+'Other Funds-Revision No. 2'!H24</f>
        <v>0</v>
      </c>
      <c r="I24" s="155">
        <f>'Amendment 1-Other Funds'!I24+'Other Funds-Revision No. 2'!I33</f>
        <v>0</v>
      </c>
      <c r="J24" s="155">
        <f>'Amendment 1-Other Funds'!J24+'Other Funds-Revision No. 2'!J24</f>
        <v>0</v>
      </c>
      <c r="K24" s="155">
        <f>'Amendment 1-Other Funds'!K24+'Other Funds-Revision No. 2'!K24</f>
        <v>3517</v>
      </c>
      <c r="L24" s="155">
        <f>'Amendment 1-Other Funds'!L24+'Other Funds-Revision No. 2'!L24</f>
        <v>0</v>
      </c>
      <c r="M24" s="155">
        <f>'Amendment 1-Other Funds'!M24+'Other Funds-Revision No. 2'!M24</f>
        <v>406922</v>
      </c>
      <c r="N24" s="155">
        <f>'Amendment 1-Other Funds'!N24+'Other Funds-Revision No. 2'!N24</f>
        <v>415149</v>
      </c>
      <c r="O24" s="155">
        <f>'Amendment 1-Other Funds'!O24+'Other Funds-Revision No. 2'!O24</f>
        <v>54194</v>
      </c>
      <c r="P24" s="155">
        <f>'Amendment 1-Other Funds'!P24+'Other Funds-Revision No. 2'!P24</f>
        <v>55283</v>
      </c>
      <c r="Q24" s="155">
        <f>'Amendment 1-Other Funds'!Q24+'Other Funds-Revision No. 2'!Q24</f>
        <v>94546</v>
      </c>
      <c r="R24" s="155">
        <f>'Amendment 1-Other Funds'!R24+'Other Funds-Revision No. 2'!R24</f>
        <v>102768</v>
      </c>
      <c r="S24" s="155">
        <f>'Amendment 1-Other Funds'!S24+'Other Funds-Revision No. 2'!S24</f>
        <v>68513</v>
      </c>
      <c r="T24" s="155">
        <f>'Amendment 1-Other Funds'!T24+'Other Funds-Revision No. 2'!T24</f>
        <v>5024</v>
      </c>
      <c r="U24" s="155">
        <f>'Amendment 1-Other Funds'!U24+'Other Funds-Revision No. 2'!U24</f>
        <v>16780</v>
      </c>
      <c r="V24" s="155">
        <f>'Amendment 1-Other Funds'!V24+'Other Funds-Revision No. 2'!V24</f>
        <v>23033</v>
      </c>
      <c r="W24" s="155">
        <f>'Amendment 1-Other Funds'!W24+'Other Funds-Revision No. 2'!W24</f>
        <v>0</v>
      </c>
      <c r="X24" s="155">
        <f>'Amendment 1-Other Funds'!X24+'Other Funds-Revision No. 2'!X24</f>
        <v>0</v>
      </c>
      <c r="Y24" s="155">
        <f>'Amendment 1-Other Funds'!Y24+'Other Funds-Revision No. 2'!Y24</f>
        <v>140569</v>
      </c>
      <c r="Z24" s="155">
        <f>'Amendment 1-Other Funds'!Z24+'Other Funds-Revision No. 2'!Z24</f>
        <v>0</v>
      </c>
      <c r="AA24" s="155">
        <f>'Amendment 1-Other Funds'!AA24+'Other Funds-Revision No. 2'!AA24</f>
        <v>0</v>
      </c>
      <c r="AB24" s="155">
        <f>'Amendment 1-Other Funds'!AB24+'Other Funds-Revision No. 2'!AB24</f>
        <v>0</v>
      </c>
      <c r="AC24" s="155">
        <f>'Amendment 1-Other Funds'!AC24+'Other Funds-Revision No. 2'!AC24</f>
        <v>0</v>
      </c>
      <c r="AD24" s="155">
        <f>'Amendment 1-Other Funds'!AD24+'Other Funds-Revision No. 2'!AD24</f>
        <v>0</v>
      </c>
      <c r="AE24" s="155"/>
      <c r="AF24" s="164">
        <f>'Amendment 1-Other Funds'!AF24+'Other Funds-Revision No. 2'!AF24</f>
        <v>1406138</v>
      </c>
      <c r="AH24" s="155"/>
    </row>
    <row r="25" spans="1:34" x14ac:dyDescent="0.2">
      <c r="A25" s="28" t="str">
        <f>+'Original ABG Allocation'!A25</f>
        <v>20</v>
      </c>
      <c r="B25" s="28" t="str">
        <f>+'Original ABG Allocation'!B25</f>
        <v>ADAMS</v>
      </c>
      <c r="C25" s="155">
        <f>'Amendment 1-Other Funds'!C25+'Other Funds-Revision No. 2'!C25</f>
        <v>0</v>
      </c>
      <c r="D25" s="155">
        <f>'Amendment 1-Other Funds'!D25+'Other Funds-Revision No. 2'!D25</f>
        <v>3775</v>
      </c>
      <c r="E25" s="155">
        <f>'Amendment 1-Other Funds'!E25+'Other Funds-Revision No. 2'!E25</f>
        <v>8840</v>
      </c>
      <c r="F25" s="155">
        <f>'Amendment 1-Other Funds'!F25+'Other Funds-Revision No. 2'!F25</f>
        <v>0</v>
      </c>
      <c r="G25" s="155">
        <f>'Amendment 1-Other Funds'!G25+'Other Funds-Revision No. 2'!G25</f>
        <v>0</v>
      </c>
      <c r="H25" s="155">
        <f>'Amendment 1-Other Funds'!H25+'Other Funds-Revision No. 2'!H25</f>
        <v>0</v>
      </c>
      <c r="I25" s="155">
        <f>'Amendment 1-Other Funds'!I25+'Other Funds-Revision No. 2'!I34</f>
        <v>0</v>
      </c>
      <c r="J25" s="155">
        <f>'Amendment 1-Other Funds'!J25+'Other Funds-Revision No. 2'!J25</f>
        <v>0</v>
      </c>
      <c r="K25" s="155">
        <f>'Amendment 1-Other Funds'!K25+'Other Funds-Revision No. 2'!K25</f>
        <v>3244</v>
      </c>
      <c r="L25" s="155">
        <f>'Amendment 1-Other Funds'!L25+'Other Funds-Revision No. 2'!L25</f>
        <v>0</v>
      </c>
      <c r="M25" s="155">
        <f>'Amendment 1-Other Funds'!M25+'Other Funds-Revision No. 2'!M25</f>
        <v>479230</v>
      </c>
      <c r="N25" s="155">
        <f>'Amendment 1-Other Funds'!N25+'Other Funds-Revision No. 2'!N25</f>
        <v>27356</v>
      </c>
      <c r="O25" s="155">
        <f>'Amendment 1-Other Funds'!O25+'Other Funds-Revision No. 2'!O25</f>
        <v>40000</v>
      </c>
      <c r="P25" s="155">
        <f>'Amendment 1-Other Funds'!P25+'Other Funds-Revision No. 2'!P25</f>
        <v>0</v>
      </c>
      <c r="Q25" s="155">
        <f>'Amendment 1-Other Funds'!Q25+'Other Funds-Revision No. 2'!Q25</f>
        <v>58210</v>
      </c>
      <c r="R25" s="155">
        <f>'Amendment 1-Other Funds'!R25+'Other Funds-Revision No. 2'!R25</f>
        <v>56946</v>
      </c>
      <c r="S25" s="155">
        <f>'Amendment 1-Other Funds'!S25+'Other Funds-Revision No. 2'!S25</f>
        <v>37965</v>
      </c>
      <c r="T25" s="155">
        <f>'Amendment 1-Other Funds'!T25+'Other Funds-Revision No. 2'!T25</f>
        <v>5568</v>
      </c>
      <c r="U25" s="155">
        <f>'Amendment 1-Other Funds'!U25+'Other Funds-Revision No. 2'!U25</f>
        <v>18596</v>
      </c>
      <c r="V25" s="155">
        <f>'Amendment 1-Other Funds'!V25+'Other Funds-Revision No. 2'!V25</f>
        <v>20260</v>
      </c>
      <c r="W25" s="155">
        <f>'Amendment 1-Other Funds'!W25+'Other Funds-Revision No. 2'!W25</f>
        <v>0</v>
      </c>
      <c r="X25" s="155">
        <f>'Amendment 1-Other Funds'!X25+'Other Funds-Revision No. 2'!X25</f>
        <v>0</v>
      </c>
      <c r="Y25" s="155">
        <f>'Amendment 1-Other Funds'!Y25+'Other Funds-Revision No. 2'!Y25</f>
        <v>0</v>
      </c>
      <c r="Z25" s="155">
        <f>'Amendment 1-Other Funds'!Z25+'Other Funds-Revision No. 2'!Z25</f>
        <v>0</v>
      </c>
      <c r="AA25" s="155">
        <f>'Amendment 1-Other Funds'!AA25+'Other Funds-Revision No. 2'!AA25</f>
        <v>0</v>
      </c>
      <c r="AB25" s="155">
        <f>'Amendment 1-Other Funds'!AB25+'Other Funds-Revision No. 2'!AB25</f>
        <v>0</v>
      </c>
      <c r="AC25" s="155">
        <f>'Amendment 1-Other Funds'!AC25+'Other Funds-Revision No. 2'!AC25</f>
        <v>0</v>
      </c>
      <c r="AD25" s="155">
        <f>'Amendment 1-Other Funds'!AD25+'Other Funds-Revision No. 2'!AD25</f>
        <v>0</v>
      </c>
      <c r="AE25" s="155"/>
      <c r="AF25" s="164">
        <f>'Amendment 1-Other Funds'!AF25+'Other Funds-Revision No. 2'!AF25</f>
        <v>759990</v>
      </c>
      <c r="AH25" s="155"/>
    </row>
    <row r="26" spans="1:34" x14ac:dyDescent="0.2">
      <c r="A26" s="28" t="str">
        <f>+'Original ABG Allocation'!A26</f>
        <v>21</v>
      </c>
      <c r="B26" s="28" t="str">
        <f>+'Original ABG Allocation'!B26</f>
        <v>CUMBERLAND</v>
      </c>
      <c r="C26" s="155">
        <f>'Amendment 1-Other Funds'!C26+'Other Funds-Revision No. 2'!C26</f>
        <v>0</v>
      </c>
      <c r="D26" s="155">
        <f>'Amendment 1-Other Funds'!D26+'Other Funds-Revision No. 2'!D26</f>
        <v>8025</v>
      </c>
      <c r="E26" s="155">
        <f>'Amendment 1-Other Funds'!E26+'Other Funds-Revision No. 2'!E26</f>
        <v>8840</v>
      </c>
      <c r="F26" s="155">
        <f>'Amendment 1-Other Funds'!F26+'Other Funds-Revision No. 2'!F26</f>
        <v>0</v>
      </c>
      <c r="G26" s="155">
        <f>'Amendment 1-Other Funds'!G26+'Other Funds-Revision No. 2'!G26</f>
        <v>0</v>
      </c>
      <c r="H26" s="155">
        <f>'Amendment 1-Other Funds'!H26+'Other Funds-Revision No. 2'!H26</f>
        <v>0</v>
      </c>
      <c r="I26" s="155">
        <f>'Amendment 1-Other Funds'!I26+'Other Funds-Revision No. 2'!I35</f>
        <v>0</v>
      </c>
      <c r="J26" s="155">
        <f>'Amendment 1-Other Funds'!J26+'Other Funds-Revision No. 2'!J26</f>
        <v>0</v>
      </c>
      <c r="K26" s="155">
        <f>'Amendment 1-Other Funds'!K26+'Other Funds-Revision No. 2'!K26</f>
        <v>4174</v>
      </c>
      <c r="L26" s="155">
        <f>'Amendment 1-Other Funds'!L26+'Other Funds-Revision No. 2'!L26</f>
        <v>0</v>
      </c>
      <c r="M26" s="155">
        <f>'Amendment 1-Other Funds'!M26+'Other Funds-Revision No. 2'!M26</f>
        <v>545706</v>
      </c>
      <c r="N26" s="155">
        <f>'Amendment 1-Other Funds'!N26+'Other Funds-Revision No. 2'!N26</f>
        <v>47197</v>
      </c>
      <c r="O26" s="155">
        <f>'Amendment 1-Other Funds'!O26+'Other Funds-Revision No. 2'!O26</f>
        <v>38000</v>
      </c>
      <c r="P26" s="155">
        <f>'Amendment 1-Other Funds'!P26+'Other Funds-Revision No. 2'!P26</f>
        <v>0</v>
      </c>
      <c r="Q26" s="155">
        <f>'Amendment 1-Other Funds'!Q26+'Other Funds-Revision No. 2'!Q26</f>
        <v>88854</v>
      </c>
      <c r="R26" s="155">
        <f>'Amendment 1-Other Funds'!R26+'Other Funds-Revision No. 2'!R26</f>
        <v>101328</v>
      </c>
      <c r="S26" s="155">
        <f>'Amendment 1-Other Funds'!S26+'Other Funds-Revision No. 2'!S26</f>
        <v>67552</v>
      </c>
      <c r="T26" s="155">
        <f>'Amendment 1-Other Funds'!T26+'Other Funds-Revision No. 2'!T26</f>
        <v>0</v>
      </c>
      <c r="U26" s="155">
        <f>'Amendment 1-Other Funds'!U26+'Other Funds-Revision No. 2'!U26</f>
        <v>0</v>
      </c>
      <c r="V26" s="155">
        <f>'Amendment 1-Other Funds'!V26+'Other Funds-Revision No. 2'!V26</f>
        <v>29706</v>
      </c>
      <c r="W26" s="155">
        <f>'Amendment 1-Other Funds'!W26+'Other Funds-Revision No. 2'!W26</f>
        <v>0</v>
      </c>
      <c r="X26" s="155">
        <f>'Amendment 1-Other Funds'!X26+'Other Funds-Revision No. 2'!X26</f>
        <v>0</v>
      </c>
      <c r="Y26" s="155">
        <f>'Amendment 1-Other Funds'!Y26+'Other Funds-Revision No. 2'!Y26</f>
        <v>0</v>
      </c>
      <c r="Z26" s="155">
        <f>'Amendment 1-Other Funds'!Z26+'Other Funds-Revision No. 2'!Z26</f>
        <v>0</v>
      </c>
      <c r="AA26" s="155">
        <f>'Amendment 1-Other Funds'!AA26+'Other Funds-Revision No. 2'!AA26</f>
        <v>0</v>
      </c>
      <c r="AB26" s="155">
        <f>'Amendment 1-Other Funds'!AB26+'Other Funds-Revision No. 2'!AB26</f>
        <v>0</v>
      </c>
      <c r="AC26" s="155">
        <f>'Amendment 1-Other Funds'!AC26+'Other Funds-Revision No. 2'!AC26</f>
        <v>0</v>
      </c>
      <c r="AD26" s="155">
        <f>'Amendment 1-Other Funds'!AD26+'Other Funds-Revision No. 2'!AD26</f>
        <v>0</v>
      </c>
      <c r="AE26" s="155"/>
      <c r="AF26" s="164">
        <f>'Amendment 1-Other Funds'!AF26+'Other Funds-Revision No. 2'!AF26</f>
        <v>939382</v>
      </c>
      <c r="AH26" s="155"/>
    </row>
    <row r="27" spans="1:34" x14ac:dyDescent="0.2">
      <c r="A27" s="28" t="str">
        <f>+'Original ABG Allocation'!A27</f>
        <v>22</v>
      </c>
      <c r="B27" s="28" t="str">
        <f>+'Original ABG Allocation'!B27</f>
        <v>PERRY</v>
      </c>
      <c r="C27" s="155">
        <f>'Amendment 1-Other Funds'!C27+'Other Funds-Revision No. 2'!C27</f>
        <v>0</v>
      </c>
      <c r="D27" s="155">
        <f>'Amendment 1-Other Funds'!D27+'Other Funds-Revision No. 2'!D27</f>
        <v>3350</v>
      </c>
      <c r="E27" s="155">
        <f>'Amendment 1-Other Funds'!E27+'Other Funds-Revision No. 2'!E27</f>
        <v>8840</v>
      </c>
      <c r="F27" s="155">
        <f>'Amendment 1-Other Funds'!F27+'Other Funds-Revision No. 2'!F27</f>
        <v>0</v>
      </c>
      <c r="G27" s="155">
        <f>'Amendment 1-Other Funds'!G27+'Other Funds-Revision No. 2'!G27</f>
        <v>0</v>
      </c>
      <c r="H27" s="155">
        <f>'Amendment 1-Other Funds'!H27+'Other Funds-Revision No. 2'!H27</f>
        <v>0</v>
      </c>
      <c r="I27" s="155">
        <f>'Amendment 1-Other Funds'!I27+'Other Funds-Revision No. 2'!I36</f>
        <v>0</v>
      </c>
      <c r="J27" s="155">
        <f>'Amendment 1-Other Funds'!J27+'Other Funds-Revision No. 2'!J27</f>
        <v>0</v>
      </c>
      <c r="K27" s="155">
        <f>'Amendment 1-Other Funds'!K27+'Other Funds-Revision No. 2'!K27</f>
        <v>3260</v>
      </c>
      <c r="L27" s="155">
        <f>'Amendment 1-Other Funds'!L27+'Other Funds-Revision No. 2'!L27</f>
        <v>0</v>
      </c>
      <c r="M27" s="155">
        <f>'Amendment 1-Other Funds'!M27+'Other Funds-Revision No. 2'!M27</f>
        <v>265744</v>
      </c>
      <c r="N27" s="155">
        <f>'Amendment 1-Other Funds'!N27+'Other Funds-Revision No. 2'!N27</f>
        <v>186126</v>
      </c>
      <c r="O27" s="155">
        <f>'Amendment 1-Other Funds'!O27+'Other Funds-Revision No. 2'!O27</f>
        <v>49702</v>
      </c>
      <c r="P27" s="155">
        <f>'Amendment 1-Other Funds'!P27+'Other Funds-Revision No. 2'!P27</f>
        <v>1500</v>
      </c>
      <c r="Q27" s="155">
        <f>'Amendment 1-Other Funds'!Q27+'Other Funds-Revision No. 2'!Q27</f>
        <v>65670</v>
      </c>
      <c r="R27" s="155">
        <f>'Amendment 1-Other Funds'!R27+'Other Funds-Revision No. 2'!R27</f>
        <v>64244</v>
      </c>
      <c r="S27" s="155">
        <f>'Amendment 1-Other Funds'!S27+'Other Funds-Revision No. 2'!S27</f>
        <v>42828</v>
      </c>
      <c r="T27" s="155">
        <f>'Amendment 1-Other Funds'!T27+'Other Funds-Revision No. 2'!T27</f>
        <v>6281</v>
      </c>
      <c r="U27" s="155">
        <f>'Amendment 1-Other Funds'!U27+'Other Funds-Revision No. 2'!U27</f>
        <v>20979</v>
      </c>
      <c r="V27" s="155">
        <f>'Amendment 1-Other Funds'!V27+'Other Funds-Revision No. 2'!V27</f>
        <v>10262</v>
      </c>
      <c r="W27" s="155">
        <f>'Amendment 1-Other Funds'!W27+'Other Funds-Revision No. 2'!W27</f>
        <v>0</v>
      </c>
      <c r="X27" s="155">
        <f>'Amendment 1-Other Funds'!X27+'Other Funds-Revision No. 2'!X27</f>
        <v>0</v>
      </c>
      <c r="Y27" s="155">
        <f>'Amendment 1-Other Funds'!Y27+'Other Funds-Revision No. 2'!Y27</f>
        <v>0</v>
      </c>
      <c r="Z27" s="155">
        <f>'Amendment 1-Other Funds'!Z27+'Other Funds-Revision No. 2'!Z27</f>
        <v>0</v>
      </c>
      <c r="AA27" s="155">
        <f>'Amendment 1-Other Funds'!AA27+'Other Funds-Revision No. 2'!AA27</f>
        <v>0</v>
      </c>
      <c r="AB27" s="155">
        <f>'Amendment 1-Other Funds'!AB27+'Other Funds-Revision No. 2'!AB27</f>
        <v>0</v>
      </c>
      <c r="AC27" s="155">
        <f>'Amendment 1-Other Funds'!AC27+'Other Funds-Revision No. 2'!AC27</f>
        <v>0</v>
      </c>
      <c r="AD27" s="155">
        <f>'Amendment 1-Other Funds'!AD27+'Other Funds-Revision No. 2'!AD27</f>
        <v>0</v>
      </c>
      <c r="AE27" s="155"/>
      <c r="AF27" s="164">
        <f>'Amendment 1-Other Funds'!AF27+'Other Funds-Revision No. 2'!AF27</f>
        <v>728786</v>
      </c>
      <c r="AH27" s="155"/>
    </row>
    <row r="28" spans="1:34" x14ac:dyDescent="0.2">
      <c r="A28" s="28" t="str">
        <f>+'Original ABG Allocation'!A28</f>
        <v>23</v>
      </c>
      <c r="B28" s="28" t="str">
        <f>+'Original ABG Allocation'!B28</f>
        <v>DAUPHIN</v>
      </c>
      <c r="C28" s="155">
        <f>'Amendment 1-Other Funds'!C28+'Other Funds-Revision No. 2'!C28</f>
        <v>0</v>
      </c>
      <c r="D28" s="155">
        <f>'Amendment 1-Other Funds'!D28+'Other Funds-Revision No. 2'!D28</f>
        <v>22900</v>
      </c>
      <c r="E28" s="155">
        <f>'Amendment 1-Other Funds'!E28+'Other Funds-Revision No. 2'!E28</f>
        <v>8840</v>
      </c>
      <c r="F28" s="155">
        <f>'Amendment 1-Other Funds'!F28+'Other Funds-Revision No. 2'!F28</f>
        <v>0</v>
      </c>
      <c r="G28" s="155">
        <f>'Amendment 1-Other Funds'!G28+'Other Funds-Revision No. 2'!G28</f>
        <v>0</v>
      </c>
      <c r="H28" s="155">
        <f>'Amendment 1-Other Funds'!H28+'Other Funds-Revision No. 2'!H28</f>
        <v>0</v>
      </c>
      <c r="I28" s="155">
        <f>'Amendment 1-Other Funds'!I28+'Other Funds-Revision No. 2'!I37</f>
        <v>0</v>
      </c>
      <c r="J28" s="155">
        <f>'Amendment 1-Other Funds'!J28+'Other Funds-Revision No. 2'!J28</f>
        <v>0</v>
      </c>
      <c r="K28" s="155">
        <f>'Amendment 1-Other Funds'!K28+'Other Funds-Revision No. 2'!K28</f>
        <v>5301</v>
      </c>
      <c r="L28" s="155">
        <f>'Amendment 1-Other Funds'!L28+'Other Funds-Revision No. 2'!L28</f>
        <v>0</v>
      </c>
      <c r="M28" s="155">
        <f>'Amendment 1-Other Funds'!M28+'Other Funds-Revision No. 2'!M28</f>
        <v>129041</v>
      </c>
      <c r="N28" s="155">
        <f>'Amendment 1-Other Funds'!N28+'Other Funds-Revision No. 2'!N28</f>
        <v>94315</v>
      </c>
      <c r="O28" s="155">
        <f>'Amendment 1-Other Funds'!O28+'Other Funds-Revision No. 2'!O28</f>
        <v>0</v>
      </c>
      <c r="P28" s="155">
        <f>'Amendment 1-Other Funds'!P28+'Other Funds-Revision No. 2'!P28</f>
        <v>70000</v>
      </c>
      <c r="Q28" s="155">
        <f>'Amendment 1-Other Funds'!Q28+'Other Funds-Revision No. 2'!Q28</f>
        <v>60278</v>
      </c>
      <c r="R28" s="155">
        <f>'Amendment 1-Other Funds'!R28+'Other Funds-Revision No. 2'!R28</f>
        <v>58968</v>
      </c>
      <c r="S28" s="155">
        <f>'Amendment 1-Other Funds'!S28+'Other Funds-Revision No. 2'!S28</f>
        <v>39311</v>
      </c>
      <c r="T28" s="155">
        <f>'Amendment 1-Other Funds'!T28+'Other Funds-Revision No. 2'!T28</f>
        <v>5766</v>
      </c>
      <c r="U28" s="155">
        <f>'Amendment 1-Other Funds'!U28+'Other Funds-Revision No. 2'!U28</f>
        <v>19257</v>
      </c>
      <c r="V28" s="155">
        <f>'Amendment 1-Other Funds'!V28+'Other Funds-Revision No. 2'!V28</f>
        <v>41146</v>
      </c>
      <c r="W28" s="155">
        <f>'Amendment 1-Other Funds'!W28+'Other Funds-Revision No. 2'!W28</f>
        <v>0</v>
      </c>
      <c r="X28" s="155">
        <f>'Amendment 1-Other Funds'!X28+'Other Funds-Revision No. 2'!X28</f>
        <v>0</v>
      </c>
      <c r="Y28" s="155">
        <f>'Amendment 1-Other Funds'!Y28+'Other Funds-Revision No. 2'!Y28</f>
        <v>0</v>
      </c>
      <c r="Z28" s="155">
        <f>'Amendment 1-Other Funds'!Z28+'Other Funds-Revision No. 2'!Z28</f>
        <v>0</v>
      </c>
      <c r="AA28" s="155">
        <f>'Amendment 1-Other Funds'!AA28+'Other Funds-Revision No. 2'!AA28</f>
        <v>0</v>
      </c>
      <c r="AB28" s="155">
        <f>'Amendment 1-Other Funds'!AB28+'Other Funds-Revision No. 2'!AB28</f>
        <v>0</v>
      </c>
      <c r="AC28" s="155">
        <f>'Amendment 1-Other Funds'!AC28+'Other Funds-Revision No. 2'!AC28</f>
        <v>0</v>
      </c>
      <c r="AD28" s="155">
        <f>'Amendment 1-Other Funds'!AD28+'Other Funds-Revision No. 2'!AD28</f>
        <v>0</v>
      </c>
      <c r="AE28" s="155"/>
      <c r="AF28" s="164">
        <f>'Amendment 1-Other Funds'!AF28+'Other Funds-Revision No. 2'!AF28</f>
        <v>555123</v>
      </c>
      <c r="AH28" s="155"/>
    </row>
    <row r="29" spans="1:34" x14ac:dyDescent="0.2">
      <c r="A29" s="28" t="str">
        <f>+'Original ABG Allocation'!A29</f>
        <v>24</v>
      </c>
      <c r="B29" s="28" t="str">
        <f>+'Original ABG Allocation'!B29</f>
        <v>LEBANON</v>
      </c>
      <c r="C29" s="155">
        <f>'Amendment 1-Other Funds'!C29+'Other Funds-Revision No. 2'!C29</f>
        <v>0</v>
      </c>
      <c r="D29" s="155">
        <f>'Amendment 1-Other Funds'!D29+'Other Funds-Revision No. 2'!D29</f>
        <v>6750</v>
      </c>
      <c r="E29" s="155">
        <f>'Amendment 1-Other Funds'!E29+'Other Funds-Revision No. 2'!E29</f>
        <v>9215</v>
      </c>
      <c r="F29" s="155">
        <f>'Amendment 1-Other Funds'!F29+'Other Funds-Revision No. 2'!F29</f>
        <v>0</v>
      </c>
      <c r="G29" s="155">
        <f>'Amendment 1-Other Funds'!G29+'Other Funds-Revision No. 2'!G29</f>
        <v>0</v>
      </c>
      <c r="H29" s="155">
        <f>'Amendment 1-Other Funds'!H29+'Other Funds-Revision No. 2'!H29</f>
        <v>0</v>
      </c>
      <c r="I29" s="155">
        <f>'Amendment 1-Other Funds'!I29+'Other Funds-Revision No. 2'!I38</f>
        <v>0</v>
      </c>
      <c r="J29" s="155">
        <f>'Amendment 1-Other Funds'!J29+'Other Funds-Revision No. 2'!J29</f>
        <v>0</v>
      </c>
      <c r="K29" s="155">
        <f>'Amendment 1-Other Funds'!K29+'Other Funds-Revision No. 2'!K29</f>
        <v>3154</v>
      </c>
      <c r="L29" s="155">
        <f>'Amendment 1-Other Funds'!L29+'Other Funds-Revision No. 2'!L29</f>
        <v>0</v>
      </c>
      <c r="M29" s="155">
        <f>'Amendment 1-Other Funds'!M29+'Other Funds-Revision No. 2'!M29</f>
        <v>714652</v>
      </c>
      <c r="N29" s="155">
        <f>'Amendment 1-Other Funds'!N29+'Other Funds-Revision No. 2'!N29</f>
        <v>38885</v>
      </c>
      <c r="O29" s="155">
        <f>'Amendment 1-Other Funds'!O29+'Other Funds-Revision No. 2'!O29</f>
        <v>48886</v>
      </c>
      <c r="P29" s="155">
        <f>'Amendment 1-Other Funds'!P29+'Other Funds-Revision No. 2'!P29</f>
        <v>0</v>
      </c>
      <c r="Q29" s="155">
        <f>'Amendment 1-Other Funds'!Q29+'Other Funds-Revision No. 2'!Q29</f>
        <v>56800</v>
      </c>
      <c r="R29" s="155">
        <f>'Amendment 1-Other Funds'!R29+'Other Funds-Revision No. 2'!R29</f>
        <v>58191</v>
      </c>
      <c r="S29" s="155">
        <f>'Amendment 1-Other Funds'!S29+'Other Funds-Revision No. 2'!S29</f>
        <v>38794</v>
      </c>
      <c r="T29" s="155">
        <f>'Amendment 1-Other Funds'!T29+'Other Funds-Revision No. 2'!T29</f>
        <v>8264</v>
      </c>
      <c r="U29" s="155">
        <f>'Amendment 1-Other Funds'!U29+'Other Funds-Revision No. 2'!U29</f>
        <v>18682</v>
      </c>
      <c r="V29" s="155">
        <f>'Amendment 1-Other Funds'!V29+'Other Funds-Revision No. 2'!V29</f>
        <v>19343</v>
      </c>
      <c r="W29" s="155">
        <f>'Amendment 1-Other Funds'!W29+'Other Funds-Revision No. 2'!W29</f>
        <v>0</v>
      </c>
      <c r="X29" s="155">
        <f>'Amendment 1-Other Funds'!X29+'Other Funds-Revision No. 2'!X29</f>
        <v>0</v>
      </c>
      <c r="Y29" s="155">
        <f>'Amendment 1-Other Funds'!Y29+'Other Funds-Revision No. 2'!Y29</f>
        <v>0</v>
      </c>
      <c r="Z29" s="155">
        <f>'Amendment 1-Other Funds'!Z29+'Other Funds-Revision No. 2'!Z29</f>
        <v>0</v>
      </c>
      <c r="AA29" s="155">
        <f>'Amendment 1-Other Funds'!AA29+'Other Funds-Revision No. 2'!AA29</f>
        <v>0</v>
      </c>
      <c r="AB29" s="155">
        <f>'Amendment 1-Other Funds'!AB29+'Other Funds-Revision No. 2'!AB29</f>
        <v>0</v>
      </c>
      <c r="AC29" s="155">
        <f>'Amendment 1-Other Funds'!AC29+'Other Funds-Revision No. 2'!AC29</f>
        <v>0</v>
      </c>
      <c r="AD29" s="155">
        <f>'Amendment 1-Other Funds'!AD29+'Other Funds-Revision No. 2'!AD29</f>
        <v>0</v>
      </c>
      <c r="AE29" s="155"/>
      <c r="AF29" s="164">
        <f>'Amendment 1-Other Funds'!AF29+'Other Funds-Revision No. 2'!AF29</f>
        <v>1021616</v>
      </c>
      <c r="AH29" s="155"/>
    </row>
    <row r="30" spans="1:34" x14ac:dyDescent="0.2">
      <c r="A30" s="28" t="str">
        <f>+'Original ABG Allocation'!A30</f>
        <v>25</v>
      </c>
      <c r="B30" s="28" t="str">
        <f>+'Original ABG Allocation'!B30</f>
        <v>YORK</v>
      </c>
      <c r="C30" s="155">
        <f>'Amendment 1-Other Funds'!C30+'Other Funds-Revision No. 2'!C30</f>
        <v>0</v>
      </c>
      <c r="D30" s="155">
        <f>'Amendment 1-Other Funds'!D30+'Other Funds-Revision No. 2'!D30</f>
        <v>5475</v>
      </c>
      <c r="E30" s="155">
        <f>'Amendment 1-Other Funds'!E30+'Other Funds-Revision No. 2'!E30</f>
        <v>8840</v>
      </c>
      <c r="F30" s="155">
        <f>'Amendment 1-Other Funds'!F30+'Other Funds-Revision No. 2'!F30</f>
        <v>0</v>
      </c>
      <c r="G30" s="155">
        <f>'Amendment 1-Other Funds'!G30+'Other Funds-Revision No. 2'!G30</f>
        <v>0</v>
      </c>
      <c r="H30" s="155">
        <f>'Amendment 1-Other Funds'!H30+'Other Funds-Revision No. 2'!H30</f>
        <v>0</v>
      </c>
      <c r="I30" s="155">
        <f>'Amendment 1-Other Funds'!I30+'Other Funds-Revision No. 2'!I39</f>
        <v>0</v>
      </c>
      <c r="J30" s="155">
        <f>'Amendment 1-Other Funds'!J30+'Other Funds-Revision No. 2'!J30</f>
        <v>0</v>
      </c>
      <c r="K30" s="155">
        <f>'Amendment 1-Other Funds'!K30+'Other Funds-Revision No. 2'!K30</f>
        <v>7187</v>
      </c>
      <c r="L30" s="155">
        <f>'Amendment 1-Other Funds'!L30+'Other Funds-Revision No. 2'!L30</f>
        <v>0</v>
      </c>
      <c r="M30" s="155">
        <f>'Amendment 1-Other Funds'!M30+'Other Funds-Revision No. 2'!M30</f>
        <v>1980012</v>
      </c>
      <c r="N30" s="155">
        <f>'Amendment 1-Other Funds'!N30+'Other Funds-Revision No. 2'!N30</f>
        <v>108682</v>
      </c>
      <c r="O30" s="155">
        <f>'Amendment 1-Other Funds'!O30+'Other Funds-Revision No. 2'!O30</f>
        <v>47116</v>
      </c>
      <c r="P30" s="155">
        <f>'Amendment 1-Other Funds'!P30+'Other Funds-Revision No. 2'!P30</f>
        <v>100000</v>
      </c>
      <c r="Q30" s="155">
        <f>'Amendment 1-Other Funds'!Q30+'Other Funds-Revision No. 2'!Q30</f>
        <v>172153</v>
      </c>
      <c r="R30" s="155">
        <f>'Amendment 1-Other Funds'!R30+'Other Funds-Revision No. 2'!R30</f>
        <v>168410</v>
      </c>
      <c r="S30" s="155">
        <f>'Amendment 1-Other Funds'!S30+'Other Funds-Revision No. 2'!S30</f>
        <v>112273</v>
      </c>
      <c r="T30" s="155">
        <f>'Amendment 1-Other Funds'!T30+'Other Funds-Revision No. 2'!T30</f>
        <v>16467</v>
      </c>
      <c r="U30" s="155">
        <f>'Amendment 1-Other Funds'!U30+'Other Funds-Revision No. 2'!U30</f>
        <v>54998</v>
      </c>
      <c r="V30" s="155">
        <f>'Amendment 1-Other Funds'!V30+'Other Funds-Revision No. 2'!V30</f>
        <v>60311</v>
      </c>
      <c r="W30" s="155">
        <f>'Amendment 1-Other Funds'!W30+'Other Funds-Revision No. 2'!W30</f>
        <v>0</v>
      </c>
      <c r="X30" s="155">
        <f>'Amendment 1-Other Funds'!X30+'Other Funds-Revision No. 2'!X30</f>
        <v>0</v>
      </c>
      <c r="Y30" s="155">
        <f>'Amendment 1-Other Funds'!Y30+'Other Funds-Revision No. 2'!Y30</f>
        <v>0</v>
      </c>
      <c r="Z30" s="155">
        <f>'Amendment 1-Other Funds'!Z30+'Other Funds-Revision No. 2'!Z30</f>
        <v>0</v>
      </c>
      <c r="AA30" s="155">
        <f>'Amendment 1-Other Funds'!AA30+'Other Funds-Revision No. 2'!AA30</f>
        <v>0</v>
      </c>
      <c r="AB30" s="155">
        <f>'Amendment 1-Other Funds'!AB30+'Other Funds-Revision No. 2'!AB30</f>
        <v>0</v>
      </c>
      <c r="AC30" s="155">
        <f>'Amendment 1-Other Funds'!AC30+'Other Funds-Revision No. 2'!AC30</f>
        <v>0</v>
      </c>
      <c r="AD30" s="155">
        <f>'Amendment 1-Other Funds'!AD30+'Other Funds-Revision No. 2'!AD30</f>
        <v>0</v>
      </c>
      <c r="AE30" s="155"/>
      <c r="AF30" s="164">
        <f>'Amendment 1-Other Funds'!AF30+'Other Funds-Revision No. 2'!AF30</f>
        <v>2841924</v>
      </c>
      <c r="AH30" s="155"/>
    </row>
    <row r="31" spans="1:34" x14ac:dyDescent="0.2">
      <c r="A31" s="28" t="str">
        <f>+'Original ABG Allocation'!A31</f>
        <v>26</v>
      </c>
      <c r="B31" s="28" t="str">
        <f>+'Original ABG Allocation'!B31</f>
        <v>LANCASTER</v>
      </c>
      <c r="C31" s="155">
        <f>'Amendment 1-Other Funds'!C31+'Other Funds-Revision No. 2'!C31</f>
        <v>0</v>
      </c>
      <c r="D31" s="155">
        <f>'Amendment 1-Other Funds'!D31+'Other Funds-Revision No. 2'!D31</f>
        <v>5900</v>
      </c>
      <c r="E31" s="155">
        <f>'Amendment 1-Other Funds'!E31+'Other Funds-Revision No. 2'!E31</f>
        <v>8840</v>
      </c>
      <c r="F31" s="155">
        <f>'Amendment 1-Other Funds'!F31+'Other Funds-Revision No. 2'!F31</f>
        <v>0</v>
      </c>
      <c r="G31" s="155">
        <f>'Amendment 1-Other Funds'!G31+'Other Funds-Revision No. 2'!G31</f>
        <v>0</v>
      </c>
      <c r="H31" s="155">
        <f>'Amendment 1-Other Funds'!H31+'Other Funds-Revision No. 2'!H31</f>
        <v>0</v>
      </c>
      <c r="I31" s="155">
        <f>'Amendment 1-Other Funds'!I31+'Other Funds-Revision No. 2'!I40</f>
        <v>0</v>
      </c>
      <c r="J31" s="155">
        <f>'Amendment 1-Other Funds'!J31+'Other Funds-Revision No. 2'!J31</f>
        <v>0</v>
      </c>
      <c r="K31" s="155">
        <f>'Amendment 1-Other Funds'!K31+'Other Funds-Revision No. 2'!K31</f>
        <v>7998</v>
      </c>
      <c r="L31" s="155">
        <f>'Amendment 1-Other Funds'!L31+'Other Funds-Revision No. 2'!L31</f>
        <v>0</v>
      </c>
      <c r="M31" s="155">
        <f>'Amendment 1-Other Funds'!M31+'Other Funds-Revision No. 2'!M31</f>
        <v>1876617</v>
      </c>
      <c r="N31" s="155">
        <f>'Amendment 1-Other Funds'!N31+'Other Funds-Revision No. 2'!N31</f>
        <v>270544</v>
      </c>
      <c r="O31" s="155">
        <f>'Amendment 1-Other Funds'!O31+'Other Funds-Revision No. 2'!O31</f>
        <v>54194</v>
      </c>
      <c r="P31" s="155">
        <f>'Amendment 1-Other Funds'!P31+'Other Funds-Revision No. 2'!P31</f>
        <v>100000</v>
      </c>
      <c r="Q31" s="155">
        <f>'Amendment 1-Other Funds'!Q31+'Other Funds-Revision No. 2'!Q31</f>
        <v>287159</v>
      </c>
      <c r="R31" s="155">
        <f>'Amendment 1-Other Funds'!R31+'Other Funds-Revision No. 2'!R31</f>
        <v>187277</v>
      </c>
      <c r="S31" s="155">
        <f>'Amendment 1-Other Funds'!S31+'Other Funds-Revision No. 2'!S31</f>
        <v>124852</v>
      </c>
      <c r="T31" s="155">
        <f>'Amendment 1-Other Funds'!T31+'Other Funds-Revision No. 2'!T31</f>
        <v>18311</v>
      </c>
      <c r="U31" s="155">
        <f>'Amendment 1-Other Funds'!U31+'Other Funds-Revision No. 2'!U31</f>
        <v>61159</v>
      </c>
      <c r="V31" s="155">
        <f>'Amendment 1-Other Funds'!V31+'Other Funds-Revision No. 2'!V31</f>
        <v>68547</v>
      </c>
      <c r="W31" s="155">
        <f>'Amendment 1-Other Funds'!W31+'Other Funds-Revision No. 2'!W31</f>
        <v>0</v>
      </c>
      <c r="X31" s="155">
        <f>'Amendment 1-Other Funds'!X31+'Other Funds-Revision No. 2'!X31</f>
        <v>0</v>
      </c>
      <c r="Y31" s="155">
        <f>'Amendment 1-Other Funds'!Y31+'Other Funds-Revision No. 2'!Y31</f>
        <v>0</v>
      </c>
      <c r="Z31" s="155">
        <f>'Amendment 1-Other Funds'!Z31+'Other Funds-Revision No. 2'!Z31</f>
        <v>0</v>
      </c>
      <c r="AA31" s="155">
        <f>'Amendment 1-Other Funds'!AA31+'Other Funds-Revision No. 2'!AA31</f>
        <v>0</v>
      </c>
      <c r="AB31" s="155">
        <f>'Amendment 1-Other Funds'!AB31+'Other Funds-Revision No. 2'!AB31</f>
        <v>0</v>
      </c>
      <c r="AC31" s="155">
        <f>'Amendment 1-Other Funds'!AC31+'Other Funds-Revision No. 2'!AC31</f>
        <v>0</v>
      </c>
      <c r="AD31" s="155">
        <f>'Amendment 1-Other Funds'!AD31+'Other Funds-Revision No. 2'!AD31</f>
        <v>0</v>
      </c>
      <c r="AE31" s="155"/>
      <c r="AF31" s="164">
        <f>'Amendment 1-Other Funds'!AF31+'Other Funds-Revision No. 2'!AF31</f>
        <v>3071398</v>
      </c>
      <c r="AH31" s="155"/>
    </row>
    <row r="32" spans="1:34" x14ac:dyDescent="0.2">
      <c r="A32" s="28" t="str">
        <f>+'Original ABG Allocation'!A32</f>
        <v>27</v>
      </c>
      <c r="B32" s="28" t="str">
        <f>+'Original ABG Allocation'!B32</f>
        <v>CHESTER</v>
      </c>
      <c r="C32" s="155">
        <f>'Amendment 1-Other Funds'!C32+'Other Funds-Revision No. 2'!C32</f>
        <v>0</v>
      </c>
      <c r="D32" s="155">
        <f>'Amendment 1-Other Funds'!D32+'Other Funds-Revision No. 2'!D32</f>
        <v>8875</v>
      </c>
      <c r="E32" s="155">
        <f>'Amendment 1-Other Funds'!E32+'Other Funds-Revision No. 2'!E32</f>
        <v>8840</v>
      </c>
      <c r="F32" s="155">
        <f>'Amendment 1-Other Funds'!F32+'Other Funds-Revision No. 2'!F32</f>
        <v>0</v>
      </c>
      <c r="G32" s="155">
        <f>'Amendment 1-Other Funds'!G32+'Other Funds-Revision No. 2'!G32</f>
        <v>0</v>
      </c>
      <c r="H32" s="155">
        <f>'Amendment 1-Other Funds'!H32+'Other Funds-Revision No. 2'!H32</f>
        <v>0</v>
      </c>
      <c r="I32" s="155">
        <f>'Amendment 1-Other Funds'!I32+'Other Funds-Revision No. 2'!I41</f>
        <v>0</v>
      </c>
      <c r="J32" s="155">
        <f>'Amendment 1-Other Funds'!J32+'Other Funds-Revision No. 2'!J32</f>
        <v>0</v>
      </c>
      <c r="K32" s="155">
        <f>'Amendment 1-Other Funds'!K32+'Other Funds-Revision No. 2'!K32</f>
        <v>6284</v>
      </c>
      <c r="L32" s="155">
        <f>'Amendment 1-Other Funds'!L32+'Other Funds-Revision No. 2'!L32</f>
        <v>0</v>
      </c>
      <c r="M32" s="155">
        <f>'Amendment 1-Other Funds'!M32+'Other Funds-Revision No. 2'!M32</f>
        <v>684864</v>
      </c>
      <c r="N32" s="155">
        <f>'Amendment 1-Other Funds'!N32+'Other Funds-Revision No. 2'!N32</f>
        <v>70176</v>
      </c>
      <c r="O32" s="155">
        <f>'Amendment 1-Other Funds'!O32+'Other Funds-Revision No. 2'!O32</f>
        <v>54194</v>
      </c>
      <c r="P32" s="155">
        <f>'Amendment 1-Other Funds'!P32+'Other Funds-Revision No. 2'!P32</f>
        <v>65000</v>
      </c>
      <c r="Q32" s="155">
        <f>'Amendment 1-Other Funds'!Q32+'Other Funds-Revision No. 2'!Q32</f>
        <v>219060</v>
      </c>
      <c r="R32" s="155">
        <f>'Amendment 1-Other Funds'!R32+'Other Funds-Revision No. 2'!R32</f>
        <v>214449</v>
      </c>
      <c r="S32" s="155">
        <f>'Amendment 1-Other Funds'!S32+'Other Funds-Revision No. 2'!S32</f>
        <v>142967</v>
      </c>
      <c r="T32" s="155">
        <f>'Amendment 1-Other Funds'!T32+'Other Funds-Revision No. 2'!T32</f>
        <v>0</v>
      </c>
      <c r="U32" s="155">
        <f>'Amendment 1-Other Funds'!U32+'Other Funds-Revision No. 2'!U32</f>
        <v>0</v>
      </c>
      <c r="V32" s="155">
        <f>'Amendment 1-Other Funds'!V32+'Other Funds-Revision No. 2'!V32</f>
        <v>51134</v>
      </c>
      <c r="W32" s="155">
        <f>'Amendment 1-Other Funds'!W32+'Other Funds-Revision No. 2'!W32</f>
        <v>0</v>
      </c>
      <c r="X32" s="155">
        <f>'Amendment 1-Other Funds'!X32+'Other Funds-Revision No. 2'!X32</f>
        <v>0</v>
      </c>
      <c r="Y32" s="155">
        <f>'Amendment 1-Other Funds'!Y32+'Other Funds-Revision No. 2'!Y32</f>
        <v>0</v>
      </c>
      <c r="Z32" s="155">
        <f>'Amendment 1-Other Funds'!Z32+'Other Funds-Revision No. 2'!Z32</f>
        <v>0</v>
      </c>
      <c r="AA32" s="155">
        <f>'Amendment 1-Other Funds'!AA32+'Other Funds-Revision No. 2'!AA32</f>
        <v>0</v>
      </c>
      <c r="AB32" s="155">
        <f>'Amendment 1-Other Funds'!AB32+'Other Funds-Revision No. 2'!AB32</f>
        <v>0</v>
      </c>
      <c r="AC32" s="155">
        <f>'Amendment 1-Other Funds'!AC32+'Other Funds-Revision No. 2'!AC32</f>
        <v>0</v>
      </c>
      <c r="AD32" s="155">
        <f>'Amendment 1-Other Funds'!AD32+'Other Funds-Revision No. 2'!AD32</f>
        <v>0</v>
      </c>
      <c r="AE32" s="155"/>
      <c r="AF32" s="164">
        <f>'Amendment 1-Other Funds'!AF32+'Other Funds-Revision No. 2'!AF32</f>
        <v>1525843</v>
      </c>
      <c r="AH32" s="155"/>
    </row>
    <row r="33" spans="1:34" x14ac:dyDescent="0.2">
      <c r="A33" s="28" t="str">
        <f>+'Original ABG Allocation'!A33</f>
        <v>28</v>
      </c>
      <c r="B33" s="28" t="str">
        <f>+'Original ABG Allocation'!B33</f>
        <v>MONTGOMERY</v>
      </c>
      <c r="C33" s="155">
        <f>'Amendment 1-Other Funds'!C33+'Other Funds-Revision No. 2'!C33</f>
        <v>0</v>
      </c>
      <c r="D33" s="155">
        <f>'Amendment 1-Other Funds'!D33+'Other Funds-Revision No. 2'!D33</f>
        <v>16100</v>
      </c>
      <c r="E33" s="155">
        <f>'Amendment 1-Other Funds'!E33+'Other Funds-Revision No. 2'!E33</f>
        <v>8840</v>
      </c>
      <c r="F33" s="155">
        <f>'Amendment 1-Other Funds'!F33+'Other Funds-Revision No. 2'!F33</f>
        <v>0</v>
      </c>
      <c r="G33" s="155">
        <f>'Amendment 1-Other Funds'!G33+'Other Funds-Revision No. 2'!G33</f>
        <v>0</v>
      </c>
      <c r="H33" s="155">
        <f>'Amendment 1-Other Funds'!H33+'Other Funds-Revision No. 2'!H33</f>
        <v>0</v>
      </c>
      <c r="I33" s="155">
        <f>'Amendment 1-Other Funds'!I33+'Other Funds-Revision No. 2'!I42</f>
        <v>0</v>
      </c>
      <c r="J33" s="155">
        <f>'Amendment 1-Other Funds'!J33+'Other Funds-Revision No. 2'!J33</f>
        <v>0</v>
      </c>
      <c r="K33" s="155">
        <f>'Amendment 1-Other Funds'!K33+'Other Funds-Revision No. 2'!K33</f>
        <v>10115</v>
      </c>
      <c r="L33" s="155">
        <f>'Amendment 1-Other Funds'!L33+'Other Funds-Revision No. 2'!L33</f>
        <v>0</v>
      </c>
      <c r="M33" s="155">
        <f>'Amendment 1-Other Funds'!M33+'Other Funds-Revision No. 2'!M33</f>
        <v>1974940</v>
      </c>
      <c r="N33" s="155">
        <f>'Amendment 1-Other Funds'!N33+'Other Funds-Revision No. 2'!N33</f>
        <v>426935</v>
      </c>
      <c r="O33" s="155">
        <f>'Amendment 1-Other Funds'!O33+'Other Funds-Revision No. 2'!O33</f>
        <v>54036</v>
      </c>
      <c r="P33" s="155">
        <f>'Amendment 1-Other Funds'!P33+'Other Funds-Revision No. 2'!P33</f>
        <v>73392</v>
      </c>
      <c r="Q33" s="155">
        <f>'Amendment 1-Other Funds'!Q33+'Other Funds-Revision No. 2'!Q33</f>
        <v>262781</v>
      </c>
      <c r="R33" s="155">
        <f>'Amendment 1-Other Funds'!R33+'Other Funds-Revision No. 2'!R33</f>
        <v>257068</v>
      </c>
      <c r="S33" s="155">
        <f>'Amendment 1-Other Funds'!S33+'Other Funds-Revision No. 2'!S33</f>
        <v>171378</v>
      </c>
      <c r="T33" s="155">
        <f>'Amendment 1-Other Funds'!T33+'Other Funds-Revision No. 2'!T33</f>
        <v>25135</v>
      </c>
      <c r="U33" s="155">
        <f>'Amendment 1-Other Funds'!U33+'Other Funds-Revision No. 2'!U33</f>
        <v>83950</v>
      </c>
      <c r="V33" s="155">
        <f>'Amendment 1-Other Funds'!V33+'Other Funds-Revision No. 2'!V33</f>
        <v>92594</v>
      </c>
      <c r="W33" s="155">
        <f>'Amendment 1-Other Funds'!W33+'Other Funds-Revision No. 2'!W33</f>
        <v>0</v>
      </c>
      <c r="X33" s="155">
        <f>'Amendment 1-Other Funds'!X33+'Other Funds-Revision No. 2'!X33</f>
        <v>0</v>
      </c>
      <c r="Y33" s="155">
        <f>'Amendment 1-Other Funds'!Y33+'Other Funds-Revision No. 2'!Y33</f>
        <v>0</v>
      </c>
      <c r="Z33" s="155">
        <f>'Amendment 1-Other Funds'!Z33+'Other Funds-Revision No. 2'!Z33</f>
        <v>0</v>
      </c>
      <c r="AA33" s="155">
        <f>'Amendment 1-Other Funds'!AA33+'Other Funds-Revision No. 2'!AA33</f>
        <v>0</v>
      </c>
      <c r="AB33" s="155">
        <f>'Amendment 1-Other Funds'!AB33+'Other Funds-Revision No. 2'!AB33</f>
        <v>0</v>
      </c>
      <c r="AC33" s="155">
        <f>'Amendment 1-Other Funds'!AC33+'Other Funds-Revision No. 2'!AC33</f>
        <v>0</v>
      </c>
      <c r="AD33" s="155">
        <f>'Amendment 1-Other Funds'!AD33+'Other Funds-Revision No. 2'!AD33</f>
        <v>0</v>
      </c>
      <c r="AE33" s="155"/>
      <c r="AF33" s="164">
        <f>'Amendment 1-Other Funds'!AF33+'Other Funds-Revision No. 2'!AF33</f>
        <v>3457264</v>
      </c>
      <c r="AH33" s="155"/>
    </row>
    <row r="34" spans="1:34" x14ac:dyDescent="0.2">
      <c r="A34" s="28" t="str">
        <f>+'Original ABG Allocation'!A34</f>
        <v>29</v>
      </c>
      <c r="B34" s="28" t="str">
        <f>+'Original ABG Allocation'!B34</f>
        <v>BUCKS</v>
      </c>
      <c r="C34" s="155">
        <f>'Amendment 1-Other Funds'!C34+'Other Funds-Revision No. 2'!C34</f>
        <v>0</v>
      </c>
      <c r="D34" s="155">
        <f>'Amendment 1-Other Funds'!D34+'Other Funds-Revision No. 2'!D34</f>
        <v>5050</v>
      </c>
      <c r="E34" s="155">
        <f>'Amendment 1-Other Funds'!E34+'Other Funds-Revision No. 2'!E34</f>
        <v>8840</v>
      </c>
      <c r="F34" s="155">
        <f>'Amendment 1-Other Funds'!F34+'Other Funds-Revision No. 2'!F34</f>
        <v>0</v>
      </c>
      <c r="G34" s="155">
        <f>'Amendment 1-Other Funds'!G34+'Other Funds-Revision No. 2'!G34</f>
        <v>0</v>
      </c>
      <c r="H34" s="155">
        <f>'Amendment 1-Other Funds'!H34+'Other Funds-Revision No. 2'!H34</f>
        <v>0</v>
      </c>
      <c r="I34" s="155">
        <f>'Amendment 1-Other Funds'!I34+'Other Funds-Revision No. 2'!I43</f>
        <v>0</v>
      </c>
      <c r="J34" s="155">
        <f>'Amendment 1-Other Funds'!J34+'Other Funds-Revision No. 2'!J34</f>
        <v>0</v>
      </c>
      <c r="K34" s="155">
        <f>'Amendment 1-Other Funds'!K34+'Other Funds-Revision No. 2'!K34</f>
        <v>7889</v>
      </c>
      <c r="L34" s="155">
        <f>'Amendment 1-Other Funds'!L34+'Other Funds-Revision No. 2'!L34</f>
        <v>0</v>
      </c>
      <c r="M34" s="155">
        <f>'Amendment 1-Other Funds'!M34+'Other Funds-Revision No. 2'!M34</f>
        <v>982342</v>
      </c>
      <c r="N34" s="155">
        <f>'Amendment 1-Other Funds'!N34+'Other Funds-Revision No. 2'!N34</f>
        <v>106902</v>
      </c>
      <c r="O34" s="155">
        <f>'Amendment 1-Other Funds'!O34+'Other Funds-Revision No. 2'!O34</f>
        <v>54194</v>
      </c>
      <c r="P34" s="155">
        <f>'Amendment 1-Other Funds'!P34+'Other Funds-Revision No. 2'!P34</f>
        <v>0</v>
      </c>
      <c r="Q34" s="155">
        <f>'Amendment 1-Other Funds'!Q34+'Other Funds-Revision No. 2'!Q34</f>
        <v>200000</v>
      </c>
      <c r="R34" s="155">
        <f>'Amendment 1-Other Funds'!R34+'Other Funds-Revision No. 2'!R34</f>
        <v>180000</v>
      </c>
      <c r="S34" s="155">
        <f>'Amendment 1-Other Funds'!S34+'Other Funds-Revision No. 2'!S34</f>
        <v>120000</v>
      </c>
      <c r="T34" s="155">
        <f>'Amendment 1-Other Funds'!T34+'Other Funds-Revision No. 2'!T34</f>
        <v>20000</v>
      </c>
      <c r="U34" s="155">
        <f>'Amendment 1-Other Funds'!U34+'Other Funds-Revision No. 2'!U34</f>
        <v>60000</v>
      </c>
      <c r="V34" s="155">
        <f>'Amendment 1-Other Funds'!V34+'Other Funds-Revision No. 2'!V34</f>
        <v>67441</v>
      </c>
      <c r="W34" s="155">
        <f>'Amendment 1-Other Funds'!W34+'Other Funds-Revision No. 2'!W34</f>
        <v>0</v>
      </c>
      <c r="X34" s="155">
        <f>'Amendment 1-Other Funds'!X34+'Other Funds-Revision No. 2'!X34</f>
        <v>0</v>
      </c>
      <c r="Y34" s="155">
        <f>'Amendment 1-Other Funds'!Y34+'Other Funds-Revision No. 2'!Y34</f>
        <v>75402</v>
      </c>
      <c r="Z34" s="155">
        <f>'Amendment 1-Other Funds'!Z34+'Other Funds-Revision No. 2'!Z34</f>
        <v>0</v>
      </c>
      <c r="AA34" s="155">
        <f>'Amendment 1-Other Funds'!AA34+'Other Funds-Revision No. 2'!AA34</f>
        <v>0</v>
      </c>
      <c r="AB34" s="155">
        <f>'Amendment 1-Other Funds'!AB34+'Other Funds-Revision No. 2'!AB34</f>
        <v>0</v>
      </c>
      <c r="AC34" s="155">
        <f>'Amendment 1-Other Funds'!AC34+'Other Funds-Revision No. 2'!AC34</f>
        <v>0</v>
      </c>
      <c r="AD34" s="155">
        <f>'Amendment 1-Other Funds'!AD34+'Other Funds-Revision No. 2'!AD34</f>
        <v>0</v>
      </c>
      <c r="AE34" s="155"/>
      <c r="AF34" s="164">
        <f>'Amendment 1-Other Funds'!AF34+'Other Funds-Revision No. 2'!AF34</f>
        <v>1888060</v>
      </c>
      <c r="AH34" s="155"/>
    </row>
    <row r="35" spans="1:34" x14ac:dyDescent="0.2">
      <c r="A35" s="28" t="str">
        <f>+'Original ABG Allocation'!A35</f>
        <v>30</v>
      </c>
      <c r="B35" s="28" t="str">
        <f>+'Original ABG Allocation'!B35</f>
        <v>DELAWARE</v>
      </c>
      <c r="C35" s="155">
        <f>'Amendment 1-Other Funds'!C35+'Other Funds-Revision No. 2'!C35</f>
        <v>0</v>
      </c>
      <c r="D35" s="155">
        <f>'Amendment 1-Other Funds'!D35+'Other Funds-Revision No. 2'!D35</f>
        <v>2925</v>
      </c>
      <c r="E35" s="155">
        <f>'Amendment 1-Other Funds'!E35+'Other Funds-Revision No. 2'!E35</f>
        <v>8840</v>
      </c>
      <c r="F35" s="155">
        <f>'Amendment 1-Other Funds'!F35+'Other Funds-Revision No. 2'!F35</f>
        <v>0</v>
      </c>
      <c r="G35" s="155">
        <f>'Amendment 1-Other Funds'!G35+'Other Funds-Revision No. 2'!G35</f>
        <v>0</v>
      </c>
      <c r="H35" s="155">
        <f>'Amendment 1-Other Funds'!H35+'Other Funds-Revision No. 2'!H35</f>
        <v>0</v>
      </c>
      <c r="I35" s="155">
        <f>'Amendment 1-Other Funds'!I35+'Other Funds-Revision No. 2'!I44</f>
        <v>0</v>
      </c>
      <c r="J35" s="155">
        <f>'Amendment 1-Other Funds'!J35+'Other Funds-Revision No. 2'!J35</f>
        <v>0</v>
      </c>
      <c r="K35" s="155">
        <f>'Amendment 1-Other Funds'!K35+'Other Funds-Revision No. 2'!K35</f>
        <v>8500</v>
      </c>
      <c r="L35" s="155">
        <f>'Amendment 1-Other Funds'!L35+'Other Funds-Revision No. 2'!L35</f>
        <v>0</v>
      </c>
      <c r="M35" s="155">
        <f>'Amendment 1-Other Funds'!M35+'Other Funds-Revision No. 2'!M35</f>
        <v>1162566</v>
      </c>
      <c r="N35" s="155">
        <f>'Amendment 1-Other Funds'!N35+'Other Funds-Revision No. 2'!N35</f>
        <v>172328</v>
      </c>
      <c r="O35" s="155">
        <f>'Amendment 1-Other Funds'!O35+'Other Funds-Revision No. 2'!O35</f>
        <v>50655</v>
      </c>
      <c r="P35" s="155">
        <f>'Amendment 1-Other Funds'!P35+'Other Funds-Revision No. 2'!P35</f>
        <v>48000</v>
      </c>
      <c r="Q35" s="155">
        <f>'Amendment 1-Other Funds'!Q35+'Other Funds-Revision No. 2'!Q35</f>
        <v>306266</v>
      </c>
      <c r="R35" s="155">
        <f>'Amendment 1-Other Funds'!R35+'Other Funds-Revision No. 2'!R35</f>
        <v>299607</v>
      </c>
      <c r="S35" s="155">
        <f>'Amendment 1-Other Funds'!S35+'Other Funds-Revision No. 2'!S35</f>
        <v>199738</v>
      </c>
      <c r="T35" s="155">
        <f>'Amendment 1-Other Funds'!T35+'Other Funds-Revision No. 2'!T35</f>
        <v>29295</v>
      </c>
      <c r="U35" s="155">
        <f>'Amendment 1-Other Funds'!U35+'Other Funds-Revision No. 2'!U35</f>
        <v>97842</v>
      </c>
      <c r="V35" s="155">
        <f>'Amendment 1-Other Funds'!V35+'Other Funds-Revision No. 2'!V35</f>
        <v>73647</v>
      </c>
      <c r="W35" s="155">
        <f>'Amendment 1-Other Funds'!W35+'Other Funds-Revision No. 2'!W35</f>
        <v>0</v>
      </c>
      <c r="X35" s="155">
        <f>'Amendment 1-Other Funds'!X35+'Other Funds-Revision No. 2'!X35</f>
        <v>0</v>
      </c>
      <c r="Y35" s="155">
        <f>'Amendment 1-Other Funds'!Y35+'Other Funds-Revision No. 2'!Y35</f>
        <v>0</v>
      </c>
      <c r="Z35" s="155">
        <f>'Amendment 1-Other Funds'!Z35+'Other Funds-Revision No. 2'!Z35</f>
        <v>0</v>
      </c>
      <c r="AA35" s="155">
        <f>'Amendment 1-Other Funds'!AA35+'Other Funds-Revision No. 2'!AA35</f>
        <v>0</v>
      </c>
      <c r="AB35" s="155">
        <f>'Amendment 1-Other Funds'!AB35+'Other Funds-Revision No. 2'!AB35</f>
        <v>0</v>
      </c>
      <c r="AC35" s="155">
        <f>'Amendment 1-Other Funds'!AC35+'Other Funds-Revision No. 2'!AC35</f>
        <v>0</v>
      </c>
      <c r="AD35" s="155">
        <f>'Amendment 1-Other Funds'!AD35+'Other Funds-Revision No. 2'!AD35</f>
        <v>0</v>
      </c>
      <c r="AE35" s="155"/>
      <c r="AF35" s="164">
        <f>'Amendment 1-Other Funds'!AF35+'Other Funds-Revision No. 2'!AF35</f>
        <v>2460209</v>
      </c>
      <c r="AH35" s="155"/>
    </row>
    <row r="36" spans="1:34" x14ac:dyDescent="0.2">
      <c r="A36" s="28" t="str">
        <f>+'Original ABG Allocation'!A36</f>
        <v>31</v>
      </c>
      <c r="B36" s="28" t="str">
        <f>+'Original ABG Allocation'!B36</f>
        <v>PHILADELPHIA</v>
      </c>
      <c r="C36" s="155">
        <f>'Amendment 1-Other Funds'!C36+'Other Funds-Revision No. 2'!C36</f>
        <v>0</v>
      </c>
      <c r="D36" s="155">
        <f>'Amendment 1-Other Funds'!D36+'Other Funds-Revision No. 2'!D36</f>
        <v>24600</v>
      </c>
      <c r="E36" s="155">
        <f>'Amendment 1-Other Funds'!E36+'Other Funds-Revision No. 2'!E36</f>
        <v>10140</v>
      </c>
      <c r="F36" s="155">
        <f>'Amendment 1-Other Funds'!F36+'Other Funds-Revision No. 2'!F36</f>
        <v>0</v>
      </c>
      <c r="G36" s="155">
        <f>'Amendment 1-Other Funds'!G36+'Other Funds-Revision No. 2'!G36</f>
        <v>0</v>
      </c>
      <c r="H36" s="155">
        <f>'Amendment 1-Other Funds'!H36+'Other Funds-Revision No. 2'!H36</f>
        <v>0</v>
      </c>
      <c r="I36" s="155">
        <v>0</v>
      </c>
      <c r="J36" s="155">
        <f>'Amendment 1-Other Funds'!J36+'Other Funds-Revision No. 2'!J36</f>
        <v>0</v>
      </c>
      <c r="K36" s="155">
        <f>'Amendment 1-Other Funds'!K36+'Other Funds-Revision No. 2'!K36</f>
        <v>32192</v>
      </c>
      <c r="L36" s="155">
        <f>'Amendment 1-Other Funds'!L36+'Other Funds-Revision No. 2'!L36</f>
        <v>0</v>
      </c>
      <c r="M36" s="155">
        <f>'Amendment 1-Other Funds'!M36+'Other Funds-Revision No. 2'!M36</f>
        <v>1946696</v>
      </c>
      <c r="N36" s="155">
        <f>'Amendment 1-Other Funds'!N36+'Other Funds-Revision No. 2'!N36</f>
        <v>1594614</v>
      </c>
      <c r="O36" s="155">
        <f>'Amendment 1-Other Funds'!O36+'Other Funds-Revision No. 2'!O36</f>
        <v>54194</v>
      </c>
      <c r="P36" s="155">
        <f>'Amendment 1-Other Funds'!P36+'Other Funds-Revision No. 2'!P36</f>
        <v>100000</v>
      </c>
      <c r="Q36" s="155">
        <f>'Amendment 1-Other Funds'!Q36+'Other Funds-Revision No. 2'!Q36</f>
        <v>1102972</v>
      </c>
      <c r="R36" s="155">
        <f>'Amendment 1-Other Funds'!R36+'Other Funds-Revision No. 2'!R36</f>
        <v>1078994</v>
      </c>
      <c r="S36" s="155">
        <f>'Amendment 1-Other Funds'!S36+'Other Funds-Revision No. 2'!S36</f>
        <v>719329</v>
      </c>
      <c r="T36" s="155">
        <f>'Amendment 1-Other Funds'!T36+'Other Funds-Revision No. 2'!T36</f>
        <v>105501</v>
      </c>
      <c r="U36" s="155">
        <f>'Amendment 1-Other Funds'!U36+'Other Funds-Revision No. 2'!U36</f>
        <v>352366</v>
      </c>
      <c r="V36" s="155">
        <f>'Amendment 1-Other Funds'!V36+'Other Funds-Revision No. 2'!V36</f>
        <v>365098</v>
      </c>
      <c r="W36" s="155">
        <f>'Amendment 1-Other Funds'!W36+'Other Funds-Revision No. 2'!W36</f>
        <v>0</v>
      </c>
      <c r="X36" s="155">
        <f>'Amendment 1-Other Funds'!X36+'Other Funds-Revision No. 2'!X36</f>
        <v>0</v>
      </c>
      <c r="Y36" s="155">
        <f>'Amendment 1-Other Funds'!Y36+'Other Funds-Revision No. 2'!Y36</f>
        <v>0</v>
      </c>
      <c r="Z36" s="155">
        <f>'Amendment 1-Other Funds'!Z36+'Other Funds-Revision No. 2'!Z36</f>
        <v>0</v>
      </c>
      <c r="AA36" s="155">
        <f>'Amendment 1-Other Funds'!AA36+'Other Funds-Revision No. 2'!AA36</f>
        <v>0</v>
      </c>
      <c r="AB36" s="155">
        <f>'Amendment 1-Other Funds'!AB36+'Other Funds-Revision No. 2'!AB36</f>
        <v>0</v>
      </c>
      <c r="AC36" s="155">
        <f>'Amendment 1-Other Funds'!AC36+'Other Funds-Revision No. 2'!AC36</f>
        <v>0</v>
      </c>
      <c r="AD36" s="155">
        <f>'Amendment 1-Other Funds'!AD36+'Other Funds-Revision No. 2'!AD36</f>
        <v>0</v>
      </c>
      <c r="AE36" s="155"/>
      <c r="AF36" s="164">
        <f>'Amendment 1-Other Funds'!AF36+'Other Funds-Revision No. 2'!AF36</f>
        <v>7486696</v>
      </c>
      <c r="AH36" s="155"/>
    </row>
    <row r="37" spans="1:34" x14ac:dyDescent="0.2">
      <c r="A37" s="28" t="str">
        <f>+'Original ABG Allocation'!A37</f>
        <v>32</v>
      </c>
      <c r="B37" s="28" t="str">
        <f>+'Original ABG Allocation'!B37</f>
        <v>BERKS</v>
      </c>
      <c r="C37" s="155">
        <f>'Amendment 1-Other Funds'!C37+'Other Funds-Revision No. 2'!C37</f>
        <v>0</v>
      </c>
      <c r="D37" s="155">
        <f>'Amendment 1-Other Funds'!D37+'Other Funds-Revision No. 2'!D37</f>
        <v>8025</v>
      </c>
      <c r="E37" s="155">
        <f>'Amendment 1-Other Funds'!E37+'Other Funds-Revision No. 2'!E37</f>
        <v>8840</v>
      </c>
      <c r="F37" s="155">
        <f>'Amendment 1-Other Funds'!F37+'Other Funds-Revision No. 2'!F37</f>
        <v>0</v>
      </c>
      <c r="G37" s="155">
        <f>'Amendment 1-Other Funds'!G37+'Other Funds-Revision No. 2'!G37</f>
        <v>0</v>
      </c>
      <c r="H37" s="155">
        <f>'Amendment 1-Other Funds'!H37+'Other Funds-Revision No. 2'!H37</f>
        <v>0</v>
      </c>
      <c r="I37" s="155">
        <f>'Amendment 1-Other Funds'!I37+'Other Funds-Revision No. 2'!I46</f>
        <v>0</v>
      </c>
      <c r="J37" s="155">
        <f>'Amendment 1-Other Funds'!J37+'Other Funds-Revision No. 2'!J37</f>
        <v>0</v>
      </c>
      <c r="K37" s="155">
        <f>'Amendment 1-Other Funds'!K37+'Other Funds-Revision No. 2'!K37</f>
        <v>7308</v>
      </c>
      <c r="L37" s="155">
        <f>'Amendment 1-Other Funds'!L37+'Other Funds-Revision No. 2'!L37</f>
        <v>0</v>
      </c>
      <c r="M37" s="155">
        <f>'Amendment 1-Other Funds'!M37+'Other Funds-Revision No. 2'!M37</f>
        <v>805815</v>
      </c>
      <c r="N37" s="155">
        <f>'Amendment 1-Other Funds'!N37+'Other Funds-Revision No. 2'!N37</f>
        <v>122665</v>
      </c>
      <c r="O37" s="155">
        <f>'Amendment 1-Other Funds'!O37+'Other Funds-Revision No. 2'!O37</f>
        <v>54194</v>
      </c>
      <c r="P37" s="155">
        <f>'Amendment 1-Other Funds'!P37+'Other Funds-Revision No. 2'!P37</f>
        <v>89993</v>
      </c>
      <c r="Q37" s="155">
        <f>'Amendment 1-Other Funds'!Q37+'Other Funds-Revision No. 2'!Q37</f>
        <v>239142</v>
      </c>
      <c r="R37" s="155">
        <f>'Amendment 1-Other Funds'!R37+'Other Funds-Revision No. 2'!R37</f>
        <v>238240</v>
      </c>
      <c r="S37" s="155">
        <f>'Amendment 1-Other Funds'!S37+'Other Funds-Revision No. 2'!S37</f>
        <v>158827</v>
      </c>
      <c r="T37" s="155">
        <f>'Amendment 1-Other Funds'!T37+'Other Funds-Revision No. 2'!T37</f>
        <v>18015</v>
      </c>
      <c r="U37" s="155">
        <f>'Amendment 1-Other Funds'!U37+'Other Funds-Revision No. 2'!U37</f>
        <v>0</v>
      </c>
      <c r="V37" s="155">
        <f>'Amendment 1-Other Funds'!V37+'Other Funds-Revision No. 2'!V37</f>
        <v>61542</v>
      </c>
      <c r="W37" s="155">
        <f>'Amendment 1-Other Funds'!W37+'Other Funds-Revision No. 2'!W37</f>
        <v>0</v>
      </c>
      <c r="X37" s="155">
        <f>'Amendment 1-Other Funds'!X37+'Other Funds-Revision No. 2'!X37</f>
        <v>0</v>
      </c>
      <c r="Y37" s="155">
        <f>'Amendment 1-Other Funds'!Y37+'Other Funds-Revision No. 2'!Y37</f>
        <v>0</v>
      </c>
      <c r="Z37" s="155">
        <f>'Amendment 1-Other Funds'!Z37+'Other Funds-Revision No. 2'!Z37</f>
        <v>0</v>
      </c>
      <c r="AA37" s="155">
        <f>'Amendment 1-Other Funds'!AA37+'Other Funds-Revision No. 2'!AA37</f>
        <v>0</v>
      </c>
      <c r="AB37" s="155">
        <f>'Amendment 1-Other Funds'!AB37+'Other Funds-Revision No. 2'!AB37</f>
        <v>0</v>
      </c>
      <c r="AC37" s="155">
        <f>'Amendment 1-Other Funds'!AC37+'Other Funds-Revision No. 2'!AC37</f>
        <v>0</v>
      </c>
      <c r="AD37" s="155">
        <f>'Amendment 1-Other Funds'!AD37+'Other Funds-Revision No. 2'!AD37</f>
        <v>0</v>
      </c>
      <c r="AE37" s="155"/>
      <c r="AF37" s="164">
        <f>'Amendment 1-Other Funds'!AF37+'Other Funds-Revision No. 2'!AF37</f>
        <v>1812606</v>
      </c>
      <c r="AH37" s="155"/>
    </row>
    <row r="38" spans="1:34" x14ac:dyDescent="0.2">
      <c r="A38" s="28" t="str">
        <f>+'Original ABG Allocation'!A38</f>
        <v>33</v>
      </c>
      <c r="B38" s="28" t="str">
        <f>+'Original ABG Allocation'!B38</f>
        <v>LEHIGH</v>
      </c>
      <c r="C38" s="155">
        <f>'Amendment 1-Other Funds'!C38+'Other Funds-Revision No. 2'!C38</f>
        <v>0</v>
      </c>
      <c r="D38" s="155">
        <f>'Amendment 1-Other Funds'!D38+'Other Funds-Revision No. 2'!D38</f>
        <v>3775</v>
      </c>
      <c r="E38" s="155">
        <f>'Amendment 1-Other Funds'!E38+'Other Funds-Revision No. 2'!E38</f>
        <v>8840</v>
      </c>
      <c r="F38" s="155">
        <f>'Amendment 1-Other Funds'!F38+'Other Funds-Revision No. 2'!F38</f>
        <v>0</v>
      </c>
      <c r="G38" s="155">
        <f>'Amendment 1-Other Funds'!G38+'Other Funds-Revision No. 2'!G38</f>
        <v>0</v>
      </c>
      <c r="H38" s="155">
        <f>'Amendment 1-Other Funds'!H38+'Other Funds-Revision No. 2'!H38</f>
        <v>0</v>
      </c>
      <c r="I38" s="155">
        <f>'Amendment 1-Other Funds'!I38+'Other Funds-Revision No. 2'!I47</f>
        <v>0</v>
      </c>
      <c r="J38" s="155">
        <f>'Amendment 1-Other Funds'!J38+'Other Funds-Revision No. 2'!J38</f>
        <v>0</v>
      </c>
      <c r="K38" s="155">
        <f>'Amendment 1-Other Funds'!K38+'Other Funds-Revision No. 2'!K38</f>
        <v>6079</v>
      </c>
      <c r="L38" s="155">
        <f>'Amendment 1-Other Funds'!L38+'Other Funds-Revision No. 2'!L38</f>
        <v>0</v>
      </c>
      <c r="M38" s="155">
        <f>'Amendment 1-Other Funds'!M38+'Other Funds-Revision No. 2'!M38</f>
        <v>631748</v>
      </c>
      <c r="N38" s="155">
        <f>'Amendment 1-Other Funds'!N38+'Other Funds-Revision No. 2'!N38</f>
        <v>86694</v>
      </c>
      <c r="O38" s="155">
        <f>'Amendment 1-Other Funds'!O38+'Other Funds-Revision No. 2'!O38</f>
        <v>54194</v>
      </c>
      <c r="P38" s="155">
        <f>'Amendment 1-Other Funds'!P38+'Other Funds-Revision No. 2'!P38</f>
        <v>96256</v>
      </c>
      <c r="Q38" s="155">
        <f>'Amendment 1-Other Funds'!Q38+'Other Funds-Revision No. 2'!Q38</f>
        <v>138328</v>
      </c>
      <c r="R38" s="155">
        <f>'Amendment 1-Other Funds'!R38+'Other Funds-Revision No. 2'!R38</f>
        <v>135321</v>
      </c>
      <c r="S38" s="155">
        <f>'Amendment 1-Other Funds'!S38+'Other Funds-Revision No. 2'!S38</f>
        <v>90214</v>
      </c>
      <c r="T38" s="155">
        <f>'Amendment 1-Other Funds'!T38+'Other Funds-Revision No. 2'!T38</f>
        <v>13231</v>
      </c>
      <c r="U38" s="155">
        <f>'Amendment 1-Other Funds'!U38+'Other Funds-Revision No. 2'!U38</f>
        <v>44192</v>
      </c>
      <c r="V38" s="155">
        <f>'Amendment 1-Other Funds'!V38+'Other Funds-Revision No. 2'!V38</f>
        <v>49049</v>
      </c>
      <c r="W38" s="155">
        <f>'Amendment 1-Other Funds'!W38+'Other Funds-Revision No. 2'!W38</f>
        <v>0</v>
      </c>
      <c r="X38" s="155">
        <f>'Amendment 1-Other Funds'!X38+'Other Funds-Revision No. 2'!X38</f>
        <v>0</v>
      </c>
      <c r="Y38" s="155">
        <f>'Amendment 1-Other Funds'!Y38+'Other Funds-Revision No. 2'!Y38</f>
        <v>200000</v>
      </c>
      <c r="Z38" s="155">
        <f>'Amendment 1-Other Funds'!Z38+'Other Funds-Revision No. 2'!Z38</f>
        <v>0</v>
      </c>
      <c r="AA38" s="155">
        <f>'Amendment 1-Other Funds'!AA38+'Other Funds-Revision No. 2'!AA38</f>
        <v>0</v>
      </c>
      <c r="AB38" s="155">
        <f>'Amendment 1-Other Funds'!AB38+'Other Funds-Revision No. 2'!AB38</f>
        <v>0</v>
      </c>
      <c r="AC38" s="155">
        <f>'Amendment 1-Other Funds'!AC38+'Other Funds-Revision No. 2'!AC38</f>
        <v>0</v>
      </c>
      <c r="AD38" s="155">
        <f>'Amendment 1-Other Funds'!AD38+'Other Funds-Revision No. 2'!AD38</f>
        <v>0</v>
      </c>
      <c r="AE38" s="155"/>
      <c r="AF38" s="164">
        <f>'Amendment 1-Other Funds'!AF38+'Other Funds-Revision No. 2'!AF38</f>
        <v>1557921</v>
      </c>
      <c r="AH38" s="155"/>
    </row>
    <row r="39" spans="1:34" x14ac:dyDescent="0.2">
      <c r="A39" s="28" t="str">
        <f>+'Original ABG Allocation'!A39</f>
        <v>34</v>
      </c>
      <c r="B39" s="28" t="str">
        <f>+'Original ABG Allocation'!B39</f>
        <v>NORTHAMPTON</v>
      </c>
      <c r="C39" s="155">
        <f>'Amendment 1-Other Funds'!C39+'Other Funds-Revision No. 2'!C39</f>
        <v>0</v>
      </c>
      <c r="D39" s="155">
        <f>'Amendment 1-Other Funds'!D39+'Other Funds-Revision No. 2'!D39</f>
        <v>3350</v>
      </c>
      <c r="E39" s="155">
        <f>'Amendment 1-Other Funds'!E39+'Other Funds-Revision No. 2'!E39</f>
        <v>8840</v>
      </c>
      <c r="F39" s="155">
        <f>'Amendment 1-Other Funds'!F39+'Other Funds-Revision No. 2'!F39</f>
        <v>0</v>
      </c>
      <c r="G39" s="155">
        <f>'Amendment 1-Other Funds'!G39+'Other Funds-Revision No. 2'!G39</f>
        <v>0</v>
      </c>
      <c r="H39" s="155">
        <f>'Amendment 1-Other Funds'!H39+'Other Funds-Revision No. 2'!H39</f>
        <v>0</v>
      </c>
      <c r="I39" s="155">
        <f>'Amendment 1-Other Funds'!I39+'Other Funds-Revision No. 2'!I48</f>
        <v>0</v>
      </c>
      <c r="J39" s="155">
        <f>'Amendment 1-Other Funds'!J39+'Other Funds-Revision No. 2'!J39</f>
        <v>0</v>
      </c>
      <c r="K39" s="155">
        <f>'Amendment 1-Other Funds'!K39+'Other Funds-Revision No. 2'!K39</f>
        <v>4949</v>
      </c>
      <c r="L39" s="155">
        <f>'Amendment 1-Other Funds'!L39+'Other Funds-Revision No. 2'!L39</f>
        <v>0</v>
      </c>
      <c r="M39" s="155">
        <f>'Amendment 1-Other Funds'!M39+'Other Funds-Revision No. 2'!M39</f>
        <v>745346</v>
      </c>
      <c r="N39" s="155">
        <f>'Amendment 1-Other Funds'!N39+'Other Funds-Revision No. 2'!N39</f>
        <v>381074</v>
      </c>
      <c r="O39" s="155">
        <f>'Amendment 1-Other Funds'!O39+'Other Funds-Revision No. 2'!O39</f>
        <v>0</v>
      </c>
      <c r="P39" s="155">
        <f>'Amendment 1-Other Funds'!P39+'Other Funds-Revision No. 2'!P39</f>
        <v>100000</v>
      </c>
      <c r="Q39" s="155">
        <f>'Amendment 1-Other Funds'!Q39+'Other Funds-Revision No. 2'!Q39</f>
        <v>110549</v>
      </c>
      <c r="R39" s="155">
        <f>'Amendment 1-Other Funds'!R39+'Other Funds-Revision No. 2'!R39</f>
        <v>108145</v>
      </c>
      <c r="S39" s="155">
        <f>'Amendment 1-Other Funds'!S39+'Other Funds-Revision No. 2'!S39</f>
        <v>72097</v>
      </c>
      <c r="T39" s="155">
        <f>'Amendment 1-Other Funds'!T39+'Other Funds-Revision No. 2'!T39</f>
        <v>10574</v>
      </c>
      <c r="U39" s="155">
        <f>'Amendment 1-Other Funds'!U39+'Other Funds-Revision No. 2'!U39</f>
        <v>35317</v>
      </c>
      <c r="V39" s="155">
        <f>'Amendment 1-Other Funds'!V39+'Other Funds-Revision No. 2'!V39</f>
        <v>37573</v>
      </c>
      <c r="W39" s="155">
        <f>'Amendment 1-Other Funds'!W39+'Other Funds-Revision No. 2'!W39</f>
        <v>0</v>
      </c>
      <c r="X39" s="155">
        <f>'Amendment 1-Other Funds'!X39+'Other Funds-Revision No. 2'!X39</f>
        <v>0</v>
      </c>
      <c r="Y39" s="155">
        <f>'Amendment 1-Other Funds'!Y39+'Other Funds-Revision No. 2'!Y39</f>
        <v>0</v>
      </c>
      <c r="Z39" s="155">
        <f>'Amendment 1-Other Funds'!Z39+'Other Funds-Revision No. 2'!Z39</f>
        <v>0</v>
      </c>
      <c r="AA39" s="155">
        <f>'Amendment 1-Other Funds'!AA39+'Other Funds-Revision No. 2'!AA39</f>
        <v>0</v>
      </c>
      <c r="AB39" s="155">
        <f>'Amendment 1-Other Funds'!AB39+'Other Funds-Revision No. 2'!AB39</f>
        <v>0</v>
      </c>
      <c r="AC39" s="155">
        <f>'Amendment 1-Other Funds'!AC39+'Other Funds-Revision No. 2'!AC39</f>
        <v>0</v>
      </c>
      <c r="AD39" s="155">
        <f>'Amendment 1-Other Funds'!AD39+'Other Funds-Revision No. 2'!AD39</f>
        <v>0</v>
      </c>
      <c r="AE39" s="155"/>
      <c r="AF39" s="164">
        <f>'Amendment 1-Other Funds'!AF39+'Other Funds-Revision No. 2'!AF39</f>
        <v>1617814</v>
      </c>
      <c r="AH39" s="155"/>
    </row>
    <row r="40" spans="1:34" x14ac:dyDescent="0.2">
      <c r="A40" s="28" t="str">
        <f>+'Original ABG Allocation'!A40</f>
        <v>35</v>
      </c>
      <c r="B40" s="28" t="str">
        <f>+'Original ABG Allocation'!B40</f>
        <v>PIKE</v>
      </c>
      <c r="C40" s="155">
        <f>'Amendment 1-Other Funds'!C40+'Other Funds-Revision No. 2'!C40</f>
        <v>0</v>
      </c>
      <c r="D40" s="155">
        <f>'Amendment 1-Other Funds'!D40+'Other Funds-Revision No. 2'!D40</f>
        <v>5475</v>
      </c>
      <c r="E40" s="155">
        <f>'Amendment 1-Other Funds'!E40+'Other Funds-Revision No. 2'!E40</f>
        <v>8840</v>
      </c>
      <c r="F40" s="155">
        <f>'Amendment 1-Other Funds'!F40+'Other Funds-Revision No. 2'!F40</f>
        <v>0</v>
      </c>
      <c r="G40" s="155">
        <f>'Amendment 1-Other Funds'!G40+'Other Funds-Revision No. 2'!G40</f>
        <v>0</v>
      </c>
      <c r="H40" s="155">
        <f>'Amendment 1-Other Funds'!H40+'Other Funds-Revision No. 2'!H40</f>
        <v>0</v>
      </c>
      <c r="I40" s="155">
        <f>'Amendment 1-Other Funds'!I40+'Other Funds-Revision No. 2'!I49</f>
        <v>0</v>
      </c>
      <c r="J40" s="155">
        <f>'Amendment 1-Other Funds'!J40+'Other Funds-Revision No. 2'!J40</f>
        <v>0</v>
      </c>
      <c r="K40" s="155">
        <f>'Amendment 1-Other Funds'!K40+'Other Funds-Revision No. 2'!K40</f>
        <v>2796</v>
      </c>
      <c r="L40" s="155">
        <f>'Amendment 1-Other Funds'!L40+'Other Funds-Revision No. 2'!L40</f>
        <v>0</v>
      </c>
      <c r="M40" s="155">
        <f>'Amendment 1-Other Funds'!M40+'Other Funds-Revision No. 2'!M40</f>
        <v>234730</v>
      </c>
      <c r="N40" s="155">
        <f>'Amendment 1-Other Funds'!N40+'Other Funds-Revision No. 2'!N40</f>
        <v>55038</v>
      </c>
      <c r="O40" s="155">
        <f>'Amendment 1-Other Funds'!O40+'Other Funds-Revision No. 2'!O40</f>
        <v>27606</v>
      </c>
      <c r="P40" s="155">
        <f>'Amendment 1-Other Funds'!P40+'Other Funds-Revision No. 2'!P40</f>
        <v>6300</v>
      </c>
      <c r="Q40" s="155">
        <f>'Amendment 1-Other Funds'!Q40+'Other Funds-Revision No. 2'!Q40</f>
        <v>26567</v>
      </c>
      <c r="R40" s="155">
        <f>'Amendment 1-Other Funds'!R40+'Other Funds-Revision No. 2'!R40</f>
        <v>42883</v>
      </c>
      <c r="S40" s="155">
        <f>'Amendment 1-Other Funds'!S40+'Other Funds-Revision No. 2'!S40</f>
        <v>28588</v>
      </c>
      <c r="T40" s="155">
        <f>'Amendment 1-Other Funds'!T40+'Other Funds-Revision No. 2'!T40</f>
        <v>4193</v>
      </c>
      <c r="U40" s="155">
        <f>'Amendment 1-Other Funds'!U40+'Other Funds-Revision No. 2'!U40</f>
        <v>8487</v>
      </c>
      <c r="V40" s="155">
        <f>'Amendment 1-Other Funds'!V40+'Other Funds-Revision No. 2'!V40</f>
        <v>15706</v>
      </c>
      <c r="W40" s="155">
        <f>'Amendment 1-Other Funds'!W40+'Other Funds-Revision No. 2'!W40</f>
        <v>0</v>
      </c>
      <c r="X40" s="155">
        <f>'Amendment 1-Other Funds'!X40+'Other Funds-Revision No. 2'!X40</f>
        <v>0</v>
      </c>
      <c r="Y40" s="155">
        <f>'Amendment 1-Other Funds'!Y40+'Other Funds-Revision No. 2'!Y40</f>
        <v>0</v>
      </c>
      <c r="Z40" s="155">
        <f>'Amendment 1-Other Funds'!Z40+'Other Funds-Revision No. 2'!Z40</f>
        <v>0</v>
      </c>
      <c r="AA40" s="155">
        <f>'Amendment 1-Other Funds'!AA40+'Other Funds-Revision No. 2'!AA40</f>
        <v>0</v>
      </c>
      <c r="AB40" s="155">
        <f>'Amendment 1-Other Funds'!AB40+'Other Funds-Revision No. 2'!AB40</f>
        <v>0</v>
      </c>
      <c r="AC40" s="155">
        <f>'Amendment 1-Other Funds'!AC40+'Other Funds-Revision No. 2'!AC40</f>
        <v>0</v>
      </c>
      <c r="AD40" s="155">
        <f>'Amendment 1-Other Funds'!AD40+'Other Funds-Revision No. 2'!AD40</f>
        <v>0</v>
      </c>
      <c r="AE40" s="155"/>
      <c r="AF40" s="164">
        <f>'Amendment 1-Other Funds'!AF40+'Other Funds-Revision No. 2'!AF40</f>
        <v>467209</v>
      </c>
      <c r="AH40" s="155"/>
    </row>
    <row r="41" spans="1:34" x14ac:dyDescent="0.2">
      <c r="A41" s="28" t="str">
        <f>+'Original ABG Allocation'!A41</f>
        <v>36</v>
      </c>
      <c r="B41" s="28" t="str">
        <f>+'Original ABG Allocation'!B41</f>
        <v>B/S/S/T</v>
      </c>
      <c r="C41" s="155">
        <f>'Amendment 1-Other Funds'!C41+'Other Funds-Revision No. 2'!C41</f>
        <v>0</v>
      </c>
      <c r="D41" s="155">
        <f>'Amendment 1-Other Funds'!D41+'Other Funds-Revision No. 2'!D41</f>
        <v>21625</v>
      </c>
      <c r="E41" s="155">
        <f>'Amendment 1-Other Funds'!E41+'Other Funds-Revision No. 2'!E41</f>
        <v>8840</v>
      </c>
      <c r="F41" s="155">
        <f>'Amendment 1-Other Funds'!F41+'Other Funds-Revision No. 2'!F41</f>
        <v>0</v>
      </c>
      <c r="G41" s="155">
        <f>'Amendment 1-Other Funds'!G41+'Other Funds-Revision No. 2'!G41</f>
        <v>0</v>
      </c>
      <c r="H41" s="155">
        <f>'Amendment 1-Other Funds'!H41+'Other Funds-Revision No. 2'!H41</f>
        <v>0</v>
      </c>
      <c r="I41" s="155">
        <f>'Amendment 1-Other Funds'!I41+'Other Funds-Revision No. 2'!I50</f>
        <v>0</v>
      </c>
      <c r="J41" s="155">
        <f>'Amendment 1-Other Funds'!J41+'Other Funds-Revision No. 2'!J41</f>
        <v>0</v>
      </c>
      <c r="K41" s="155">
        <f>'Amendment 1-Other Funds'!K41+'Other Funds-Revision No. 2'!K41</f>
        <v>5148</v>
      </c>
      <c r="L41" s="155">
        <f>'Amendment 1-Other Funds'!L41+'Other Funds-Revision No. 2'!L41</f>
        <v>0</v>
      </c>
      <c r="M41" s="155">
        <f>'Amendment 1-Other Funds'!M41+'Other Funds-Revision No. 2'!M41</f>
        <v>790021</v>
      </c>
      <c r="N41" s="155">
        <f>'Amendment 1-Other Funds'!N41+'Other Funds-Revision No. 2'!N41</f>
        <v>82094</v>
      </c>
      <c r="O41" s="155">
        <f>'Amendment 1-Other Funds'!O41+'Other Funds-Revision No. 2'!O41</f>
        <v>43263</v>
      </c>
      <c r="P41" s="155">
        <f>'Amendment 1-Other Funds'!P41+'Other Funds-Revision No. 2'!P41</f>
        <v>51500</v>
      </c>
      <c r="Q41" s="155">
        <f>'Amendment 1-Other Funds'!Q41+'Other Funds-Revision No. 2'!Q41</f>
        <v>130321</v>
      </c>
      <c r="R41" s="155">
        <f>'Amendment 1-Other Funds'!R41+'Other Funds-Revision No. 2'!R41</f>
        <v>127489</v>
      </c>
      <c r="S41" s="155">
        <f>'Amendment 1-Other Funds'!S41+'Other Funds-Revision No. 2'!S41</f>
        <v>84993</v>
      </c>
      <c r="T41" s="155">
        <f>'Amendment 1-Other Funds'!T41+'Other Funds-Revision No. 2'!T41</f>
        <v>12465</v>
      </c>
      <c r="U41" s="155">
        <f>'Amendment 1-Other Funds'!U41+'Other Funds-Revision No. 2'!U41</f>
        <v>41634</v>
      </c>
      <c r="V41" s="155">
        <f>'Amendment 1-Other Funds'!V41+'Other Funds-Revision No. 2'!V41</f>
        <v>39593</v>
      </c>
      <c r="W41" s="155">
        <f>'Amendment 1-Other Funds'!W41+'Other Funds-Revision No. 2'!W41</f>
        <v>0</v>
      </c>
      <c r="X41" s="155">
        <f>'Amendment 1-Other Funds'!X41+'Other Funds-Revision No. 2'!X41</f>
        <v>0</v>
      </c>
      <c r="Y41" s="155">
        <f>'Amendment 1-Other Funds'!Y41+'Other Funds-Revision No. 2'!Y41</f>
        <v>0</v>
      </c>
      <c r="Z41" s="155">
        <f>'Amendment 1-Other Funds'!Z41+'Other Funds-Revision No. 2'!Z41</f>
        <v>0</v>
      </c>
      <c r="AA41" s="155">
        <f>'Amendment 1-Other Funds'!AA41+'Other Funds-Revision No. 2'!AA41</f>
        <v>0</v>
      </c>
      <c r="AB41" s="155">
        <f>'Amendment 1-Other Funds'!AB41+'Other Funds-Revision No. 2'!AB41</f>
        <v>0</v>
      </c>
      <c r="AC41" s="155">
        <f>'Amendment 1-Other Funds'!AC41+'Other Funds-Revision No. 2'!AC41</f>
        <v>0</v>
      </c>
      <c r="AD41" s="155">
        <f>'Amendment 1-Other Funds'!AD41+'Other Funds-Revision No. 2'!AD41</f>
        <v>0</v>
      </c>
      <c r="AE41" s="155"/>
      <c r="AF41" s="164">
        <f>'Amendment 1-Other Funds'!AF41+'Other Funds-Revision No. 2'!AF41</f>
        <v>1438986</v>
      </c>
      <c r="AH41" s="155"/>
    </row>
    <row r="42" spans="1:34" x14ac:dyDescent="0.2">
      <c r="A42" s="28" t="str">
        <f>+'Original ABG Allocation'!A42</f>
        <v>37</v>
      </c>
      <c r="B42" s="28" t="str">
        <f>+'Original ABG Allocation'!B42</f>
        <v>LUZERNE/WYOMING</v>
      </c>
      <c r="C42" s="155">
        <f>'Amendment 1-Other Funds'!C42+'Other Funds-Revision No. 2'!C42</f>
        <v>0</v>
      </c>
      <c r="D42" s="155">
        <f>'Amendment 1-Other Funds'!D42+'Other Funds-Revision No. 2'!D42</f>
        <v>25000</v>
      </c>
      <c r="E42" s="155">
        <f>'Amendment 1-Other Funds'!E42+'Other Funds-Revision No. 2'!E42</f>
        <v>8840</v>
      </c>
      <c r="F42" s="155">
        <f>'Amendment 1-Other Funds'!F42+'Other Funds-Revision No. 2'!F42</f>
        <v>119317</v>
      </c>
      <c r="G42" s="155">
        <f>'Amendment 1-Other Funds'!G42+'Other Funds-Revision No. 2'!G42</f>
        <v>0</v>
      </c>
      <c r="H42" s="155">
        <f>'Amendment 1-Other Funds'!H42+'Other Funds-Revision No. 2'!H42</f>
        <v>0</v>
      </c>
      <c r="I42" s="155">
        <f>'Amendment 1-Other Funds'!I42+'Other Funds-Revision No. 2'!I51</f>
        <v>0</v>
      </c>
      <c r="J42" s="155">
        <f>'Amendment 1-Other Funds'!J42+'Other Funds-Revision No. 2'!J42</f>
        <v>0</v>
      </c>
      <c r="K42" s="155">
        <f>'Amendment 1-Other Funds'!K42+'Other Funds-Revision No. 2'!K42</f>
        <v>6547</v>
      </c>
      <c r="L42" s="155">
        <f>'Amendment 1-Other Funds'!L42+'Other Funds-Revision No. 2'!L42</f>
        <v>0</v>
      </c>
      <c r="M42" s="155">
        <f>'Amendment 1-Other Funds'!M42+'Other Funds-Revision No. 2'!M42</f>
        <v>191216</v>
      </c>
      <c r="N42" s="155">
        <f>'Amendment 1-Other Funds'!N42+'Other Funds-Revision No. 2'!N42</f>
        <v>183179</v>
      </c>
      <c r="O42" s="155">
        <f>'Amendment 1-Other Funds'!O42+'Other Funds-Revision No. 2'!O42</f>
        <v>54194</v>
      </c>
      <c r="P42" s="155">
        <f>'Amendment 1-Other Funds'!P42+'Other Funds-Revision No. 2'!P42</f>
        <v>60000</v>
      </c>
      <c r="Q42" s="155">
        <f>'Amendment 1-Other Funds'!Q42+'Other Funds-Revision No. 2'!Q42</f>
        <v>238678</v>
      </c>
      <c r="R42" s="155">
        <f>'Amendment 1-Other Funds'!R42+'Other Funds-Revision No. 2'!R42</f>
        <v>233489</v>
      </c>
      <c r="S42" s="155">
        <f>'Amendment 1-Other Funds'!S42+'Other Funds-Revision No. 2'!S42</f>
        <v>155659</v>
      </c>
      <c r="T42" s="155">
        <f>'Amendment 1-Other Funds'!T42+'Other Funds-Revision No. 2'!T42</f>
        <v>22830</v>
      </c>
      <c r="U42" s="155">
        <f>'Amendment 1-Other Funds'!U42+'Other Funds-Revision No. 2'!U42</f>
        <v>76251</v>
      </c>
      <c r="V42" s="155">
        <f>'Amendment 1-Other Funds'!V42+'Other Funds-Revision No. 2'!V42</f>
        <v>53811</v>
      </c>
      <c r="W42" s="155">
        <f>'Amendment 1-Other Funds'!W42+'Other Funds-Revision No. 2'!W42</f>
        <v>0</v>
      </c>
      <c r="X42" s="155">
        <f>'Amendment 1-Other Funds'!X42+'Other Funds-Revision No. 2'!X42</f>
        <v>0</v>
      </c>
      <c r="Y42" s="155">
        <f>'Amendment 1-Other Funds'!Y42+'Other Funds-Revision No. 2'!Y42</f>
        <v>0</v>
      </c>
      <c r="Z42" s="155">
        <f>'Amendment 1-Other Funds'!Z42+'Other Funds-Revision No. 2'!Z42</f>
        <v>0</v>
      </c>
      <c r="AA42" s="155">
        <f>'Amendment 1-Other Funds'!AA42+'Other Funds-Revision No. 2'!AA42</f>
        <v>0</v>
      </c>
      <c r="AB42" s="155">
        <f>'Amendment 1-Other Funds'!AB42+'Other Funds-Revision No. 2'!AB42</f>
        <v>0</v>
      </c>
      <c r="AC42" s="155">
        <f>'Amendment 1-Other Funds'!AC42+'Other Funds-Revision No. 2'!AC42</f>
        <v>0</v>
      </c>
      <c r="AD42" s="155">
        <f>'Amendment 1-Other Funds'!AD42+'Other Funds-Revision No. 2'!AD42</f>
        <v>0</v>
      </c>
      <c r="AE42" s="155"/>
      <c r="AF42" s="164">
        <f>'Amendment 1-Other Funds'!AF42+'Other Funds-Revision No. 2'!AF42</f>
        <v>1429011</v>
      </c>
      <c r="AH42" s="155"/>
    </row>
    <row r="43" spans="1:34" x14ac:dyDescent="0.2">
      <c r="A43" s="28" t="str">
        <f>+'Original ABG Allocation'!A43</f>
        <v>38</v>
      </c>
      <c r="B43" s="28" t="str">
        <f>+'Original ABG Allocation'!B43</f>
        <v>LACKAWANNA</v>
      </c>
      <c r="C43" s="155">
        <f>'Amendment 1-Other Funds'!C43+'Other Funds-Revision No. 2'!C43</f>
        <v>0</v>
      </c>
      <c r="D43" s="155">
        <f>'Amendment 1-Other Funds'!D43+'Other Funds-Revision No. 2'!D43</f>
        <v>25000</v>
      </c>
      <c r="E43" s="155">
        <f>'Amendment 1-Other Funds'!E43+'Other Funds-Revision No. 2'!E43</f>
        <v>8840</v>
      </c>
      <c r="F43" s="155">
        <f>'Amendment 1-Other Funds'!F43+'Other Funds-Revision No. 2'!F43</f>
        <v>0</v>
      </c>
      <c r="G43" s="155">
        <f>'Amendment 1-Other Funds'!G43+'Other Funds-Revision No. 2'!G43</f>
        <v>16000</v>
      </c>
      <c r="H43" s="155">
        <f>'Amendment 1-Other Funds'!H43+'Other Funds-Revision No. 2'!H43</f>
        <v>0</v>
      </c>
      <c r="I43" s="155">
        <f>'Amendment 1-Other Funds'!I43+'Other Funds-Revision No. 2'!I52</f>
        <v>0</v>
      </c>
      <c r="J43" s="155">
        <f>'Amendment 1-Other Funds'!J43+'Other Funds-Revision No. 2'!J43</f>
        <v>0</v>
      </c>
      <c r="K43" s="155">
        <f>'Amendment 1-Other Funds'!K43+'Other Funds-Revision No. 2'!K43</f>
        <v>4540</v>
      </c>
      <c r="L43" s="155">
        <f>'Amendment 1-Other Funds'!L43+'Other Funds-Revision No. 2'!L43</f>
        <v>0</v>
      </c>
      <c r="M43" s="155">
        <f>'Amendment 1-Other Funds'!M43+'Other Funds-Revision No. 2'!M43</f>
        <v>491125</v>
      </c>
      <c r="N43" s="155">
        <f>'Amendment 1-Other Funds'!N43+'Other Funds-Revision No. 2'!N43</f>
        <v>728282</v>
      </c>
      <c r="O43" s="155">
        <f>'Amendment 1-Other Funds'!O43+'Other Funds-Revision No. 2'!O43</f>
        <v>54194</v>
      </c>
      <c r="P43" s="155">
        <f>'Amendment 1-Other Funds'!P43+'Other Funds-Revision No. 2'!P43</f>
        <v>57783</v>
      </c>
      <c r="Q43" s="155">
        <f>'Amendment 1-Other Funds'!Q43+'Other Funds-Revision No. 2'!Q43</f>
        <v>144990</v>
      </c>
      <c r="R43" s="155">
        <f>'Amendment 1-Other Funds'!R43+'Other Funds-Revision No. 2'!R43</f>
        <v>141839</v>
      </c>
      <c r="S43" s="155">
        <f>'Amendment 1-Other Funds'!S43+'Other Funds-Revision No. 2'!S43</f>
        <v>94559</v>
      </c>
      <c r="T43" s="155">
        <f>'Amendment 1-Other Funds'!T43+'Other Funds-Revision No. 2'!T43</f>
        <v>13868</v>
      </c>
      <c r="U43" s="155">
        <f>'Amendment 1-Other Funds'!U43+'Other Funds-Revision No. 2'!U43</f>
        <v>46320</v>
      </c>
      <c r="V43" s="155">
        <f>'Amendment 1-Other Funds'!V43+'Other Funds-Revision No. 2'!V43</f>
        <v>33417</v>
      </c>
      <c r="W43" s="155">
        <f>'Amendment 1-Other Funds'!W43+'Other Funds-Revision No. 2'!W43</f>
        <v>0</v>
      </c>
      <c r="X43" s="155">
        <f>'Amendment 1-Other Funds'!X43+'Other Funds-Revision No. 2'!X43</f>
        <v>0</v>
      </c>
      <c r="Y43" s="155">
        <f>'Amendment 1-Other Funds'!Y43+'Other Funds-Revision No. 2'!Y43</f>
        <v>198001</v>
      </c>
      <c r="Z43" s="155">
        <f>'Amendment 1-Other Funds'!Z43+'Other Funds-Revision No. 2'!Z43</f>
        <v>0</v>
      </c>
      <c r="AA43" s="155">
        <f>'Amendment 1-Other Funds'!AA43+'Other Funds-Revision No. 2'!AA43</f>
        <v>0</v>
      </c>
      <c r="AB43" s="155">
        <f>'Amendment 1-Other Funds'!AB43+'Other Funds-Revision No. 2'!AB43</f>
        <v>0</v>
      </c>
      <c r="AC43" s="155">
        <f>'Amendment 1-Other Funds'!AC43+'Other Funds-Revision No. 2'!AC43</f>
        <v>0</v>
      </c>
      <c r="AD43" s="155">
        <f>'Amendment 1-Other Funds'!AD43+'Other Funds-Revision No. 2'!AD43</f>
        <v>0</v>
      </c>
      <c r="AE43" s="155"/>
      <c r="AF43" s="164">
        <f>'Amendment 1-Other Funds'!AF43+'Other Funds-Revision No. 2'!AF43</f>
        <v>2058758</v>
      </c>
      <c r="AH43" s="155"/>
    </row>
    <row r="44" spans="1:34" x14ac:dyDescent="0.2">
      <c r="A44" s="28" t="str">
        <f>+'Original ABG Allocation'!A44</f>
        <v>39</v>
      </c>
      <c r="B44" s="28" t="str">
        <f>+'Original ABG Allocation'!B44</f>
        <v>CARBON</v>
      </c>
      <c r="C44" s="155">
        <f>'Amendment 1-Other Funds'!C44+'Other Funds-Revision No. 2'!C44</f>
        <v>0</v>
      </c>
      <c r="D44" s="155">
        <f>'Amendment 1-Other Funds'!D44+'Other Funds-Revision No. 2'!D44</f>
        <v>2500</v>
      </c>
      <c r="E44" s="155">
        <f>'Amendment 1-Other Funds'!E44+'Other Funds-Revision No. 2'!E44</f>
        <v>8840</v>
      </c>
      <c r="F44" s="155">
        <f>'Amendment 1-Other Funds'!F44+'Other Funds-Revision No. 2'!F44</f>
        <v>0</v>
      </c>
      <c r="G44" s="155">
        <f>'Amendment 1-Other Funds'!G44+'Other Funds-Revision No. 2'!G44</f>
        <v>0</v>
      </c>
      <c r="H44" s="155">
        <f>'Amendment 1-Other Funds'!H44+'Other Funds-Revision No. 2'!H44</f>
        <v>0</v>
      </c>
      <c r="I44" s="155">
        <f>'Amendment 1-Other Funds'!I44+'Other Funds-Revision No. 2'!I53</f>
        <v>0</v>
      </c>
      <c r="J44" s="155">
        <f>'Amendment 1-Other Funds'!J44+'Other Funds-Revision No. 2'!J44</f>
        <v>0</v>
      </c>
      <c r="K44" s="155">
        <f>'Amendment 1-Other Funds'!K44+'Other Funds-Revision No. 2'!K44</f>
        <v>3669</v>
      </c>
      <c r="L44" s="155">
        <f>'Amendment 1-Other Funds'!L44+'Other Funds-Revision No. 2'!L44</f>
        <v>0</v>
      </c>
      <c r="M44" s="155">
        <f>'Amendment 1-Other Funds'!M44+'Other Funds-Revision No. 2'!M44</f>
        <v>301607</v>
      </c>
      <c r="N44" s="155">
        <f>'Amendment 1-Other Funds'!N44+'Other Funds-Revision No. 2'!N44</f>
        <v>91576</v>
      </c>
      <c r="O44" s="155">
        <f>'Amendment 1-Other Funds'!O44+'Other Funds-Revision No. 2'!O44</f>
        <v>43853</v>
      </c>
      <c r="P44" s="155">
        <f>'Amendment 1-Other Funds'!P44+'Other Funds-Revision No. 2'!P44</f>
        <v>32194</v>
      </c>
      <c r="Q44" s="155">
        <f>'Amendment 1-Other Funds'!Q44+'Other Funds-Revision No. 2'!Q44</f>
        <v>40405</v>
      </c>
      <c r="R44" s="155">
        <f>'Amendment 1-Other Funds'!R44+'Other Funds-Revision No. 2'!R44</f>
        <v>39528</v>
      </c>
      <c r="S44" s="155">
        <f>'Amendment 1-Other Funds'!S44+'Other Funds-Revision No. 2'!S44</f>
        <v>26352</v>
      </c>
      <c r="T44" s="155">
        <f>'Amendment 1-Other Funds'!T44+'Other Funds-Revision No. 2'!T44</f>
        <v>3865</v>
      </c>
      <c r="U44" s="155">
        <f>'Amendment 1-Other Funds'!U44+'Other Funds-Revision No. 2'!U44</f>
        <v>12909</v>
      </c>
      <c r="V44" s="155">
        <f>'Amendment 1-Other Funds'!V44+'Other Funds-Revision No. 2'!V44</f>
        <v>14416</v>
      </c>
      <c r="W44" s="155">
        <f>'Amendment 1-Other Funds'!W44+'Other Funds-Revision No. 2'!W44</f>
        <v>0</v>
      </c>
      <c r="X44" s="155">
        <f>'Amendment 1-Other Funds'!X44+'Other Funds-Revision No. 2'!X44</f>
        <v>0</v>
      </c>
      <c r="Y44" s="155">
        <f>'Amendment 1-Other Funds'!Y44+'Other Funds-Revision No. 2'!Y44</f>
        <v>0</v>
      </c>
      <c r="Z44" s="155">
        <f>'Amendment 1-Other Funds'!Z44+'Other Funds-Revision No. 2'!Z44</f>
        <v>0</v>
      </c>
      <c r="AA44" s="155">
        <f>'Amendment 1-Other Funds'!AA44+'Other Funds-Revision No. 2'!AA44</f>
        <v>0</v>
      </c>
      <c r="AB44" s="155">
        <f>'Amendment 1-Other Funds'!AB44+'Other Funds-Revision No. 2'!AB44</f>
        <v>0</v>
      </c>
      <c r="AC44" s="155">
        <f>'Amendment 1-Other Funds'!AC44+'Other Funds-Revision No. 2'!AC44</f>
        <v>0</v>
      </c>
      <c r="AD44" s="155">
        <f>'Amendment 1-Other Funds'!AD44+'Other Funds-Revision No. 2'!AD44</f>
        <v>0</v>
      </c>
      <c r="AE44" s="155"/>
      <c r="AF44" s="164">
        <f>'Amendment 1-Other Funds'!AF44+'Other Funds-Revision No. 2'!AF44</f>
        <v>621714</v>
      </c>
      <c r="AH44" s="155"/>
    </row>
    <row r="45" spans="1:34" x14ac:dyDescent="0.2">
      <c r="A45" s="28" t="str">
        <f>+'Original ABG Allocation'!A45</f>
        <v>40</v>
      </c>
      <c r="B45" s="28" t="str">
        <f>+'Original ABG Allocation'!B45</f>
        <v>SCHUYLKILL</v>
      </c>
      <c r="C45" s="155">
        <f>'Amendment 1-Other Funds'!C45+'Other Funds-Revision No. 2'!C45</f>
        <v>0</v>
      </c>
      <c r="D45" s="155">
        <f>'Amendment 1-Other Funds'!D45+'Other Funds-Revision No. 2'!D45</f>
        <v>24175</v>
      </c>
      <c r="E45" s="155">
        <f>'Amendment 1-Other Funds'!E45+'Other Funds-Revision No. 2'!E45</f>
        <v>11555</v>
      </c>
      <c r="F45" s="155">
        <f>'Amendment 1-Other Funds'!F45+'Other Funds-Revision No. 2'!F45</f>
        <v>0</v>
      </c>
      <c r="G45" s="155">
        <f>'Amendment 1-Other Funds'!G45+'Other Funds-Revision No. 2'!G45</f>
        <v>0</v>
      </c>
      <c r="H45" s="155">
        <f>'Amendment 1-Other Funds'!H45+'Other Funds-Revision No. 2'!H45</f>
        <v>0</v>
      </c>
      <c r="I45" s="155">
        <v>188724</v>
      </c>
      <c r="J45" s="155">
        <f>'Amendment 1-Other Funds'!J45+'Other Funds-Revision No. 2'!J45</f>
        <v>0</v>
      </c>
      <c r="K45" s="155">
        <f>'Amendment 1-Other Funds'!K45+'Other Funds-Revision No. 2'!K45</f>
        <v>4290</v>
      </c>
      <c r="L45" s="155">
        <f>'Amendment 1-Other Funds'!L45+'Other Funds-Revision No. 2'!L45</f>
        <v>0</v>
      </c>
      <c r="M45" s="155">
        <f>'Amendment 1-Other Funds'!M45+'Other Funds-Revision No. 2'!M45</f>
        <v>103461</v>
      </c>
      <c r="N45" s="155">
        <f>'Amendment 1-Other Funds'!N45+'Other Funds-Revision No. 2'!N45</f>
        <v>99112</v>
      </c>
      <c r="O45" s="155">
        <f>'Amendment 1-Other Funds'!O45+'Other Funds-Revision No. 2'!O45</f>
        <v>40708</v>
      </c>
      <c r="P45" s="155">
        <f>'Amendment 1-Other Funds'!P45+'Other Funds-Revision No. 2'!P45</f>
        <v>47614</v>
      </c>
      <c r="Q45" s="155">
        <f>'Amendment 1-Other Funds'!Q45+'Other Funds-Revision No. 2'!Q45</f>
        <v>99338</v>
      </c>
      <c r="R45" s="155">
        <f>'Amendment 1-Other Funds'!R45+'Other Funds-Revision No. 2'!R45</f>
        <v>121865</v>
      </c>
      <c r="S45" s="155">
        <f>'Amendment 1-Other Funds'!S45+'Other Funds-Revision No. 2'!S45</f>
        <v>81243</v>
      </c>
      <c r="T45" s="155">
        <f>'Amendment 1-Other Funds'!T45+'Other Funds-Revision No. 2'!T45</f>
        <v>8725</v>
      </c>
      <c r="U45" s="155">
        <f>'Amendment 1-Other Funds'!U45+'Other Funds-Revision No. 2'!U45</f>
        <v>43715</v>
      </c>
      <c r="V45" s="155">
        <f>'Amendment 1-Other Funds'!V45+'Other Funds-Revision No. 2'!V45</f>
        <v>30878</v>
      </c>
      <c r="W45" s="155">
        <f>'Amendment 1-Other Funds'!W45+'Other Funds-Revision No. 2'!W45</f>
        <v>0</v>
      </c>
      <c r="X45" s="155">
        <f>'Amendment 1-Other Funds'!X45+'Other Funds-Revision No. 2'!X45</f>
        <v>0</v>
      </c>
      <c r="Y45" s="155">
        <f>'Amendment 1-Other Funds'!Y45+'Other Funds-Revision No. 2'!Y45</f>
        <v>0</v>
      </c>
      <c r="Z45" s="155">
        <f>'Amendment 1-Other Funds'!Z45+'Other Funds-Revision No. 2'!Z45</f>
        <v>0</v>
      </c>
      <c r="AA45" s="155">
        <f>'Amendment 1-Other Funds'!AA45+'Other Funds-Revision No. 2'!AA45</f>
        <v>0</v>
      </c>
      <c r="AB45" s="155">
        <f>'Amendment 1-Other Funds'!AB45+'Other Funds-Revision No. 2'!AB45</f>
        <v>0</v>
      </c>
      <c r="AC45" s="155">
        <f>'Amendment 1-Other Funds'!AC45+'Other Funds-Revision No. 2'!AC45</f>
        <v>0</v>
      </c>
      <c r="AD45" s="155">
        <f>'Amendment 1-Other Funds'!AD45+'Other Funds-Revision No. 2'!AD45</f>
        <v>0</v>
      </c>
      <c r="AE45" s="155"/>
      <c r="AF45" s="164">
        <f>'Amendment 1-Other Funds'!AF45+'Other Funds-Revision No. 2'!AF45</f>
        <v>905403</v>
      </c>
      <c r="AH45" s="155"/>
    </row>
    <row r="46" spans="1:34" x14ac:dyDescent="0.2">
      <c r="A46" s="28" t="str">
        <f>+'Original ABG Allocation'!A46</f>
        <v>41</v>
      </c>
      <c r="B46" s="28" t="str">
        <f>+'Original ABG Allocation'!B46</f>
        <v>CLEARFIELD</v>
      </c>
      <c r="C46" s="155">
        <f>'Amendment 1-Other Funds'!C46+'Other Funds-Revision No. 2'!C46</f>
        <v>0</v>
      </c>
      <c r="D46" s="155">
        <f>'Amendment 1-Other Funds'!D46+'Other Funds-Revision No. 2'!D46</f>
        <v>20775</v>
      </c>
      <c r="E46" s="155">
        <f>'Amendment 1-Other Funds'!E46+'Other Funds-Revision No. 2'!E46</f>
        <v>8840</v>
      </c>
      <c r="F46" s="155">
        <f>'Amendment 1-Other Funds'!F46+'Other Funds-Revision No. 2'!F46</f>
        <v>0</v>
      </c>
      <c r="G46" s="155">
        <f>'Amendment 1-Other Funds'!G46+'Other Funds-Revision No. 2'!G46</f>
        <v>0</v>
      </c>
      <c r="H46" s="155">
        <f>'Amendment 1-Other Funds'!H46+'Other Funds-Revision No. 2'!H46</f>
        <v>0</v>
      </c>
      <c r="I46" s="155">
        <f>'Amendment 1-Other Funds'!I46+'Other Funds-Revision No. 2'!I55</f>
        <v>0</v>
      </c>
      <c r="J46" s="155">
        <f>'Amendment 1-Other Funds'!J46+'Other Funds-Revision No. 2'!J46</f>
        <v>0</v>
      </c>
      <c r="K46" s="155">
        <f>'Amendment 1-Other Funds'!K46+'Other Funds-Revision No. 2'!K46</f>
        <v>3186</v>
      </c>
      <c r="L46" s="155">
        <f>'Amendment 1-Other Funds'!L46+'Other Funds-Revision No. 2'!L46</f>
        <v>0</v>
      </c>
      <c r="M46" s="155">
        <f>'Amendment 1-Other Funds'!M46+'Other Funds-Revision No. 2'!M46</f>
        <v>948982</v>
      </c>
      <c r="N46" s="155">
        <f>'Amendment 1-Other Funds'!N46+'Other Funds-Revision No. 2'!N46</f>
        <v>45918</v>
      </c>
      <c r="O46" s="155">
        <f>'Amendment 1-Other Funds'!O46+'Other Funds-Revision No. 2'!O46</f>
        <v>49043</v>
      </c>
      <c r="P46" s="155">
        <f>'Amendment 1-Other Funds'!P46+'Other Funds-Revision No. 2'!P46</f>
        <v>45000</v>
      </c>
      <c r="Q46" s="155">
        <f>'Amendment 1-Other Funds'!Q46+'Other Funds-Revision No. 2'!Q46</f>
        <v>176143</v>
      </c>
      <c r="R46" s="155">
        <f>'Amendment 1-Other Funds'!R46+'Other Funds-Revision No. 2'!R46</f>
        <v>57439</v>
      </c>
      <c r="S46" s="155">
        <f>'Amendment 1-Other Funds'!S46+'Other Funds-Revision No. 2'!S46</f>
        <v>38293</v>
      </c>
      <c r="T46" s="155">
        <f>'Amendment 1-Other Funds'!T46+'Other Funds-Revision No. 2'!T46</f>
        <v>8424</v>
      </c>
      <c r="U46" s="155">
        <f>'Amendment 1-Other Funds'!U46+'Other Funds-Revision No. 2'!U46</f>
        <v>18757</v>
      </c>
      <c r="V46" s="155">
        <f>'Amendment 1-Other Funds'!V46+'Other Funds-Revision No. 2'!V46</f>
        <v>19666</v>
      </c>
      <c r="W46" s="155">
        <f>'Amendment 1-Other Funds'!W46+'Other Funds-Revision No. 2'!W46</f>
        <v>0</v>
      </c>
      <c r="X46" s="155">
        <f>'Amendment 1-Other Funds'!X46+'Other Funds-Revision No. 2'!X46</f>
        <v>219000</v>
      </c>
      <c r="Y46" s="155">
        <f>'Amendment 1-Other Funds'!Y46+'Other Funds-Revision No. 2'!Y46</f>
        <v>0</v>
      </c>
      <c r="Z46" s="155">
        <f>'Amendment 1-Other Funds'!Z46+'Other Funds-Revision No. 2'!Z46</f>
        <v>0</v>
      </c>
      <c r="AA46" s="155">
        <f>'Amendment 1-Other Funds'!AA46+'Other Funds-Revision No. 2'!AA46</f>
        <v>0</v>
      </c>
      <c r="AB46" s="155">
        <f>'Amendment 1-Other Funds'!AB46+'Other Funds-Revision No. 2'!AB46</f>
        <v>0</v>
      </c>
      <c r="AC46" s="155">
        <f>'Amendment 1-Other Funds'!AC46+'Other Funds-Revision No. 2'!AC46</f>
        <v>0</v>
      </c>
      <c r="AD46" s="155">
        <f>'Amendment 1-Other Funds'!AD46+'Other Funds-Revision No. 2'!AD46</f>
        <v>0</v>
      </c>
      <c r="AE46" s="155"/>
      <c r="AF46" s="164">
        <f>'Amendment 1-Other Funds'!AF46+'Other Funds-Revision No. 2'!AF46</f>
        <v>1659466</v>
      </c>
      <c r="AH46" s="155"/>
    </row>
    <row r="47" spans="1:34" x14ac:dyDescent="0.2">
      <c r="A47" s="28" t="str">
        <f>+'Original ABG Allocation'!A47</f>
        <v>42</v>
      </c>
      <c r="B47" s="28" t="str">
        <f>+'Original ABG Allocation'!B47</f>
        <v>JEFFERSON</v>
      </c>
      <c r="C47" s="155">
        <f>'Amendment 1-Other Funds'!C47+'Other Funds-Revision No. 2'!C47</f>
        <v>0</v>
      </c>
      <c r="D47" s="155">
        <f>'Amendment 1-Other Funds'!D47+'Other Funds-Revision No. 2'!D47</f>
        <v>13550</v>
      </c>
      <c r="E47" s="155">
        <f>'Amendment 1-Other Funds'!E47+'Other Funds-Revision No. 2'!E47</f>
        <v>8840</v>
      </c>
      <c r="F47" s="155">
        <f>'Amendment 1-Other Funds'!F47+'Other Funds-Revision No. 2'!F47</f>
        <v>0</v>
      </c>
      <c r="G47" s="155">
        <f>'Amendment 1-Other Funds'!G47+'Other Funds-Revision No. 2'!G47</f>
        <v>0</v>
      </c>
      <c r="H47" s="155">
        <f>'Amendment 1-Other Funds'!H47+'Other Funds-Revision No. 2'!H47</f>
        <v>0</v>
      </c>
      <c r="I47" s="155">
        <f>'Amendment 1-Other Funds'!I47+'Other Funds-Revision No. 2'!I56</f>
        <v>0</v>
      </c>
      <c r="J47" s="155">
        <f>'Amendment 1-Other Funds'!J47+'Other Funds-Revision No. 2'!J47</f>
        <v>0</v>
      </c>
      <c r="K47" s="155">
        <f>'Amendment 1-Other Funds'!K47+'Other Funds-Revision No. 2'!K47</f>
        <v>2254</v>
      </c>
      <c r="L47" s="155">
        <f>'Amendment 1-Other Funds'!L47+'Other Funds-Revision No. 2'!L47</f>
        <v>0</v>
      </c>
      <c r="M47" s="155">
        <f>'Amendment 1-Other Funds'!M47+'Other Funds-Revision No. 2'!M47</f>
        <v>177812</v>
      </c>
      <c r="N47" s="155">
        <f>'Amendment 1-Other Funds'!N47+'Other Funds-Revision No. 2'!N47</f>
        <v>73872</v>
      </c>
      <c r="O47" s="155">
        <f>'Amendment 1-Other Funds'!O47+'Other Funds-Revision No. 2'!O47</f>
        <v>35000</v>
      </c>
      <c r="P47" s="155">
        <f>'Amendment 1-Other Funds'!P47+'Other Funds-Revision No. 2'!P47</f>
        <v>0</v>
      </c>
      <c r="Q47" s="155">
        <f>'Amendment 1-Other Funds'!Q47+'Other Funds-Revision No. 2'!Q47</f>
        <v>30472</v>
      </c>
      <c r="R47" s="155">
        <f>'Amendment 1-Other Funds'!R47+'Other Funds-Revision No. 2'!R47</f>
        <v>29809</v>
      </c>
      <c r="S47" s="155">
        <f>'Amendment 1-Other Funds'!S47+'Other Funds-Revision No. 2'!S47</f>
        <v>19873</v>
      </c>
      <c r="T47" s="155">
        <f>'Amendment 1-Other Funds'!T47+'Other Funds-Revision No. 2'!T47</f>
        <v>2915</v>
      </c>
      <c r="U47" s="155">
        <f>'Amendment 1-Other Funds'!U47+'Other Funds-Revision No. 2'!U47</f>
        <v>9735</v>
      </c>
      <c r="V47" s="155">
        <f>'Amendment 1-Other Funds'!V47+'Other Funds-Revision No. 2'!V47</f>
        <v>10201</v>
      </c>
      <c r="W47" s="155">
        <f>'Amendment 1-Other Funds'!W47+'Other Funds-Revision No. 2'!W47</f>
        <v>0</v>
      </c>
      <c r="X47" s="155">
        <f>'Amendment 1-Other Funds'!X47+'Other Funds-Revision No. 2'!X47</f>
        <v>0</v>
      </c>
      <c r="Y47" s="155">
        <f>'Amendment 1-Other Funds'!Y47+'Other Funds-Revision No. 2'!Y47</f>
        <v>0</v>
      </c>
      <c r="Z47" s="155">
        <f>'Amendment 1-Other Funds'!Z47+'Other Funds-Revision No. 2'!Z47</f>
        <v>0</v>
      </c>
      <c r="AA47" s="155">
        <f>'Amendment 1-Other Funds'!AA47+'Other Funds-Revision No. 2'!AA47</f>
        <v>0</v>
      </c>
      <c r="AB47" s="155">
        <f>'Amendment 1-Other Funds'!AB47+'Other Funds-Revision No. 2'!AB47</f>
        <v>0</v>
      </c>
      <c r="AC47" s="155">
        <f>'Amendment 1-Other Funds'!AC47+'Other Funds-Revision No. 2'!AC47</f>
        <v>0</v>
      </c>
      <c r="AD47" s="155">
        <f>'Amendment 1-Other Funds'!AD47+'Other Funds-Revision No. 2'!AD47</f>
        <v>0</v>
      </c>
      <c r="AE47" s="155"/>
      <c r="AF47" s="164">
        <f>'Amendment 1-Other Funds'!AF47+'Other Funds-Revision No. 2'!AF47</f>
        <v>414333</v>
      </c>
      <c r="AH47" s="155"/>
    </row>
    <row r="48" spans="1:34" x14ac:dyDescent="0.2">
      <c r="A48" s="28" t="str">
        <f>+'Original ABG Allocation'!A48</f>
        <v>43</v>
      </c>
      <c r="B48" s="28" t="str">
        <f>+'Original ABG Allocation'!B48</f>
        <v>FOREST/WARREN</v>
      </c>
      <c r="C48" s="155">
        <f>'Amendment 1-Other Funds'!C48+'Other Funds-Revision No. 2'!C48</f>
        <v>0</v>
      </c>
      <c r="D48" s="155">
        <f>'Amendment 1-Other Funds'!D48+'Other Funds-Revision No. 2'!D48</f>
        <v>5050</v>
      </c>
      <c r="E48" s="155">
        <f>'Amendment 1-Other Funds'!E48+'Other Funds-Revision No. 2'!E48</f>
        <v>8840</v>
      </c>
      <c r="F48" s="155">
        <f>'Amendment 1-Other Funds'!F48+'Other Funds-Revision No. 2'!F48</f>
        <v>0</v>
      </c>
      <c r="G48" s="155">
        <f>'Amendment 1-Other Funds'!G48+'Other Funds-Revision No. 2'!G48</f>
        <v>0</v>
      </c>
      <c r="H48" s="155">
        <f>'Amendment 1-Other Funds'!H48+'Other Funds-Revision No. 2'!H48</f>
        <v>0</v>
      </c>
      <c r="I48" s="155">
        <f>'Amendment 1-Other Funds'!I48+'Other Funds-Revision No. 2'!I57</f>
        <v>0</v>
      </c>
      <c r="J48" s="155">
        <f>'Amendment 1-Other Funds'!J48+'Other Funds-Revision No. 2'!J48</f>
        <v>0</v>
      </c>
      <c r="K48" s="155">
        <f>'Amendment 1-Other Funds'!K48+'Other Funds-Revision No. 2'!K48</f>
        <v>2454</v>
      </c>
      <c r="L48" s="155">
        <f>'Amendment 1-Other Funds'!L48+'Other Funds-Revision No. 2'!L48</f>
        <v>0</v>
      </c>
      <c r="M48" s="155">
        <f>'Amendment 1-Other Funds'!M48+'Other Funds-Revision No. 2'!M48</f>
        <v>226721</v>
      </c>
      <c r="N48" s="155">
        <f>'Amendment 1-Other Funds'!N48+'Other Funds-Revision No. 2'!N48</f>
        <v>126618</v>
      </c>
      <c r="O48" s="155">
        <f>'Amendment 1-Other Funds'!O48+'Other Funds-Revision No. 2'!O48</f>
        <v>41769</v>
      </c>
      <c r="P48" s="155">
        <f>'Amendment 1-Other Funds'!P48+'Other Funds-Revision No. 2'!P48</f>
        <v>12809</v>
      </c>
      <c r="Q48" s="155">
        <f>'Amendment 1-Other Funds'!Q48+'Other Funds-Revision No. 2'!Q48</f>
        <v>36053</v>
      </c>
      <c r="R48" s="155">
        <f>'Amendment 1-Other Funds'!R48+'Other Funds-Revision No. 2'!R48</f>
        <v>35269</v>
      </c>
      <c r="S48" s="155">
        <f>'Amendment 1-Other Funds'!S48+'Other Funds-Revision No. 2'!S48</f>
        <v>23513</v>
      </c>
      <c r="T48" s="155">
        <f>'Amendment 1-Other Funds'!T48+'Other Funds-Revision No. 2'!T48</f>
        <v>3448</v>
      </c>
      <c r="U48" s="155">
        <f>'Amendment 1-Other Funds'!U48+'Other Funds-Revision No. 2'!U48</f>
        <v>0</v>
      </c>
      <c r="V48" s="155">
        <f>'Amendment 1-Other Funds'!V48+'Other Funds-Revision No. 2'!V48</f>
        <v>12228</v>
      </c>
      <c r="W48" s="155">
        <f>'Amendment 1-Other Funds'!W48+'Other Funds-Revision No. 2'!W48</f>
        <v>0</v>
      </c>
      <c r="X48" s="155">
        <f>'Amendment 1-Other Funds'!X48+'Other Funds-Revision No. 2'!X48</f>
        <v>0</v>
      </c>
      <c r="Y48" s="155">
        <f>'Amendment 1-Other Funds'!Y48+'Other Funds-Revision No. 2'!Y48</f>
        <v>0</v>
      </c>
      <c r="Z48" s="155">
        <f>'Amendment 1-Other Funds'!Z48+'Other Funds-Revision No. 2'!Z48</f>
        <v>0</v>
      </c>
      <c r="AA48" s="155">
        <f>'Amendment 1-Other Funds'!AA48+'Other Funds-Revision No. 2'!AA48</f>
        <v>0</v>
      </c>
      <c r="AB48" s="155">
        <f>'Amendment 1-Other Funds'!AB48+'Other Funds-Revision No. 2'!AB48</f>
        <v>0</v>
      </c>
      <c r="AC48" s="155">
        <f>'Amendment 1-Other Funds'!AC48+'Other Funds-Revision No. 2'!AC48</f>
        <v>0</v>
      </c>
      <c r="AD48" s="155">
        <f>'Amendment 1-Other Funds'!AD48+'Other Funds-Revision No. 2'!AD48</f>
        <v>0</v>
      </c>
      <c r="AE48" s="155"/>
      <c r="AF48" s="164">
        <f>'Amendment 1-Other Funds'!AF48+'Other Funds-Revision No. 2'!AF48</f>
        <v>534772</v>
      </c>
      <c r="AH48" s="155"/>
    </row>
    <row r="49" spans="1:34" x14ac:dyDescent="0.2">
      <c r="A49" s="28" t="str">
        <f>+'Original ABG Allocation'!A49</f>
        <v>44</v>
      </c>
      <c r="B49" s="28" t="str">
        <f>+'Original ABG Allocation'!B49</f>
        <v>VENANGO</v>
      </c>
      <c r="C49" s="155">
        <f>'Amendment 1-Other Funds'!C49+'Other Funds-Revision No. 2'!C49</f>
        <v>0</v>
      </c>
      <c r="D49" s="155">
        <f>'Amendment 1-Other Funds'!D49+'Other Funds-Revision No. 2'!D49</f>
        <v>14400</v>
      </c>
      <c r="E49" s="155">
        <f>'Amendment 1-Other Funds'!E49+'Other Funds-Revision No. 2'!E49</f>
        <v>8840</v>
      </c>
      <c r="F49" s="155">
        <f>'Amendment 1-Other Funds'!F49+'Other Funds-Revision No. 2'!F49</f>
        <v>0</v>
      </c>
      <c r="G49" s="155">
        <f>'Amendment 1-Other Funds'!G49+'Other Funds-Revision No. 2'!G49</f>
        <v>0</v>
      </c>
      <c r="H49" s="155">
        <f>'Amendment 1-Other Funds'!H49+'Other Funds-Revision No. 2'!H49</f>
        <v>0</v>
      </c>
      <c r="I49" s="155"/>
      <c r="J49" s="155">
        <f>'Amendment 1-Other Funds'!J49+'Other Funds-Revision No. 2'!J49</f>
        <v>0</v>
      </c>
      <c r="K49" s="155">
        <f>'Amendment 1-Other Funds'!K49+'Other Funds-Revision No. 2'!K49</f>
        <v>2539</v>
      </c>
      <c r="L49" s="155">
        <f>'Amendment 1-Other Funds'!L49+'Other Funds-Revision No. 2'!L49</f>
        <v>0</v>
      </c>
      <c r="M49" s="155">
        <f>'Amendment 1-Other Funds'!M49+'Other Funds-Revision No. 2'!M49</f>
        <v>293954</v>
      </c>
      <c r="N49" s="155">
        <f>'Amendment 1-Other Funds'!N49+'Other Funds-Revision No. 2'!N49</f>
        <v>116505</v>
      </c>
      <c r="O49" s="155">
        <f>'Amendment 1-Other Funds'!O49+'Other Funds-Revision No. 2'!O49</f>
        <v>0</v>
      </c>
      <c r="P49" s="155">
        <f>'Amendment 1-Other Funds'!P49+'Other Funds-Revision No. 2'!P49</f>
        <v>52000</v>
      </c>
      <c r="Q49" s="155">
        <f>'Amendment 1-Other Funds'!Q49+'Other Funds-Revision No. 2'!Q49</f>
        <v>37627</v>
      </c>
      <c r="R49" s="155">
        <f>'Amendment 1-Other Funds'!R49+'Other Funds-Revision No. 2'!R49</f>
        <v>36809</v>
      </c>
      <c r="S49" s="155">
        <f>'Amendment 1-Other Funds'!S49+'Other Funds-Revision No. 2'!S49</f>
        <v>0</v>
      </c>
      <c r="T49" s="155">
        <f>'Amendment 1-Other Funds'!T49+'Other Funds-Revision No. 2'!T49</f>
        <v>3599</v>
      </c>
      <c r="U49" s="155">
        <f>'Amendment 1-Other Funds'!U49+'Other Funds-Revision No. 2'!U49</f>
        <v>12021</v>
      </c>
      <c r="V49" s="155">
        <f>'Amendment 1-Other Funds'!V49+'Other Funds-Revision No. 2'!V49</f>
        <v>13095</v>
      </c>
      <c r="W49" s="155">
        <f>'Amendment 1-Other Funds'!W49+'Other Funds-Revision No. 2'!W49</f>
        <v>0</v>
      </c>
      <c r="X49" s="155">
        <f>'Amendment 1-Other Funds'!X49+'Other Funds-Revision No. 2'!X49</f>
        <v>0</v>
      </c>
      <c r="Y49" s="155">
        <f>'Amendment 1-Other Funds'!Y49+'Other Funds-Revision No. 2'!Y49</f>
        <v>0</v>
      </c>
      <c r="Z49" s="155">
        <f>'Amendment 1-Other Funds'!Z49+'Other Funds-Revision No. 2'!Z49</f>
        <v>0</v>
      </c>
      <c r="AA49" s="155">
        <f>'Amendment 1-Other Funds'!AA49+'Other Funds-Revision No. 2'!AA49</f>
        <v>0</v>
      </c>
      <c r="AB49" s="155">
        <f>'Amendment 1-Other Funds'!AB49+'Other Funds-Revision No. 2'!AB49</f>
        <v>0</v>
      </c>
      <c r="AC49" s="155">
        <f>'Amendment 1-Other Funds'!AC49+'Other Funds-Revision No. 2'!AC49</f>
        <v>0</v>
      </c>
      <c r="AD49" s="155">
        <f>'Amendment 1-Other Funds'!AD49+'Other Funds-Revision No. 2'!AD49</f>
        <v>0</v>
      </c>
      <c r="AE49" s="155"/>
      <c r="AF49" s="164">
        <f>'Amendment 1-Other Funds'!AF49+'Other Funds-Revision No. 2'!AF49</f>
        <v>591389</v>
      </c>
      <c r="AH49" s="155"/>
    </row>
    <row r="50" spans="1:34" x14ac:dyDescent="0.2">
      <c r="A50" s="28" t="str">
        <f>+'Original ABG Allocation'!A50</f>
        <v>45</v>
      </c>
      <c r="B50" s="28" t="str">
        <f>+'Original ABG Allocation'!B50</f>
        <v>ARMSTRONG</v>
      </c>
      <c r="C50" s="155">
        <f>'Amendment 1-Other Funds'!C50+'Other Funds-Revision No. 2'!C50</f>
        <v>0</v>
      </c>
      <c r="D50" s="155">
        <f>'Amendment 1-Other Funds'!D50+'Other Funds-Revision No. 2'!D50</f>
        <v>3775</v>
      </c>
      <c r="E50" s="155">
        <f>'Amendment 1-Other Funds'!E50+'Other Funds-Revision No. 2'!E50</f>
        <v>8840</v>
      </c>
      <c r="F50" s="155">
        <f>'Amendment 1-Other Funds'!F50+'Other Funds-Revision No. 2'!F50</f>
        <v>0</v>
      </c>
      <c r="G50" s="155">
        <f>'Amendment 1-Other Funds'!G50+'Other Funds-Revision No. 2'!G50</f>
        <v>0</v>
      </c>
      <c r="H50" s="155">
        <f>'Amendment 1-Other Funds'!H50+'Other Funds-Revision No. 2'!H50</f>
        <v>0</v>
      </c>
      <c r="I50" s="155">
        <f>'Amendment 1-Other Funds'!I50+'Other Funds-Revision No. 2'!I59</f>
        <v>0</v>
      </c>
      <c r="J50" s="155">
        <f>'Amendment 1-Other Funds'!J50+'Other Funds-Revision No. 2'!J50</f>
        <v>0</v>
      </c>
      <c r="K50" s="155">
        <f>'Amendment 1-Other Funds'!K50+'Other Funds-Revision No. 2'!K50</f>
        <v>2970</v>
      </c>
      <c r="L50" s="155">
        <f>'Amendment 1-Other Funds'!L50+'Other Funds-Revision No. 2'!L50</f>
        <v>0</v>
      </c>
      <c r="M50" s="155">
        <f>'Amendment 1-Other Funds'!M50+'Other Funds-Revision No. 2'!M50</f>
        <v>323584</v>
      </c>
      <c r="N50" s="155">
        <f>'Amendment 1-Other Funds'!N50+'Other Funds-Revision No. 2'!N50</f>
        <v>38732</v>
      </c>
      <c r="O50" s="155">
        <f>'Amendment 1-Other Funds'!O50+'Other Funds-Revision No. 2'!O50</f>
        <v>50655</v>
      </c>
      <c r="P50" s="155">
        <f>'Amendment 1-Other Funds'!P50+'Other Funds-Revision No. 2'!P50</f>
        <v>0</v>
      </c>
      <c r="Q50" s="155">
        <f>'Amendment 1-Other Funds'!Q50+'Other Funds-Revision No. 2'!Q50</f>
        <v>51384</v>
      </c>
      <c r="R50" s="155">
        <f>'Amendment 1-Other Funds'!R50+'Other Funds-Revision No. 2'!R50</f>
        <v>50267</v>
      </c>
      <c r="S50" s="155">
        <f>'Amendment 1-Other Funds'!S50+'Other Funds-Revision No. 2'!S50</f>
        <v>33512</v>
      </c>
      <c r="T50" s="155">
        <f>'Amendment 1-Other Funds'!T50+'Other Funds-Revision No. 2'!T50</f>
        <v>4915</v>
      </c>
      <c r="U50" s="155">
        <f>'Amendment 1-Other Funds'!U50+'Other Funds-Revision No. 2'!U50</f>
        <v>16415</v>
      </c>
      <c r="V50" s="155">
        <f>'Amendment 1-Other Funds'!V50+'Other Funds-Revision No. 2'!V50</f>
        <v>17468</v>
      </c>
      <c r="W50" s="155">
        <f>'Amendment 1-Other Funds'!W50+'Other Funds-Revision No. 2'!W50</f>
        <v>0</v>
      </c>
      <c r="X50" s="155">
        <f>'Amendment 1-Other Funds'!X50+'Other Funds-Revision No. 2'!X50</f>
        <v>0</v>
      </c>
      <c r="Y50" s="155">
        <f>'Amendment 1-Other Funds'!Y50+'Other Funds-Revision No. 2'!Y50</f>
        <v>0</v>
      </c>
      <c r="Z50" s="155">
        <f>'Amendment 1-Other Funds'!Z50+'Other Funds-Revision No. 2'!Z50</f>
        <v>0</v>
      </c>
      <c r="AA50" s="155">
        <f>'Amendment 1-Other Funds'!AA50+'Other Funds-Revision No. 2'!AA50</f>
        <v>0</v>
      </c>
      <c r="AB50" s="155">
        <f>'Amendment 1-Other Funds'!AB50+'Other Funds-Revision No. 2'!AB50</f>
        <v>0</v>
      </c>
      <c r="AC50" s="155">
        <f>'Amendment 1-Other Funds'!AC50+'Other Funds-Revision No. 2'!AC50</f>
        <v>0</v>
      </c>
      <c r="AD50" s="155">
        <f>'Amendment 1-Other Funds'!AD50+'Other Funds-Revision No. 2'!AD50</f>
        <v>0</v>
      </c>
      <c r="AE50" s="155"/>
      <c r="AF50" s="164">
        <f>'Amendment 1-Other Funds'!AF50+'Other Funds-Revision No. 2'!AF50</f>
        <v>602517</v>
      </c>
      <c r="AH50" s="155"/>
    </row>
    <row r="51" spans="1:34" x14ac:dyDescent="0.2">
      <c r="A51" s="28" t="str">
        <f>+'Original ABG Allocation'!A51</f>
        <v>46</v>
      </c>
      <c r="B51" s="28" t="str">
        <f>+'Original ABG Allocation'!B51</f>
        <v>LAWRENCE</v>
      </c>
      <c r="C51" s="155">
        <f>'Amendment 1-Other Funds'!C51+'Other Funds-Revision No. 2'!C51</f>
        <v>0</v>
      </c>
      <c r="D51" s="155">
        <f>'Amendment 1-Other Funds'!D51+'Other Funds-Revision No. 2'!D51</f>
        <v>5475</v>
      </c>
      <c r="E51" s="155">
        <f>'Amendment 1-Other Funds'!E51+'Other Funds-Revision No. 2'!E51</f>
        <v>8840</v>
      </c>
      <c r="F51" s="155">
        <f>'Amendment 1-Other Funds'!F51+'Other Funds-Revision No. 2'!F51</f>
        <v>0</v>
      </c>
      <c r="G51" s="155">
        <f>'Amendment 1-Other Funds'!G51+'Other Funds-Revision No. 2'!G51</f>
        <v>0</v>
      </c>
      <c r="H51" s="155">
        <f>'Amendment 1-Other Funds'!H51+'Other Funds-Revision No. 2'!H51</f>
        <v>0</v>
      </c>
      <c r="I51" s="155">
        <f>'Amendment 1-Other Funds'!I51+'Other Funds-Revision No. 2'!I60</f>
        <v>0</v>
      </c>
      <c r="J51" s="155">
        <f>'Amendment 1-Other Funds'!J51+'Other Funds-Revision No. 2'!J51</f>
        <v>0</v>
      </c>
      <c r="K51" s="155">
        <f>'Amendment 1-Other Funds'!K51+'Other Funds-Revision No. 2'!K51</f>
        <v>2983</v>
      </c>
      <c r="L51" s="155">
        <f>'Amendment 1-Other Funds'!L51+'Other Funds-Revision No. 2'!L51</f>
        <v>0</v>
      </c>
      <c r="M51" s="155">
        <f>'Amendment 1-Other Funds'!M51+'Other Funds-Revision No. 2'!M51</f>
        <v>299612</v>
      </c>
      <c r="N51" s="155">
        <f>'Amendment 1-Other Funds'!N51+'Other Funds-Revision No. 2'!N51</f>
        <v>40053</v>
      </c>
      <c r="O51" s="155">
        <f>'Amendment 1-Other Funds'!O51+'Other Funds-Revision No. 2'!O51</f>
        <v>54194</v>
      </c>
      <c r="P51" s="155">
        <f>'Amendment 1-Other Funds'!P51+'Other Funds-Revision No. 2'!P51</f>
        <v>0</v>
      </c>
      <c r="Q51" s="155">
        <f>'Amendment 1-Other Funds'!Q51+'Other Funds-Revision No. 2'!Q51</f>
        <v>79501</v>
      </c>
      <c r="R51" s="155">
        <f>'Amendment 1-Other Funds'!R51+'Other Funds-Revision No. 2'!R51</f>
        <v>77774</v>
      </c>
      <c r="S51" s="155">
        <f>'Amendment 1-Other Funds'!S51+'Other Funds-Revision No. 2'!S51</f>
        <v>51849</v>
      </c>
      <c r="T51" s="155">
        <f>'Amendment 1-Other Funds'!T51+'Other Funds-Revision No. 2'!T51</f>
        <v>7605</v>
      </c>
      <c r="U51" s="155">
        <f>'Amendment 1-Other Funds'!U51+'Other Funds-Revision No. 2'!U51</f>
        <v>25399</v>
      </c>
      <c r="V51" s="155">
        <f>'Amendment 1-Other Funds'!V51+'Other Funds-Revision No. 2'!V51</f>
        <v>17606</v>
      </c>
      <c r="W51" s="155">
        <f>'Amendment 1-Other Funds'!W51+'Other Funds-Revision No. 2'!W51</f>
        <v>0</v>
      </c>
      <c r="X51" s="155">
        <f>'Amendment 1-Other Funds'!X51+'Other Funds-Revision No. 2'!X51</f>
        <v>0</v>
      </c>
      <c r="Y51" s="155">
        <f>'Amendment 1-Other Funds'!Y51+'Other Funds-Revision No. 2'!Y51</f>
        <v>0</v>
      </c>
      <c r="Z51" s="155">
        <f>'Amendment 1-Other Funds'!Z51+'Other Funds-Revision No. 2'!Z51</f>
        <v>0</v>
      </c>
      <c r="AA51" s="155">
        <f>'Amendment 1-Other Funds'!AA51+'Other Funds-Revision No. 2'!AA51</f>
        <v>0</v>
      </c>
      <c r="AB51" s="155">
        <f>'Amendment 1-Other Funds'!AB51+'Other Funds-Revision No. 2'!AB51</f>
        <v>0</v>
      </c>
      <c r="AC51" s="155">
        <f>'Amendment 1-Other Funds'!AC51+'Other Funds-Revision No. 2'!AC51</f>
        <v>0</v>
      </c>
      <c r="AD51" s="155">
        <f>'Amendment 1-Other Funds'!AD51+'Other Funds-Revision No. 2'!AD51</f>
        <v>0</v>
      </c>
      <c r="AE51" s="155"/>
      <c r="AF51" s="164">
        <f>'Amendment 1-Other Funds'!AF51+'Other Funds-Revision No. 2'!AF51</f>
        <v>670891</v>
      </c>
      <c r="AH51" s="155"/>
    </row>
    <row r="52" spans="1:34" x14ac:dyDescent="0.2">
      <c r="A52" s="28" t="str">
        <f>+'Original ABG Allocation'!A52</f>
        <v>47</v>
      </c>
      <c r="B52" s="28" t="str">
        <f>+'Original ABG Allocation'!B52</f>
        <v>MERCER</v>
      </c>
      <c r="C52" s="155">
        <f>'Amendment 1-Other Funds'!C52+'Other Funds-Revision No. 2'!C52</f>
        <v>0</v>
      </c>
      <c r="D52" s="155">
        <f>'Amendment 1-Other Funds'!D52+'Other Funds-Revision No. 2'!D52</f>
        <v>5475</v>
      </c>
      <c r="E52" s="155">
        <f>'Amendment 1-Other Funds'!E52+'Other Funds-Revision No. 2'!E52</f>
        <v>8840</v>
      </c>
      <c r="F52" s="155">
        <f>'Amendment 1-Other Funds'!F52+'Other Funds-Revision No. 2'!F52</f>
        <v>0</v>
      </c>
      <c r="G52" s="155">
        <f>'Amendment 1-Other Funds'!G52+'Other Funds-Revision No. 2'!G52</f>
        <v>0</v>
      </c>
      <c r="H52" s="155">
        <f>'Amendment 1-Other Funds'!H52+'Other Funds-Revision No. 2'!H52</f>
        <v>0</v>
      </c>
      <c r="I52" s="155">
        <f>'Amendment 1-Other Funds'!I52+'Other Funds-Revision No. 2'!I61</f>
        <v>0</v>
      </c>
      <c r="J52" s="155">
        <f>'Amendment 1-Other Funds'!J52+'Other Funds-Revision No. 2'!J52</f>
        <v>0</v>
      </c>
      <c r="K52" s="155">
        <f>'Amendment 1-Other Funds'!K52+'Other Funds-Revision No. 2'!K52</f>
        <v>3461</v>
      </c>
      <c r="L52" s="155">
        <f>'Amendment 1-Other Funds'!L52+'Other Funds-Revision No. 2'!L52</f>
        <v>0</v>
      </c>
      <c r="M52" s="155">
        <f>'Amendment 1-Other Funds'!M52+'Other Funds-Revision No. 2'!M52</f>
        <v>415856</v>
      </c>
      <c r="N52" s="155">
        <f>'Amendment 1-Other Funds'!N52+'Other Funds-Revision No. 2'!N52</f>
        <v>45255</v>
      </c>
      <c r="O52" s="155">
        <f>'Amendment 1-Other Funds'!O52+'Other Funds-Revision No. 2'!O52</f>
        <v>40000</v>
      </c>
      <c r="P52" s="155">
        <f>'Amendment 1-Other Funds'!P52+'Other Funds-Revision No. 2'!P52</f>
        <v>7500</v>
      </c>
      <c r="Q52" s="155">
        <f>'Amendment 1-Other Funds'!Q52+'Other Funds-Revision No. 2'!Q52</f>
        <v>98841</v>
      </c>
      <c r="R52" s="155">
        <f>'Amendment 1-Other Funds'!R52+'Other Funds-Revision No. 2'!R52</f>
        <v>96693</v>
      </c>
      <c r="S52" s="155">
        <f>'Amendment 1-Other Funds'!S52+'Other Funds-Revision No. 2'!S52</f>
        <v>64462</v>
      </c>
      <c r="T52" s="155">
        <f>'Amendment 1-Other Funds'!T52+'Other Funds-Revision No. 2'!T52</f>
        <v>9454</v>
      </c>
      <c r="U52" s="155">
        <f>'Amendment 1-Other Funds'!U52+'Other Funds-Revision No. 2'!U52</f>
        <v>31576</v>
      </c>
      <c r="V52" s="155">
        <f>'Amendment 1-Other Funds'!V52+'Other Funds-Revision No. 2'!V52</f>
        <v>22459</v>
      </c>
      <c r="W52" s="155">
        <f>'Amendment 1-Other Funds'!W52+'Other Funds-Revision No. 2'!W52</f>
        <v>0</v>
      </c>
      <c r="X52" s="155">
        <f>'Amendment 1-Other Funds'!X52+'Other Funds-Revision No. 2'!X52</f>
        <v>0</v>
      </c>
      <c r="Y52" s="155">
        <f>'Amendment 1-Other Funds'!Y52+'Other Funds-Revision No. 2'!Y52</f>
        <v>0</v>
      </c>
      <c r="Z52" s="155">
        <f>'Amendment 1-Other Funds'!Z52+'Other Funds-Revision No. 2'!Z52</f>
        <v>0</v>
      </c>
      <c r="AA52" s="155">
        <f>'Amendment 1-Other Funds'!AA52+'Other Funds-Revision No. 2'!AA52</f>
        <v>0</v>
      </c>
      <c r="AB52" s="155">
        <f>'Amendment 1-Other Funds'!AB52+'Other Funds-Revision No. 2'!AB52</f>
        <v>0</v>
      </c>
      <c r="AC52" s="155">
        <f>'Amendment 1-Other Funds'!AC52+'Other Funds-Revision No. 2'!AC52</f>
        <v>0</v>
      </c>
      <c r="AD52" s="155">
        <f>'Amendment 1-Other Funds'!AD52+'Other Funds-Revision No. 2'!AD52</f>
        <v>0</v>
      </c>
      <c r="AE52" s="155"/>
      <c r="AF52" s="164">
        <f>'Amendment 1-Other Funds'!AF52+'Other Funds-Revision No. 2'!AF52</f>
        <v>849872</v>
      </c>
      <c r="AH52" s="155"/>
    </row>
    <row r="53" spans="1:34" x14ac:dyDescent="0.2">
      <c r="A53" s="28" t="str">
        <f>+'Original ABG Allocation'!A53</f>
        <v>48</v>
      </c>
      <c r="B53" s="28" t="str">
        <f>+'Original ABG Allocation'!B53</f>
        <v>MONROE</v>
      </c>
      <c r="C53" s="155">
        <f>'Amendment 1-Other Funds'!C53+'Other Funds-Revision No. 2'!C53</f>
        <v>0</v>
      </c>
      <c r="D53" s="155">
        <f>'Amendment 1-Other Funds'!D53+'Other Funds-Revision No. 2'!D53</f>
        <v>12275</v>
      </c>
      <c r="E53" s="155">
        <f>'Amendment 1-Other Funds'!E53+'Other Funds-Revision No. 2'!E53</f>
        <v>8840</v>
      </c>
      <c r="F53" s="155">
        <f>'Amendment 1-Other Funds'!F53+'Other Funds-Revision No. 2'!F53</f>
        <v>0</v>
      </c>
      <c r="G53" s="155">
        <f>'Amendment 1-Other Funds'!G53+'Other Funds-Revision No. 2'!G53</f>
        <v>0</v>
      </c>
      <c r="H53" s="155">
        <f>'Amendment 1-Other Funds'!H53+'Other Funds-Revision No. 2'!H53</f>
        <v>0</v>
      </c>
      <c r="I53" s="155">
        <f>'Amendment 1-Other Funds'!I53+'Other Funds-Revision No. 2'!I62</f>
        <v>0</v>
      </c>
      <c r="J53" s="155">
        <f>'Amendment 1-Other Funds'!J53+'Other Funds-Revision No. 2'!J53</f>
        <v>0</v>
      </c>
      <c r="K53" s="155">
        <f>'Amendment 1-Other Funds'!K53+'Other Funds-Revision No. 2'!K53</f>
        <v>4532</v>
      </c>
      <c r="L53" s="155">
        <f>'Amendment 1-Other Funds'!L53+'Other Funds-Revision No. 2'!L53</f>
        <v>0</v>
      </c>
      <c r="M53" s="155">
        <f>'Amendment 1-Other Funds'!M53+'Other Funds-Revision No. 2'!M53</f>
        <v>643819</v>
      </c>
      <c r="N53" s="155">
        <f>'Amendment 1-Other Funds'!N53+'Other Funds-Revision No. 2'!N53</f>
        <v>122404</v>
      </c>
      <c r="O53" s="155">
        <f>'Amendment 1-Other Funds'!O53+'Other Funds-Revision No. 2'!O53</f>
        <v>21000</v>
      </c>
      <c r="P53" s="155">
        <f>'Amendment 1-Other Funds'!P53+'Other Funds-Revision No. 2'!P53</f>
        <v>43900</v>
      </c>
      <c r="Q53" s="155">
        <f>'Amendment 1-Other Funds'!Q53+'Other Funds-Revision No. 2'!Q53</f>
        <v>75000</v>
      </c>
      <c r="R53" s="155">
        <f>'Amendment 1-Other Funds'!R53+'Other Funds-Revision No. 2'!R53</f>
        <v>90000</v>
      </c>
      <c r="S53" s="155">
        <f>'Amendment 1-Other Funds'!S53+'Other Funds-Revision No. 2'!S53</f>
        <v>60000</v>
      </c>
      <c r="T53" s="155">
        <f>'Amendment 1-Other Funds'!T53+'Other Funds-Revision No. 2'!T53</f>
        <v>9000</v>
      </c>
      <c r="U53" s="155">
        <f>'Amendment 1-Other Funds'!U53+'Other Funds-Revision No. 2'!U53</f>
        <v>30000</v>
      </c>
      <c r="V53" s="155">
        <f>'Amendment 1-Other Funds'!V53+'Other Funds-Revision No. 2'!V53</f>
        <v>33334</v>
      </c>
      <c r="W53" s="155">
        <f>'Amendment 1-Other Funds'!W53+'Other Funds-Revision No. 2'!W53</f>
        <v>0</v>
      </c>
      <c r="X53" s="155">
        <f>'Amendment 1-Other Funds'!X53+'Other Funds-Revision No. 2'!X53</f>
        <v>0</v>
      </c>
      <c r="Y53" s="155">
        <f>'Amendment 1-Other Funds'!Y53+'Other Funds-Revision No. 2'!Y53</f>
        <v>0</v>
      </c>
      <c r="Z53" s="155">
        <f>'Amendment 1-Other Funds'!Z53+'Other Funds-Revision No. 2'!Z53</f>
        <v>0</v>
      </c>
      <c r="AA53" s="155">
        <f>'Amendment 1-Other Funds'!AA53+'Other Funds-Revision No. 2'!AA53</f>
        <v>0</v>
      </c>
      <c r="AB53" s="155">
        <f>'Amendment 1-Other Funds'!AB53+'Other Funds-Revision No. 2'!AB53</f>
        <v>0</v>
      </c>
      <c r="AC53" s="155">
        <f>'Amendment 1-Other Funds'!AC53+'Other Funds-Revision No. 2'!AC53</f>
        <v>0</v>
      </c>
      <c r="AD53" s="155">
        <f>'Amendment 1-Other Funds'!AD53+'Other Funds-Revision No. 2'!AD53</f>
        <v>0</v>
      </c>
      <c r="AE53" s="155"/>
      <c r="AF53" s="164">
        <f>'Amendment 1-Other Funds'!AF53+'Other Funds-Revision No. 2'!AF53</f>
        <v>1154104</v>
      </c>
      <c r="AH53" s="155"/>
    </row>
    <row r="54" spans="1:34" x14ac:dyDescent="0.2">
      <c r="A54" s="28" t="str">
        <f>+'Original ABG Allocation'!A54</f>
        <v>49</v>
      </c>
      <c r="B54" s="28" t="str">
        <f>+'Original ABG Allocation'!B54</f>
        <v>CLARION</v>
      </c>
      <c r="C54" s="155">
        <f>'Amendment 1-Other Funds'!C54+'Other Funds-Revision No. 2'!C54</f>
        <v>0</v>
      </c>
      <c r="D54" s="155">
        <f>'Amendment 1-Other Funds'!D54+'Other Funds-Revision No. 2'!D54</f>
        <v>3350</v>
      </c>
      <c r="E54" s="155">
        <f>'Amendment 1-Other Funds'!E54+'Other Funds-Revision No. 2'!E54</f>
        <v>8840</v>
      </c>
      <c r="F54" s="155">
        <f>'Amendment 1-Other Funds'!F54+'Other Funds-Revision No. 2'!F54</f>
        <v>0</v>
      </c>
      <c r="G54" s="155">
        <f>'Amendment 1-Other Funds'!G54+'Other Funds-Revision No. 2'!G54</f>
        <v>0</v>
      </c>
      <c r="H54" s="155">
        <f>'Amendment 1-Other Funds'!H54+'Other Funds-Revision No. 2'!H54</f>
        <v>0</v>
      </c>
      <c r="I54" s="155">
        <f>'Amendment 1-Other Funds'!I54+'Other Funds-Revision No. 2'!I63</f>
        <v>0</v>
      </c>
      <c r="J54" s="155">
        <f>'Amendment 1-Other Funds'!J54+'Other Funds-Revision No. 2'!J54</f>
        <v>0</v>
      </c>
      <c r="K54" s="155">
        <f>'Amendment 1-Other Funds'!K54+'Other Funds-Revision No. 2'!K54</f>
        <v>3225</v>
      </c>
      <c r="L54" s="155">
        <f>'Amendment 1-Other Funds'!L54+'Other Funds-Revision No. 2'!L54</f>
        <v>0</v>
      </c>
      <c r="M54" s="155">
        <f>'Amendment 1-Other Funds'!M54+'Other Funds-Revision No. 2'!M54</f>
        <v>228178</v>
      </c>
      <c r="N54" s="155">
        <f>'Amendment 1-Other Funds'!N54+'Other Funds-Revision No. 2'!N54</f>
        <v>18039</v>
      </c>
      <c r="O54" s="155">
        <f>'Amendment 1-Other Funds'!O54+'Other Funds-Revision No. 2'!O54</f>
        <v>4950</v>
      </c>
      <c r="P54" s="155">
        <f>'Amendment 1-Other Funds'!P54+'Other Funds-Revision No. 2'!P54</f>
        <v>0</v>
      </c>
      <c r="Q54" s="155">
        <f>'Amendment 1-Other Funds'!Q54+'Other Funds-Revision No. 2'!Q54</f>
        <v>70794</v>
      </c>
      <c r="R54" s="155">
        <f>'Amendment 1-Other Funds'!R54+'Other Funds-Revision No. 2'!R54</f>
        <v>72562</v>
      </c>
      <c r="S54" s="155">
        <f>'Amendment 1-Other Funds'!S54+'Other Funds-Revision No. 2'!S54</f>
        <v>48375</v>
      </c>
      <c r="T54" s="155">
        <f>'Amendment 1-Other Funds'!T54+'Other Funds-Revision No. 2'!T54</f>
        <v>5473</v>
      </c>
      <c r="U54" s="155">
        <f>'Amendment 1-Other Funds'!U54+'Other Funds-Revision No. 2'!U54</f>
        <v>0</v>
      </c>
      <c r="V54" s="155">
        <f>'Amendment 1-Other Funds'!V54+'Other Funds-Revision No. 2'!V54</f>
        <v>9909</v>
      </c>
      <c r="W54" s="155">
        <f>'Amendment 1-Other Funds'!W54+'Other Funds-Revision No. 2'!W54</f>
        <v>0</v>
      </c>
      <c r="X54" s="155">
        <f>'Amendment 1-Other Funds'!X54+'Other Funds-Revision No. 2'!X54</f>
        <v>0</v>
      </c>
      <c r="Y54" s="155">
        <f>'Amendment 1-Other Funds'!Y54+'Other Funds-Revision No. 2'!Y54</f>
        <v>0</v>
      </c>
      <c r="Z54" s="155">
        <f>'Amendment 1-Other Funds'!Z54+'Other Funds-Revision No. 2'!Z54</f>
        <v>0</v>
      </c>
      <c r="AA54" s="155">
        <f>'Amendment 1-Other Funds'!AA54+'Other Funds-Revision No. 2'!AA54</f>
        <v>0</v>
      </c>
      <c r="AB54" s="155">
        <f>'Amendment 1-Other Funds'!AB54+'Other Funds-Revision No. 2'!AB54</f>
        <v>0</v>
      </c>
      <c r="AC54" s="155">
        <f>'Amendment 1-Other Funds'!AC54+'Other Funds-Revision No. 2'!AC54</f>
        <v>0</v>
      </c>
      <c r="AD54" s="155">
        <f>'Amendment 1-Other Funds'!AD54+'Other Funds-Revision No. 2'!AD54</f>
        <v>0</v>
      </c>
      <c r="AE54" s="155"/>
      <c r="AF54" s="164">
        <f>'Amendment 1-Other Funds'!AF54+'Other Funds-Revision No. 2'!AF54</f>
        <v>473695</v>
      </c>
      <c r="AH54" s="155"/>
    </row>
    <row r="55" spans="1:34" x14ac:dyDescent="0.2">
      <c r="A55" s="28" t="str">
        <f>+'Original ABG Allocation'!A55</f>
        <v>50</v>
      </c>
      <c r="B55" s="28" t="str">
        <f>+'Original ABG Allocation'!B55</f>
        <v>BUTLER</v>
      </c>
      <c r="C55" s="155">
        <f>'Amendment 1-Other Funds'!C55+'Other Funds-Revision No. 2'!C55</f>
        <v>0</v>
      </c>
      <c r="D55" s="155">
        <f>'Amendment 1-Other Funds'!D55+'Other Funds-Revision No. 2'!D55</f>
        <v>8025</v>
      </c>
      <c r="E55" s="155">
        <f>'Amendment 1-Other Funds'!E55+'Other Funds-Revision No. 2'!E55</f>
        <v>8840</v>
      </c>
      <c r="F55" s="155">
        <f>'Amendment 1-Other Funds'!F55+'Other Funds-Revision No. 2'!F55</f>
        <v>0</v>
      </c>
      <c r="G55" s="155">
        <f>'Amendment 1-Other Funds'!G55+'Other Funds-Revision No. 2'!G55</f>
        <v>0</v>
      </c>
      <c r="H55" s="155">
        <f>'Amendment 1-Other Funds'!H55+'Other Funds-Revision No. 2'!H55</f>
        <v>0</v>
      </c>
      <c r="I55" s="155">
        <f>'Amendment 1-Other Funds'!I55+'Other Funds-Revision No. 2'!I64</f>
        <v>0</v>
      </c>
      <c r="J55" s="155">
        <f>'Amendment 1-Other Funds'!J55+'Other Funds-Revision No. 2'!J55</f>
        <v>0</v>
      </c>
      <c r="K55" s="155">
        <f>'Amendment 1-Other Funds'!K55+'Other Funds-Revision No. 2'!K55</f>
        <v>4181</v>
      </c>
      <c r="L55" s="155">
        <f>'Amendment 1-Other Funds'!L55+'Other Funds-Revision No. 2'!L55</f>
        <v>0</v>
      </c>
      <c r="M55" s="155">
        <f>'Amendment 1-Other Funds'!M55+'Other Funds-Revision No. 2'!M55</f>
        <v>543340</v>
      </c>
      <c r="N55" s="155">
        <f>'Amendment 1-Other Funds'!N55+'Other Funds-Revision No. 2'!N55</f>
        <v>47636</v>
      </c>
      <c r="O55" s="155">
        <f>'Amendment 1-Other Funds'!O55+'Other Funds-Revision No. 2'!O55</f>
        <v>54194</v>
      </c>
      <c r="P55" s="155">
        <f>'Amendment 1-Other Funds'!P55+'Other Funds-Revision No. 2'!P55</f>
        <v>100000</v>
      </c>
      <c r="Q55" s="155">
        <f>'Amendment 1-Other Funds'!Q55+'Other Funds-Revision No. 2'!Q55</f>
        <v>78322</v>
      </c>
      <c r="R55" s="155">
        <f>'Amendment 1-Other Funds'!R55+'Other Funds-Revision No. 2'!R55</f>
        <v>127700</v>
      </c>
      <c r="S55" s="155">
        <f>'Amendment 1-Other Funds'!S55+'Other Funds-Revision No. 2'!S55</f>
        <v>68105</v>
      </c>
      <c r="T55" s="155">
        <f>'Amendment 1-Other Funds'!T55+'Other Funds-Revision No. 2'!T55</f>
        <v>8324</v>
      </c>
      <c r="U55" s="155">
        <f>'Amendment 1-Other Funds'!U55+'Other Funds-Revision No. 2'!U55</f>
        <v>29192</v>
      </c>
      <c r="V55" s="155">
        <f>'Amendment 1-Other Funds'!V55+'Other Funds-Revision No. 2'!V55</f>
        <v>29771</v>
      </c>
      <c r="W55" s="155">
        <f>'Amendment 1-Other Funds'!W55+'Other Funds-Revision No. 2'!W55</f>
        <v>0</v>
      </c>
      <c r="X55" s="155">
        <f>'Amendment 1-Other Funds'!X55+'Other Funds-Revision No. 2'!X55</f>
        <v>0</v>
      </c>
      <c r="Y55" s="155">
        <f>'Amendment 1-Other Funds'!Y55+'Other Funds-Revision No. 2'!Y55</f>
        <v>0</v>
      </c>
      <c r="Z55" s="155">
        <f>'Amendment 1-Other Funds'!Z55+'Other Funds-Revision No. 2'!Z55</f>
        <v>0</v>
      </c>
      <c r="AA55" s="155">
        <f>'Amendment 1-Other Funds'!AA55+'Other Funds-Revision No. 2'!AA55</f>
        <v>0</v>
      </c>
      <c r="AB55" s="155">
        <f>'Amendment 1-Other Funds'!AB55+'Other Funds-Revision No. 2'!AB55</f>
        <v>0</v>
      </c>
      <c r="AC55" s="155">
        <f>'Amendment 1-Other Funds'!AC55+'Other Funds-Revision No. 2'!AC55</f>
        <v>0</v>
      </c>
      <c r="AD55" s="155">
        <f>'Amendment 1-Other Funds'!AD55+'Other Funds-Revision No. 2'!AD55</f>
        <v>0</v>
      </c>
      <c r="AE55" s="155"/>
      <c r="AF55" s="164">
        <f>'Amendment 1-Other Funds'!AF55+'Other Funds-Revision No. 2'!AF55</f>
        <v>1107630</v>
      </c>
      <c r="AH55" s="155"/>
    </row>
    <row r="56" spans="1:34" x14ac:dyDescent="0.2">
      <c r="A56" s="28" t="str">
        <f>+'Original ABG Allocation'!A56</f>
        <v>51</v>
      </c>
      <c r="B56" s="28" t="str">
        <f>+'Original ABG Allocation'!B56</f>
        <v>POTTER</v>
      </c>
      <c r="C56" s="155">
        <f>'Amendment 1-Other Funds'!C56+'Other Funds-Revision No. 2'!C56</f>
        <v>98031</v>
      </c>
      <c r="D56" s="155">
        <f>'Amendment 1-Other Funds'!D56+'Other Funds-Revision No. 2'!D56</f>
        <v>8450</v>
      </c>
      <c r="E56" s="155">
        <f>'Amendment 1-Other Funds'!E56+'Other Funds-Revision No. 2'!E56</f>
        <v>8840</v>
      </c>
      <c r="F56" s="155">
        <f>'Amendment 1-Other Funds'!F56+'Other Funds-Revision No. 2'!F56</f>
        <v>0</v>
      </c>
      <c r="G56" s="155">
        <f>'Amendment 1-Other Funds'!G56+'Other Funds-Revision No. 2'!G56</f>
        <v>0</v>
      </c>
      <c r="H56" s="155">
        <f>'Amendment 1-Other Funds'!H56+'Other Funds-Revision No. 2'!H56</f>
        <v>0</v>
      </c>
      <c r="I56" s="155">
        <f>'Amendment 1-Other Funds'!I56+'Other Funds-Revision No. 2'!I65</f>
        <v>0</v>
      </c>
      <c r="J56" s="155">
        <f>'Amendment 1-Other Funds'!J56+'Other Funds-Revision No. 2'!J56</f>
        <v>0</v>
      </c>
      <c r="K56" s="155">
        <f>'Amendment 1-Other Funds'!K56+'Other Funds-Revision No. 2'!K56</f>
        <v>4194</v>
      </c>
      <c r="L56" s="155">
        <f>'Amendment 1-Other Funds'!L56+'Other Funds-Revision No. 2'!L56</f>
        <v>0</v>
      </c>
      <c r="M56" s="155">
        <f>'Amendment 1-Other Funds'!M56+'Other Funds-Revision No. 2'!M56</f>
        <v>110025</v>
      </c>
      <c r="N56" s="155">
        <f>'Amendment 1-Other Funds'!N56+'Other Funds-Revision No. 2'!N56</f>
        <v>35946</v>
      </c>
      <c r="O56" s="155">
        <f>'Amendment 1-Other Funds'!O56+'Other Funds-Revision No. 2'!O56</f>
        <v>0</v>
      </c>
      <c r="P56" s="155">
        <f>'Amendment 1-Other Funds'!P56+'Other Funds-Revision No. 2'!P56</f>
        <v>0</v>
      </c>
      <c r="Q56" s="155">
        <f>'Amendment 1-Other Funds'!Q56+'Other Funds-Revision No. 2'!Q56</f>
        <v>13962</v>
      </c>
      <c r="R56" s="155">
        <f>'Amendment 1-Other Funds'!R56+'Other Funds-Revision No. 2'!R56</f>
        <v>13660</v>
      </c>
      <c r="S56" s="155">
        <f>'Amendment 1-Other Funds'!S56+'Other Funds-Revision No. 2'!S56</f>
        <v>9106</v>
      </c>
      <c r="T56" s="155">
        <f>'Amendment 1-Other Funds'!T56+'Other Funds-Revision No. 2'!T56</f>
        <v>1336</v>
      </c>
      <c r="U56" s="155">
        <f>'Amendment 1-Other Funds'!U56+'Other Funds-Revision No. 2'!U56</f>
        <v>4461</v>
      </c>
      <c r="V56" s="155">
        <f>'Amendment 1-Other Funds'!V56+'Other Funds-Revision No. 2'!V56</f>
        <v>4511</v>
      </c>
      <c r="W56" s="155">
        <f>'Amendment 1-Other Funds'!W56+'Other Funds-Revision No. 2'!W56</f>
        <v>0</v>
      </c>
      <c r="X56" s="155">
        <f>'Amendment 1-Other Funds'!X56+'Other Funds-Revision No. 2'!X56</f>
        <v>0</v>
      </c>
      <c r="Y56" s="155">
        <f>'Amendment 1-Other Funds'!Y56+'Other Funds-Revision No. 2'!Y56</f>
        <v>0</v>
      </c>
      <c r="Z56" s="155">
        <f>'Amendment 1-Other Funds'!Z56+'Other Funds-Revision No. 2'!Z56</f>
        <v>0</v>
      </c>
      <c r="AA56" s="155">
        <f>'Amendment 1-Other Funds'!AA56+'Other Funds-Revision No. 2'!AA56</f>
        <v>0</v>
      </c>
      <c r="AB56" s="155">
        <f>'Amendment 1-Other Funds'!AB56+'Other Funds-Revision No. 2'!AB56</f>
        <v>0</v>
      </c>
      <c r="AC56" s="155">
        <f>'Amendment 1-Other Funds'!AC56+'Other Funds-Revision No. 2'!AC56</f>
        <v>0</v>
      </c>
      <c r="AD56" s="155">
        <f>'Amendment 1-Other Funds'!AD56+'Other Funds-Revision No. 2'!AD56</f>
        <v>0</v>
      </c>
      <c r="AE56" s="155"/>
      <c r="AF56" s="164">
        <f>'Amendment 1-Other Funds'!AF56+'Other Funds-Revision No. 2'!AF56</f>
        <v>312522</v>
      </c>
      <c r="AH56" s="155"/>
    </row>
    <row r="57" spans="1:34" x14ac:dyDescent="0.2">
      <c r="A57" s="28" t="str">
        <f>+'Original ABG Allocation'!A57</f>
        <v>52</v>
      </c>
      <c r="B57" s="28" t="str">
        <f>+'Original ABG Allocation'!B57</f>
        <v>WAYNE</v>
      </c>
      <c r="C57" s="155">
        <f>'Amendment 1-Other Funds'!C57+'Other Funds-Revision No. 2'!C57</f>
        <v>0</v>
      </c>
      <c r="D57" s="155">
        <f>'Amendment 1-Other Funds'!D57+'Other Funds-Revision No. 2'!D57</f>
        <v>5900</v>
      </c>
      <c r="E57" s="155">
        <f>'Amendment 1-Other Funds'!E57+'Other Funds-Revision No. 2'!E57</f>
        <v>8840</v>
      </c>
      <c r="F57" s="155">
        <f>'Amendment 1-Other Funds'!F57+'Other Funds-Revision No. 2'!F57</f>
        <v>0</v>
      </c>
      <c r="G57" s="155">
        <f>'Amendment 1-Other Funds'!G57+'Other Funds-Revision No. 2'!G57</f>
        <v>0</v>
      </c>
      <c r="H57" s="155">
        <f>'Amendment 1-Other Funds'!H57+'Other Funds-Revision No. 2'!H57</f>
        <v>0</v>
      </c>
      <c r="I57" s="155">
        <f>'Amendment 1-Other Funds'!I57+'Other Funds-Revision No. 2'!I66</f>
        <v>0</v>
      </c>
      <c r="J57" s="155">
        <f>'Amendment 1-Other Funds'!J57+'Other Funds-Revision No. 2'!J57</f>
        <v>0</v>
      </c>
      <c r="K57" s="155">
        <f>'Amendment 1-Other Funds'!K57+'Other Funds-Revision No. 2'!K57</f>
        <v>3624</v>
      </c>
      <c r="L57" s="155">
        <f>'Amendment 1-Other Funds'!L57+'Other Funds-Revision No. 2'!L57</f>
        <v>0</v>
      </c>
      <c r="M57" s="155">
        <f>'Amendment 1-Other Funds'!M57+'Other Funds-Revision No. 2'!M57</f>
        <v>778466</v>
      </c>
      <c r="N57" s="155">
        <f>'Amendment 1-Other Funds'!N57+'Other Funds-Revision No. 2'!N57</f>
        <v>174479</v>
      </c>
      <c r="O57" s="155">
        <f>'Amendment 1-Other Funds'!O57+'Other Funds-Revision No. 2'!O57</f>
        <v>40000</v>
      </c>
      <c r="P57" s="155">
        <f>'Amendment 1-Other Funds'!P57+'Other Funds-Revision No. 2'!P57</f>
        <v>0</v>
      </c>
      <c r="Q57" s="155">
        <f>'Amendment 1-Other Funds'!Q57+'Other Funds-Revision No. 2'!Q57</f>
        <v>46923</v>
      </c>
      <c r="R57" s="155">
        <f>'Amendment 1-Other Funds'!R57+'Other Funds-Revision No. 2'!R57</f>
        <v>45904</v>
      </c>
      <c r="S57" s="155">
        <f>'Amendment 1-Other Funds'!S57+'Other Funds-Revision No. 2'!S57</f>
        <v>30603</v>
      </c>
      <c r="T57" s="155">
        <f>'Amendment 1-Other Funds'!T57+'Other Funds-Revision No. 2'!T57</f>
        <v>4496</v>
      </c>
      <c r="U57" s="155">
        <f>'Amendment 1-Other Funds'!U57+'Other Funds-Revision No. 2'!U57</f>
        <v>14998</v>
      </c>
      <c r="V57" s="155">
        <f>'Amendment 1-Other Funds'!V57+'Other Funds-Revision No. 2'!V57</f>
        <v>13948</v>
      </c>
      <c r="W57" s="155">
        <f>'Amendment 1-Other Funds'!W57+'Other Funds-Revision No. 2'!W57</f>
        <v>0</v>
      </c>
      <c r="X57" s="155">
        <f>'Amendment 1-Other Funds'!X57+'Other Funds-Revision No. 2'!X57</f>
        <v>0</v>
      </c>
      <c r="Y57" s="155">
        <f>'Amendment 1-Other Funds'!Y57+'Other Funds-Revision No. 2'!Y57</f>
        <v>0</v>
      </c>
      <c r="Z57" s="155">
        <f>'Amendment 1-Other Funds'!Z57+'Other Funds-Revision No. 2'!Z57</f>
        <v>0</v>
      </c>
      <c r="AA57" s="155">
        <f>'Amendment 1-Other Funds'!AA57+'Other Funds-Revision No. 2'!AA57</f>
        <v>0</v>
      </c>
      <c r="AB57" s="155">
        <f>'Amendment 1-Other Funds'!AB57+'Other Funds-Revision No. 2'!AB57</f>
        <v>0</v>
      </c>
      <c r="AC57" s="155">
        <f>'Amendment 1-Other Funds'!AC57+'Other Funds-Revision No. 2'!AC57</f>
        <v>0</v>
      </c>
      <c r="AD57" s="155">
        <f>'Amendment 1-Other Funds'!AD57+'Other Funds-Revision No. 2'!AD57</f>
        <v>0</v>
      </c>
      <c r="AE57" s="155"/>
      <c r="AF57" s="164">
        <f>'Amendment 1-Other Funds'!AF57+'Other Funds-Revision No. 2'!AF57</f>
        <v>1168181</v>
      </c>
      <c r="AH57" s="155"/>
    </row>
    <row r="58" spans="1:34" ht="13.5" thickBot="1" x14ac:dyDescent="0.25">
      <c r="B58" s="29" t="s">
        <v>137</v>
      </c>
      <c r="C58" s="30">
        <f t="shared" ref="C58:AF58" si="0">SUM(C6:C57)</f>
        <v>549765</v>
      </c>
      <c r="D58" s="30">
        <f t="shared" si="0"/>
        <v>557900</v>
      </c>
      <c r="E58" s="30">
        <f t="shared" si="0"/>
        <v>464070</v>
      </c>
      <c r="F58" s="30">
        <f t="shared" si="0"/>
        <v>119317</v>
      </c>
      <c r="G58" s="30">
        <f t="shared" si="0"/>
        <v>16000</v>
      </c>
      <c r="H58" s="30">
        <f t="shared" si="0"/>
        <v>0</v>
      </c>
      <c r="I58" s="30">
        <f t="shared" si="0"/>
        <v>378501</v>
      </c>
      <c r="J58" s="30">
        <f t="shared" si="0"/>
        <v>200000</v>
      </c>
      <c r="K58" s="30">
        <f t="shared" si="0"/>
        <v>273000</v>
      </c>
      <c r="L58" s="30">
        <f t="shared" si="0"/>
        <v>52000</v>
      </c>
      <c r="M58" s="30">
        <f t="shared" si="0"/>
        <v>33020816</v>
      </c>
      <c r="N58" s="30">
        <f t="shared" si="0"/>
        <v>9628722</v>
      </c>
      <c r="O58" s="30">
        <f t="shared" si="0"/>
        <v>2168000</v>
      </c>
      <c r="P58" s="83">
        <f t="shared" si="0"/>
        <v>2187591</v>
      </c>
      <c r="Q58" s="83">
        <f t="shared" si="0"/>
        <v>7071991</v>
      </c>
      <c r="R58" s="83">
        <f t="shared" si="0"/>
        <v>7082110</v>
      </c>
      <c r="S58" s="83">
        <f t="shared" si="0"/>
        <v>4336364</v>
      </c>
      <c r="T58" s="83">
        <f t="shared" si="0"/>
        <v>592049</v>
      </c>
      <c r="U58" s="83">
        <f t="shared" si="0"/>
        <v>1817941</v>
      </c>
      <c r="V58" s="83">
        <f t="shared" si="0"/>
        <v>2112887</v>
      </c>
      <c r="W58" s="83">
        <f t="shared" si="0"/>
        <v>331123</v>
      </c>
      <c r="X58" s="83">
        <f t="shared" si="0"/>
        <v>421818</v>
      </c>
      <c r="Y58" s="83">
        <f t="shared" si="0"/>
        <v>1138232</v>
      </c>
      <c r="Z58" s="83">
        <f t="shared" si="0"/>
        <v>1496237</v>
      </c>
      <c r="AA58" s="83">
        <f t="shared" si="0"/>
        <v>0</v>
      </c>
      <c r="AB58" s="83">
        <f t="shared" si="0"/>
        <v>0</v>
      </c>
      <c r="AC58" s="83">
        <f t="shared" si="0"/>
        <v>0</v>
      </c>
      <c r="AD58" s="83">
        <f t="shared" si="0"/>
        <v>0</v>
      </c>
      <c r="AE58" s="83"/>
      <c r="AF58" s="83">
        <f t="shared" si="0"/>
        <v>76016434</v>
      </c>
      <c r="AH58" s="155"/>
    </row>
    <row r="59" spans="1:34" ht="13.5" thickTop="1" x14ac:dyDescent="0.2">
      <c r="K59" s="13"/>
      <c r="P59" s="13"/>
      <c r="Q59" s="13"/>
      <c r="R59" s="110"/>
      <c r="S59" s="110"/>
      <c r="T59" s="110"/>
      <c r="U59" s="11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4" hidden="1" x14ac:dyDescent="0.2">
      <c r="B60" s="1" t="s">
        <v>147</v>
      </c>
      <c r="C60" s="36"/>
      <c r="D60" s="36"/>
      <c r="E60" s="36"/>
      <c r="F60" s="36"/>
      <c r="G60" s="36"/>
      <c r="H60" s="36"/>
      <c r="I60" s="36"/>
      <c r="J60" s="36">
        <f>+J58</f>
        <v>200000</v>
      </c>
      <c r="K60" s="36">
        <f>+K58</f>
        <v>273000</v>
      </c>
      <c r="L60" s="36">
        <f>+L58</f>
        <v>52000</v>
      </c>
      <c r="M60" s="36"/>
      <c r="N60" s="36"/>
      <c r="O60" s="36"/>
      <c r="P60" s="36">
        <f>+P58</f>
        <v>2187591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4" x14ac:dyDescent="0.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>
        <f>'Other Funds-Revision No. 2'!AF58+'Other Funds-Revision No. 1'!AF58</f>
        <v>76016434</v>
      </c>
    </row>
    <row r="62" spans="1:34" x14ac:dyDescent="0.2">
      <c r="K62" s="13"/>
      <c r="L62" s="8"/>
      <c r="M62" s="8"/>
      <c r="N62" s="8"/>
      <c r="O62" s="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4" x14ac:dyDescent="0.2">
      <c r="K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4" x14ac:dyDescent="0.2">
      <c r="K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1:32" x14ac:dyDescent="0.2">
      <c r="K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1:32" x14ac:dyDescent="0.2">
      <c r="K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</sheetData>
  <sheetProtection algorithmName="SHA-512" hashValue="VWVY08+kN4McWPNNHb7leLB3d6VWq5+DfBjW4CDuD8/wVAxAO/qnghRi2DaH1w6ldqVPrYrVx4S/5HdZhA80pQ==" saltValue="bZJDofDvh88JSa1TqCZ1dw==" spinCount="100000" sheet="1" objects="1" scenarios="1"/>
  <phoneticPr fontId="5" type="noConversion"/>
  <conditionalFormatting sqref="C6:P6 E7:P57 S6:AF57">
    <cfRule type="cellIs" dxfId="20" priority="50" stopIfTrue="1" operator="lessThan">
      <formula>0</formula>
    </cfRule>
  </conditionalFormatting>
  <conditionalFormatting sqref="C7:D57">
    <cfRule type="cellIs" dxfId="19" priority="49" stopIfTrue="1" operator="lessThan">
      <formula>0</formula>
    </cfRule>
  </conditionalFormatting>
  <conditionalFormatting sqref="AH6:AH57">
    <cfRule type="cellIs" dxfId="18" priority="48" stopIfTrue="1" operator="lessThan">
      <formula>0</formula>
    </cfRule>
  </conditionalFormatting>
  <conditionalFormatting sqref="AH58">
    <cfRule type="cellIs" dxfId="17" priority="47" stopIfTrue="1" operator="lessThan">
      <formula>0</formula>
    </cfRule>
  </conditionalFormatting>
  <conditionalFormatting sqref="Q6:Q57">
    <cfRule type="cellIs" dxfId="16" priority="1" stopIfTrue="1" operator="lessThan">
      <formula>0</formula>
    </cfRule>
  </conditionalFormatting>
  <conditionalFormatting sqref="R1">
    <cfRule type="cellIs" dxfId="15" priority="9" stopIfTrue="1" operator="lessThan">
      <formula>0</formula>
    </cfRule>
  </conditionalFormatting>
  <conditionalFormatting sqref="R2">
    <cfRule type="cellIs" dxfId="14" priority="8" stopIfTrue="1" operator="lessThan">
      <formula>0</formula>
    </cfRule>
  </conditionalFormatting>
  <conditionalFormatting sqref="R3">
    <cfRule type="cellIs" dxfId="13" priority="7" stopIfTrue="1" operator="lessThan">
      <formula>0</formula>
    </cfRule>
  </conditionalFormatting>
  <conditionalFormatting sqref="R4">
    <cfRule type="cellIs" dxfId="12" priority="6" stopIfTrue="1" operator="lessThan">
      <formula>0</formula>
    </cfRule>
  </conditionalFormatting>
  <conditionalFormatting sqref="R5">
    <cfRule type="cellIs" dxfId="11" priority="5" stopIfTrue="1" operator="lessThan">
      <formula>0</formula>
    </cfRule>
  </conditionalFormatting>
  <conditionalFormatting sqref="R6:R57">
    <cfRule type="cellIs" dxfId="10" priority="4" stopIfTrue="1" operator="lessThan">
      <formula>0</formula>
    </cfRule>
  </conditionalFormatting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F61"/>
  <sheetViews>
    <sheetView zoomScale="90" zoomScaleNormal="90" workbookViewId="0">
      <pane xSplit="2" ySplit="5" topLeftCell="H6" activePane="bottomRight" state="frozen"/>
      <selection activeCell="AF58" sqref="AF58"/>
      <selection pane="topRight" activeCell="AF58" sqref="AF58"/>
      <selection pane="bottomLeft" activeCell="AF58" sqref="AF58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24.7109375" style="1" customWidth="1"/>
    <col min="3" max="3" width="16.5703125" style="1" hidden="1" customWidth="1"/>
    <col min="4" max="4" width="13.85546875" style="1" hidden="1" customWidth="1"/>
    <col min="5" max="5" width="14.42578125" style="1" hidden="1" customWidth="1"/>
    <col min="6" max="6" width="21.42578125" style="1" hidden="1" customWidth="1"/>
    <col min="7" max="7" width="12.7109375" style="1" hidden="1" customWidth="1"/>
    <col min="8" max="8" width="12.7109375" style="1" bestFit="1" customWidth="1"/>
    <col min="9" max="9" width="10.5703125" style="1" hidden="1" customWidth="1"/>
    <col min="10" max="10" width="13.7109375" style="13" hidden="1" customWidth="1"/>
    <col min="11" max="12" width="9.140625" style="1" hidden="1" customWidth="1"/>
    <col min="13" max="13" width="9.85546875" style="1" hidden="1" customWidth="1"/>
    <col min="14" max="14" width="19.85546875" style="1" hidden="1" customWidth="1"/>
    <col min="15" max="15" width="14" style="1" hidden="1" customWidth="1"/>
    <col min="16" max="16" width="10.5703125" style="1" hidden="1" customWidth="1"/>
    <col min="17" max="18" width="11.140625" style="1" bestFit="1" customWidth="1"/>
    <col min="19" max="20" width="11.5703125" style="1" bestFit="1" customWidth="1"/>
    <col min="21" max="21" width="16.7109375" style="1" bestFit="1" customWidth="1"/>
    <col min="22" max="22" width="0.140625" style="1" hidden="1" customWidth="1"/>
    <col min="23" max="23" width="19.28515625" style="1" hidden="1" customWidth="1"/>
    <col min="24" max="24" width="0.28515625" style="1" hidden="1" customWidth="1"/>
    <col min="25" max="25" width="21.42578125" style="1" bestFit="1" customWidth="1"/>
    <col min="26" max="26" width="17.28515625" style="1" hidden="1" customWidth="1"/>
    <col min="27" max="27" width="17.140625" style="1" customWidth="1"/>
    <col min="28" max="28" width="12.7109375" style="1" bestFit="1" customWidth="1"/>
    <col min="29" max="30" width="12" style="1" bestFit="1" customWidth="1"/>
    <col min="31" max="31" width="12" style="1" customWidth="1"/>
    <col min="32" max="32" width="12.140625" style="1" customWidth="1"/>
    <col min="33" max="16384" width="9.140625" style="1"/>
  </cols>
  <sheetData>
    <row r="1" spans="1:32" x14ac:dyDescent="0.2">
      <c r="A1" s="31" t="s">
        <v>211</v>
      </c>
    </row>
    <row r="2" spans="1:32" s="2" customFormat="1" x14ac:dyDescent="0.2">
      <c r="A2" s="1" t="s">
        <v>135</v>
      </c>
      <c r="B2" s="1"/>
      <c r="C2" s="1"/>
      <c r="D2" s="1"/>
      <c r="E2" s="1"/>
      <c r="F2" s="1"/>
      <c r="G2" s="1"/>
      <c r="H2" s="1"/>
      <c r="I2" s="1"/>
      <c r="J2" s="13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34" customFormat="1" x14ac:dyDescent="0.2">
      <c r="A3" s="33"/>
      <c r="B3" s="1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270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311" t="s">
        <v>326</v>
      </c>
      <c r="AF3" s="17"/>
    </row>
    <row r="4" spans="1:32" x14ac:dyDescent="0.2">
      <c r="B4" s="2"/>
      <c r="C4" s="2" t="str">
        <f>'Other Funds Summary'!C4</f>
        <v>Ombudsman</v>
      </c>
      <c r="D4" s="2" t="str">
        <f>'Other Funds Summary'!D4</f>
        <v>Ombudsman</v>
      </c>
      <c r="E4" s="2" t="str">
        <f>'Other Funds Summary'!E4</f>
        <v>Ombudsman</v>
      </c>
      <c r="F4" s="2" t="str">
        <f>'Other Funds Summary'!F4</f>
        <v>Ombudsman</v>
      </c>
      <c r="G4" s="2" t="str">
        <f>'Other Funds Summary'!G4</f>
        <v>Ombudsman</v>
      </c>
      <c r="H4" s="2" t="s">
        <v>136</v>
      </c>
      <c r="I4" s="2" t="str">
        <f>'Other Funds Summary'!I4</f>
        <v>PA MEDI</v>
      </c>
      <c r="J4" s="2" t="str">
        <f>'Other Funds Summary'!J4</f>
        <v>PA MEDI</v>
      </c>
      <c r="K4" s="2" t="str">
        <f>'Other Funds Summary'!K4</f>
        <v>PA MEDI</v>
      </c>
      <c r="L4" s="2" t="str">
        <f>'Other Funds Summary'!L4</f>
        <v>PA MEDI</v>
      </c>
      <c r="M4" s="2" t="str">
        <f>'Other Funds Summary'!M4</f>
        <v>OPTIONS</v>
      </c>
      <c r="N4" s="2" t="str">
        <f>'Other Funds Summary'!N4</f>
        <v>Block Grant</v>
      </c>
      <c r="O4" s="2" t="str">
        <f>'Other Funds Summary'!O4</f>
        <v>Protective</v>
      </c>
      <c r="P4" s="2" t="str">
        <f>'Other Funds Summary'!P4</f>
        <v>PS</v>
      </c>
      <c r="Q4" s="2" t="str">
        <f>'Other Funds Summary'!R4</f>
        <v xml:space="preserve">ARPA </v>
      </c>
      <c r="R4" s="2" t="str">
        <f>'Other Funds Summary'!S4</f>
        <v>ARPA</v>
      </c>
      <c r="S4" s="2" t="str">
        <f>'Other Funds Summary'!T4</f>
        <v>ARPA</v>
      </c>
      <c r="T4" s="2" t="str">
        <f>'Other Funds Summary'!U4</f>
        <v>ARPA</v>
      </c>
      <c r="U4" s="2" t="str">
        <f>'Other Funds Summary'!V4</f>
        <v>ARPA</v>
      </c>
      <c r="V4" s="2" t="str">
        <f>'Other Funds Summary'!W4</f>
        <v>Covd Vaccine</v>
      </c>
      <c r="W4" s="2" t="str">
        <f>'Other Funds Summary'!X4</f>
        <v>Fast program</v>
      </c>
      <c r="X4" s="2" t="str">
        <f>'Other Funds Summary'!Y4</f>
        <v>Direct Care</v>
      </c>
      <c r="Y4" s="2" t="str">
        <f>'Other Funds Summary'!Z4</f>
        <v>AAA Public Workforce</v>
      </c>
      <c r="Z4" s="2" t="s">
        <v>301</v>
      </c>
      <c r="AA4" s="63" t="str">
        <f>'Amendment 2- Other Funds '!AA4</f>
        <v>MIPPPA-AAA</v>
      </c>
      <c r="AB4" s="63" t="str">
        <f>'Amendment 2- Other Funds '!AB4</f>
        <v>MIPPA-ADRC</v>
      </c>
      <c r="AC4" s="63" t="str">
        <f>'Amendment 2- Other Funds '!AC4</f>
        <v>MIPPA-SHIP</v>
      </c>
      <c r="AD4" s="63" t="str">
        <f>'Amendment 2- Other Funds '!AD4</f>
        <v>MIPPA-SHIP</v>
      </c>
      <c r="AE4" s="87" t="s">
        <v>225</v>
      </c>
      <c r="AF4" s="63" t="s">
        <v>19</v>
      </c>
    </row>
    <row r="5" spans="1:32" s="31" customFormat="1" x14ac:dyDescent="0.2">
      <c r="B5" s="40"/>
      <c r="C5" s="56" t="str">
        <f>'Other Funds Summary'!C5</f>
        <v>ROC</v>
      </c>
      <c r="D5" s="56" t="str">
        <f>'Other Funds Summary'!D5</f>
        <v>Volunteers</v>
      </c>
      <c r="E5" s="56" t="str">
        <f>'Other Funds Summary'!E5</f>
        <v xml:space="preserve">Fed Care Act </v>
      </c>
      <c r="F5" s="56" t="str">
        <f>'Other Funds Summary'!F5</f>
        <v>Volunteer Specialist</v>
      </c>
      <c r="G5" s="56" t="str">
        <f>'Other Funds Summary'!G5</f>
        <v>ARPA Funds</v>
      </c>
      <c r="H5" s="56" t="s">
        <v>273</v>
      </c>
      <c r="I5" s="56" t="str">
        <f>'Other Funds Summary'!I5</f>
        <v>Reg. Staff</v>
      </c>
      <c r="J5" s="56" t="str">
        <f>'Other Funds Summary'!J5</f>
        <v xml:space="preserve">Telecenters </v>
      </c>
      <c r="K5" s="56" t="str">
        <f>'Other Funds Summary'!K5</f>
        <v>Base</v>
      </c>
      <c r="L5" s="56" t="str">
        <f>'Other Funds Summary'!L5</f>
        <v>PHLP</v>
      </c>
      <c r="M5" s="56" t="str">
        <f>'Other Funds Summary'!M5</f>
        <v>Services</v>
      </c>
      <c r="N5" s="56" t="str">
        <f>'Other Funds Summary'!N5</f>
        <v>Supplement</v>
      </c>
      <c r="O5" s="56" t="str">
        <f>'Other Funds Summary'!O5</f>
        <v>Services</v>
      </c>
      <c r="P5" s="56" t="str">
        <f>'Other Funds Summary'!P5</f>
        <v>Personnel</v>
      </c>
      <c r="Q5" s="56" t="str">
        <f>'Other Funds Summary'!R5</f>
        <v>Suppt Svs</v>
      </c>
      <c r="R5" s="56" t="str">
        <f>'Other Funds Summary'!S5</f>
        <v>HD Meals</v>
      </c>
      <c r="S5" s="56" t="str">
        <f>'Other Funds Summary'!T5</f>
        <v>Cong Meals</v>
      </c>
      <c r="T5" s="56" t="str">
        <f>'Other Funds Summary'!U5</f>
        <v>Prev Health</v>
      </c>
      <c r="U5" s="56" t="str">
        <f>'Other Funds Summary'!V5</f>
        <v>Family Caregiver</v>
      </c>
      <c r="V5" s="56" t="str">
        <f>'Other Funds Summary'!W5</f>
        <v>Access</v>
      </c>
      <c r="W5" s="56" t="str">
        <f>'Other Funds Summary'!X5</f>
        <v>PA Bench Staff</v>
      </c>
      <c r="X5" s="56" t="str">
        <f>'Other Funds Summary'!Y5</f>
        <v>Worker Pilot</v>
      </c>
      <c r="Y5" s="56" t="str">
        <f>'Other Funds Summary'!Z5</f>
        <v>Grant</v>
      </c>
      <c r="Z5" s="56" t="s">
        <v>277</v>
      </c>
      <c r="AA5" s="296" t="str">
        <f>'Amendment 2- Other Funds '!AA5</f>
        <v>Priority 2</v>
      </c>
      <c r="AB5" s="296" t="str">
        <f>'Amendment 2- Other Funds '!AB5</f>
        <v>Priority 3</v>
      </c>
      <c r="AC5" s="296" t="str">
        <f>'Amendment 2- Other Funds '!AC5</f>
        <v>BDT</v>
      </c>
      <c r="AD5" s="296" t="str">
        <f>'Amendment 2- Other Funds '!AD5</f>
        <v>PHLP</v>
      </c>
      <c r="AE5" s="59" t="s">
        <v>315</v>
      </c>
      <c r="AF5" s="296" t="s">
        <v>13</v>
      </c>
    </row>
    <row r="6" spans="1:32" s="77" customFormat="1" x14ac:dyDescent="0.2">
      <c r="A6" s="76" t="str">
        <f>+'Original ABG Allocation'!A6</f>
        <v>01</v>
      </c>
      <c r="B6" s="76" t="str">
        <f>+'Original ABG Allocation'!B6</f>
        <v>ERIE</v>
      </c>
      <c r="C6" s="155"/>
      <c r="D6" s="155"/>
      <c r="E6" s="155"/>
      <c r="F6" s="155"/>
      <c r="G6" s="246"/>
      <c r="H6" s="155">
        <v>0</v>
      </c>
      <c r="I6" s="155"/>
      <c r="J6" s="155"/>
      <c r="K6" s="155"/>
      <c r="L6" s="155"/>
      <c r="M6" s="155"/>
      <c r="N6" s="155"/>
      <c r="O6" s="155"/>
      <c r="P6" s="155"/>
      <c r="Q6" s="155">
        <v>0</v>
      </c>
      <c r="R6" s="155">
        <v>302593</v>
      </c>
      <c r="S6" s="155">
        <v>235711</v>
      </c>
      <c r="T6" s="155">
        <v>32762</v>
      </c>
      <c r="U6" s="155">
        <v>74658</v>
      </c>
      <c r="V6" s="155"/>
      <c r="W6" s="155"/>
      <c r="X6" s="155"/>
      <c r="Y6" s="155">
        <v>202818</v>
      </c>
      <c r="Z6" s="155">
        <v>0</v>
      </c>
      <c r="AA6" s="155">
        <v>9360</v>
      </c>
      <c r="AB6" s="155">
        <v>0</v>
      </c>
      <c r="AC6" s="155">
        <v>0</v>
      </c>
      <c r="AD6" s="155">
        <v>0</v>
      </c>
      <c r="AE6" s="169">
        <v>140830</v>
      </c>
      <c r="AF6" s="211">
        <f t="shared" ref="AF6:AF37" si="0">SUM(C6:AE6)</f>
        <v>998732</v>
      </c>
    </row>
    <row r="7" spans="1:32" x14ac:dyDescent="0.2">
      <c r="A7" s="28" t="str">
        <f>+'Original ABG Allocation'!A7</f>
        <v>02</v>
      </c>
      <c r="B7" s="28" t="str">
        <f>+'Original ABG Allocation'!B7</f>
        <v>CRAWFORD</v>
      </c>
      <c r="C7" s="155"/>
      <c r="D7" s="155"/>
      <c r="E7" s="155"/>
      <c r="F7" s="155"/>
      <c r="G7" s="246"/>
      <c r="H7" s="155">
        <v>0</v>
      </c>
      <c r="I7" s="155"/>
      <c r="J7" s="155"/>
      <c r="K7" s="155"/>
      <c r="L7" s="155"/>
      <c r="M7" s="155"/>
      <c r="N7" s="155"/>
      <c r="O7" s="155"/>
      <c r="P7" s="155"/>
      <c r="Q7" s="155">
        <v>1591</v>
      </c>
      <c r="R7" s="155">
        <v>0</v>
      </c>
      <c r="S7" s="155">
        <v>3453</v>
      </c>
      <c r="T7" s="155">
        <v>2000</v>
      </c>
      <c r="U7" s="155">
        <v>35000</v>
      </c>
      <c r="V7" s="155"/>
      <c r="W7" s="155"/>
      <c r="X7" s="155"/>
      <c r="Y7" s="155">
        <v>149754</v>
      </c>
      <c r="Z7" s="155">
        <v>0</v>
      </c>
      <c r="AA7" s="155">
        <v>4374</v>
      </c>
      <c r="AB7" s="155">
        <v>9597</v>
      </c>
      <c r="AC7" s="155">
        <v>0</v>
      </c>
      <c r="AD7" s="155">
        <v>0</v>
      </c>
      <c r="AE7" s="169">
        <v>64216</v>
      </c>
      <c r="AF7" s="211">
        <f t="shared" si="0"/>
        <v>269985</v>
      </c>
    </row>
    <row r="8" spans="1:32" x14ac:dyDescent="0.2">
      <c r="A8" s="28" t="str">
        <f>+'Original ABG Allocation'!A8</f>
        <v>03</v>
      </c>
      <c r="B8" s="28" t="str">
        <f>+'Original ABG Allocation'!B8</f>
        <v>CAM/ELK/MCKEAN</v>
      </c>
      <c r="C8" s="155"/>
      <c r="D8" s="155"/>
      <c r="E8" s="155"/>
      <c r="F8" s="155"/>
      <c r="G8" s="246"/>
      <c r="H8" s="155">
        <v>0</v>
      </c>
      <c r="I8" s="155"/>
      <c r="J8" s="155"/>
      <c r="K8" s="155"/>
      <c r="L8" s="155"/>
      <c r="M8" s="155"/>
      <c r="N8" s="155"/>
      <c r="O8" s="155"/>
      <c r="P8" s="155"/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/>
      <c r="W8" s="155"/>
      <c r="X8" s="155"/>
      <c r="Y8" s="155">
        <v>0</v>
      </c>
      <c r="Z8" s="155">
        <v>0</v>
      </c>
      <c r="AA8" s="155">
        <v>4007</v>
      </c>
      <c r="AB8" s="155">
        <v>0</v>
      </c>
      <c r="AC8" s="155">
        <v>0</v>
      </c>
      <c r="AD8" s="155"/>
      <c r="AE8" s="169">
        <v>59425</v>
      </c>
      <c r="AF8" s="211">
        <f t="shared" si="0"/>
        <v>63432</v>
      </c>
    </row>
    <row r="9" spans="1:32" x14ac:dyDescent="0.2">
      <c r="A9" s="28" t="str">
        <f>+'Original ABG Allocation'!A9</f>
        <v>04</v>
      </c>
      <c r="B9" s="28" t="str">
        <f>+'Original ABG Allocation'!B9</f>
        <v>BEAVER</v>
      </c>
      <c r="C9" s="155"/>
      <c r="D9" s="155"/>
      <c r="E9" s="155"/>
      <c r="F9" s="155"/>
      <c r="G9" s="246"/>
      <c r="H9" s="155">
        <v>0</v>
      </c>
      <c r="I9" s="155"/>
      <c r="J9" s="155"/>
      <c r="K9" s="155"/>
      <c r="L9" s="155"/>
      <c r="M9" s="155"/>
      <c r="N9" s="155"/>
      <c r="O9" s="155"/>
      <c r="P9" s="155"/>
      <c r="Q9" s="155">
        <v>19133</v>
      </c>
      <c r="R9" s="155">
        <v>1072</v>
      </c>
      <c r="S9" s="155">
        <v>58</v>
      </c>
      <c r="T9" s="155">
        <v>8000</v>
      </c>
      <c r="U9" s="155">
        <v>10211</v>
      </c>
      <c r="V9" s="155"/>
      <c r="W9" s="155"/>
      <c r="X9" s="155"/>
      <c r="Y9" s="155">
        <v>0</v>
      </c>
      <c r="Z9" s="155">
        <v>0</v>
      </c>
      <c r="AA9" s="155">
        <v>6509</v>
      </c>
      <c r="AB9" s="155">
        <v>0</v>
      </c>
      <c r="AC9" s="155">
        <v>0</v>
      </c>
      <c r="AD9" s="155">
        <v>0</v>
      </c>
      <c r="AE9" s="169">
        <v>95548</v>
      </c>
      <c r="AF9" s="211">
        <f t="shared" si="0"/>
        <v>140531</v>
      </c>
    </row>
    <row r="10" spans="1:32" x14ac:dyDescent="0.2">
      <c r="A10" s="28" t="str">
        <f>+'Original ABG Allocation'!A10</f>
        <v>05</v>
      </c>
      <c r="B10" s="28" t="str">
        <f>+'Original ABG Allocation'!B10</f>
        <v>INDIANA</v>
      </c>
      <c r="C10" s="155"/>
      <c r="D10" s="155"/>
      <c r="E10" s="155"/>
      <c r="F10" s="155"/>
      <c r="G10" s="246"/>
      <c r="H10" s="155">
        <v>0</v>
      </c>
      <c r="I10" s="155"/>
      <c r="J10" s="155"/>
      <c r="K10" s="155"/>
      <c r="L10" s="155"/>
      <c r="M10" s="155"/>
      <c r="N10" s="155"/>
      <c r="O10" s="155"/>
      <c r="P10" s="155"/>
      <c r="Q10" s="155">
        <v>9913</v>
      </c>
      <c r="R10" s="155">
        <v>3600</v>
      </c>
      <c r="S10" s="155">
        <v>2400</v>
      </c>
      <c r="T10" s="155">
        <v>3000</v>
      </c>
      <c r="U10" s="155">
        <v>4000</v>
      </c>
      <c r="V10" s="155"/>
      <c r="W10" s="155"/>
      <c r="X10" s="155"/>
      <c r="Y10" s="155">
        <v>124260</v>
      </c>
      <c r="Z10" s="155">
        <v>0</v>
      </c>
      <c r="AA10" s="155">
        <v>3917</v>
      </c>
      <c r="AB10" s="155">
        <v>0</v>
      </c>
      <c r="AC10" s="155">
        <v>0</v>
      </c>
      <c r="AD10" s="155">
        <v>0</v>
      </c>
      <c r="AE10" s="169">
        <v>59346</v>
      </c>
      <c r="AF10" s="211">
        <f t="shared" si="0"/>
        <v>210436</v>
      </c>
    </row>
    <row r="11" spans="1:32" x14ac:dyDescent="0.2">
      <c r="A11" s="28" t="str">
        <f>+'Original ABG Allocation'!A11</f>
        <v>06</v>
      </c>
      <c r="B11" s="28" t="str">
        <f>+'Original ABG Allocation'!B11</f>
        <v>ALLEGHENY</v>
      </c>
      <c r="C11" s="155"/>
      <c r="D11" s="155"/>
      <c r="E11" s="155"/>
      <c r="F11" s="155"/>
      <c r="G11" s="246"/>
      <c r="H11" s="155">
        <v>0</v>
      </c>
      <c r="I11" s="155"/>
      <c r="J11" s="155"/>
      <c r="K11" s="155"/>
      <c r="L11" s="155"/>
      <c r="M11" s="155"/>
      <c r="N11" s="155"/>
      <c r="O11" s="155"/>
      <c r="P11" s="155"/>
      <c r="Q11" s="155">
        <v>517033</v>
      </c>
      <c r="R11" s="155">
        <v>515215</v>
      </c>
      <c r="S11" s="155">
        <v>343477</v>
      </c>
      <c r="T11" s="155">
        <v>50376</v>
      </c>
      <c r="U11" s="155">
        <v>80409</v>
      </c>
      <c r="V11" s="155"/>
      <c r="W11" s="155"/>
      <c r="X11" s="155"/>
      <c r="Y11" s="155">
        <v>400000</v>
      </c>
      <c r="Z11" s="155">
        <v>0</v>
      </c>
      <c r="AA11" s="155">
        <v>40918</v>
      </c>
      <c r="AB11" s="155"/>
      <c r="AC11" s="155">
        <v>0</v>
      </c>
      <c r="AD11" s="155"/>
      <c r="AE11" s="169">
        <v>608040</v>
      </c>
      <c r="AF11" s="211">
        <f t="shared" si="0"/>
        <v>2555468</v>
      </c>
    </row>
    <row r="12" spans="1:32" x14ac:dyDescent="0.2">
      <c r="A12" s="28" t="str">
        <f>+'Original ABG Allocation'!A12</f>
        <v>07</v>
      </c>
      <c r="B12" s="28" t="str">
        <f>+'Original ABG Allocation'!B12</f>
        <v>WESTMORELAND</v>
      </c>
      <c r="C12" s="155"/>
      <c r="D12" s="155"/>
      <c r="E12" s="155"/>
      <c r="F12" s="155"/>
      <c r="G12" s="246"/>
      <c r="H12" s="155">
        <v>0</v>
      </c>
      <c r="I12" s="155"/>
      <c r="J12" s="155"/>
      <c r="K12" s="155"/>
      <c r="L12" s="155"/>
      <c r="M12" s="155"/>
      <c r="N12" s="155"/>
      <c r="O12" s="155"/>
      <c r="P12" s="155"/>
      <c r="Q12" s="155">
        <v>167786</v>
      </c>
      <c r="R12" s="155">
        <v>164138</v>
      </c>
      <c r="S12" s="155">
        <v>109426</v>
      </c>
      <c r="T12" s="155">
        <v>16049</v>
      </c>
      <c r="U12" s="155">
        <v>53603</v>
      </c>
      <c r="V12" s="155"/>
      <c r="W12" s="155"/>
      <c r="X12" s="155"/>
      <c r="Y12" s="155">
        <v>0</v>
      </c>
      <c r="Z12" s="155">
        <v>0</v>
      </c>
      <c r="AA12" s="155">
        <v>13036</v>
      </c>
      <c r="AB12" s="155">
        <v>9281</v>
      </c>
      <c r="AC12" s="155">
        <v>0</v>
      </c>
      <c r="AD12" s="155">
        <v>0</v>
      </c>
      <c r="AE12" s="169">
        <v>194849</v>
      </c>
      <c r="AF12" s="211">
        <f t="shared" si="0"/>
        <v>728168</v>
      </c>
    </row>
    <row r="13" spans="1:32" x14ac:dyDescent="0.2">
      <c r="A13" s="28" t="str">
        <f>+'Original ABG Allocation'!A13</f>
        <v>08</v>
      </c>
      <c r="B13" s="28" t="str">
        <f>+'Original ABG Allocation'!B13</f>
        <v>WASH/FAY/GREENE</v>
      </c>
      <c r="C13" s="155"/>
      <c r="D13" s="155"/>
      <c r="E13" s="155"/>
      <c r="F13" s="155"/>
      <c r="G13" s="246"/>
      <c r="H13" s="155">
        <v>0</v>
      </c>
      <c r="I13" s="155"/>
      <c r="J13" s="155"/>
      <c r="K13" s="155"/>
      <c r="L13" s="155"/>
      <c r="M13" s="155"/>
      <c r="N13" s="155"/>
      <c r="O13" s="155"/>
      <c r="P13" s="155"/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/>
      <c r="W13" s="155"/>
      <c r="X13" s="155"/>
      <c r="Y13" s="155">
        <v>0</v>
      </c>
      <c r="Z13" s="155">
        <v>0</v>
      </c>
      <c r="AA13" s="155">
        <v>16529</v>
      </c>
      <c r="AB13" s="155">
        <v>28337</v>
      </c>
      <c r="AC13" s="155">
        <v>0</v>
      </c>
      <c r="AD13" s="155">
        <v>52000</v>
      </c>
      <c r="AE13" s="169">
        <v>242224</v>
      </c>
      <c r="AF13" s="211">
        <f t="shared" si="0"/>
        <v>339090</v>
      </c>
    </row>
    <row r="14" spans="1:32" x14ac:dyDescent="0.2">
      <c r="A14" s="28" t="str">
        <f>+'Original ABG Allocation'!A14</f>
        <v>09</v>
      </c>
      <c r="B14" s="28" t="str">
        <f>+'Original ABG Allocation'!B14</f>
        <v>SOMERSET</v>
      </c>
      <c r="C14" s="155"/>
      <c r="D14" s="155"/>
      <c r="E14" s="155"/>
      <c r="F14" s="155"/>
      <c r="G14" s="246"/>
      <c r="H14" s="155">
        <v>0</v>
      </c>
      <c r="I14" s="155"/>
      <c r="J14" s="155"/>
      <c r="K14" s="155"/>
      <c r="L14" s="155"/>
      <c r="M14" s="155"/>
      <c r="N14" s="155"/>
      <c r="O14" s="155"/>
      <c r="P14" s="155"/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/>
      <c r="W14" s="155"/>
      <c r="X14" s="155"/>
      <c r="Y14" s="155">
        <v>0</v>
      </c>
      <c r="Z14" s="155">
        <v>0</v>
      </c>
      <c r="AA14" s="155">
        <v>4298</v>
      </c>
      <c r="AB14" s="155">
        <v>9772</v>
      </c>
      <c r="AC14" s="155">
        <v>0</v>
      </c>
      <c r="AD14" s="155">
        <v>0</v>
      </c>
      <c r="AE14" s="169">
        <v>62905</v>
      </c>
      <c r="AF14" s="211">
        <f t="shared" si="0"/>
        <v>76975</v>
      </c>
    </row>
    <row r="15" spans="1:32" x14ac:dyDescent="0.2">
      <c r="A15" s="28" t="str">
        <f>+'Original ABG Allocation'!A15</f>
        <v>10</v>
      </c>
      <c r="B15" s="28" t="str">
        <f>+'Original ABG Allocation'!B15</f>
        <v>CAMBRIA</v>
      </c>
      <c r="C15" s="155"/>
      <c r="D15" s="155"/>
      <c r="E15" s="155"/>
      <c r="F15" s="155"/>
      <c r="G15" s="246"/>
      <c r="H15" s="155">
        <v>0</v>
      </c>
      <c r="I15" s="155"/>
      <c r="J15" s="155"/>
      <c r="K15" s="155"/>
      <c r="L15" s="155"/>
      <c r="M15" s="155"/>
      <c r="N15" s="155"/>
      <c r="O15" s="155"/>
      <c r="P15" s="155"/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/>
      <c r="W15" s="155"/>
      <c r="X15" s="155"/>
      <c r="Y15" s="155">
        <v>0</v>
      </c>
      <c r="Z15" s="155">
        <v>0</v>
      </c>
      <c r="AA15" s="155">
        <v>6423</v>
      </c>
      <c r="AB15" s="155">
        <v>0</v>
      </c>
      <c r="AC15" s="155">
        <v>0</v>
      </c>
      <c r="AD15" s="155">
        <v>0</v>
      </c>
      <c r="AE15" s="169">
        <v>97178</v>
      </c>
      <c r="AF15" s="211">
        <f t="shared" si="0"/>
        <v>103601</v>
      </c>
    </row>
    <row r="16" spans="1:32" x14ac:dyDescent="0.2">
      <c r="A16" s="28" t="str">
        <f>+'Original ABG Allocation'!A16</f>
        <v>11</v>
      </c>
      <c r="B16" s="28" t="str">
        <f>+'Original ABG Allocation'!B16</f>
        <v>BLAIR</v>
      </c>
      <c r="C16" s="155"/>
      <c r="D16" s="155"/>
      <c r="E16" s="155"/>
      <c r="F16" s="155"/>
      <c r="G16" s="246"/>
      <c r="H16" s="155">
        <v>0</v>
      </c>
      <c r="I16" s="155"/>
      <c r="J16" s="155"/>
      <c r="K16" s="155"/>
      <c r="L16" s="155"/>
      <c r="M16" s="155"/>
      <c r="N16" s="155"/>
      <c r="O16" s="155"/>
      <c r="P16" s="155"/>
      <c r="Q16" s="155">
        <v>183020</v>
      </c>
      <c r="R16" s="155">
        <v>90000</v>
      </c>
      <c r="S16" s="155">
        <v>60000</v>
      </c>
      <c r="T16" s="155"/>
      <c r="U16" s="155">
        <v>14384</v>
      </c>
      <c r="V16" s="155"/>
      <c r="W16" s="155"/>
      <c r="X16" s="155"/>
      <c r="Y16" s="155">
        <v>0</v>
      </c>
      <c r="Z16" s="155">
        <v>0</v>
      </c>
      <c r="AA16" s="155">
        <v>4739</v>
      </c>
      <c r="AB16" s="155">
        <v>0</v>
      </c>
      <c r="AC16" s="155">
        <v>0</v>
      </c>
      <c r="AD16" s="155">
        <v>0</v>
      </c>
      <c r="AE16" s="169">
        <v>72092</v>
      </c>
      <c r="AF16" s="211">
        <f t="shared" si="0"/>
        <v>424235</v>
      </c>
    </row>
    <row r="17" spans="1:32" x14ac:dyDescent="0.2">
      <c r="A17" s="28" t="str">
        <f>+'Original ABG Allocation'!A17</f>
        <v>12</v>
      </c>
      <c r="B17" s="28" t="str">
        <f>+'Original ABG Allocation'!B17</f>
        <v>BED/FULT/HUNT</v>
      </c>
      <c r="C17" s="155"/>
      <c r="D17" s="155"/>
      <c r="E17" s="155"/>
      <c r="F17" s="155"/>
      <c r="G17" s="246"/>
      <c r="H17" s="155">
        <v>0</v>
      </c>
      <c r="I17" s="155"/>
      <c r="J17" s="155"/>
      <c r="K17" s="155"/>
      <c r="L17" s="155"/>
      <c r="M17" s="155"/>
      <c r="N17" s="155"/>
      <c r="O17" s="155"/>
      <c r="P17" s="155"/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6592</v>
      </c>
      <c r="AB17" s="155">
        <v>0</v>
      </c>
      <c r="AC17" s="155">
        <v>0</v>
      </c>
      <c r="AD17" s="155">
        <v>0</v>
      </c>
      <c r="AE17" s="169">
        <v>95767</v>
      </c>
      <c r="AF17" s="211">
        <f t="shared" si="0"/>
        <v>102359</v>
      </c>
    </row>
    <row r="18" spans="1:32" x14ac:dyDescent="0.2">
      <c r="A18" s="28" t="str">
        <f>+'Original ABG Allocation'!A18</f>
        <v>13</v>
      </c>
      <c r="B18" s="28" t="str">
        <f>+'Original ABG Allocation'!B18</f>
        <v>CENTRE</v>
      </c>
      <c r="C18" s="155"/>
      <c r="D18" s="155"/>
      <c r="E18" s="155"/>
      <c r="F18" s="155"/>
      <c r="G18" s="246"/>
      <c r="H18" s="155">
        <v>0</v>
      </c>
      <c r="I18" s="155"/>
      <c r="J18" s="155"/>
      <c r="K18" s="155"/>
      <c r="L18" s="155"/>
      <c r="M18" s="155"/>
      <c r="N18" s="155"/>
      <c r="O18" s="155"/>
      <c r="P18" s="155"/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4190</v>
      </c>
      <c r="AB18" s="155">
        <v>0</v>
      </c>
      <c r="AC18" s="155">
        <v>0</v>
      </c>
      <c r="AD18" s="155">
        <v>0</v>
      </c>
      <c r="AE18" s="169">
        <v>62455</v>
      </c>
      <c r="AF18" s="211">
        <f t="shared" si="0"/>
        <v>66645</v>
      </c>
    </row>
    <row r="19" spans="1:32" x14ac:dyDescent="0.2">
      <c r="A19" s="28" t="str">
        <f>+'Original ABG Allocation'!A19</f>
        <v>14</v>
      </c>
      <c r="B19" s="28" t="str">
        <f>+'Original ABG Allocation'!B19</f>
        <v>LYCOM/CLINTON</v>
      </c>
      <c r="C19" s="155"/>
      <c r="D19" s="155"/>
      <c r="E19" s="155"/>
      <c r="F19" s="155"/>
      <c r="G19" s="246"/>
      <c r="H19" s="155">
        <v>0</v>
      </c>
      <c r="I19" s="155"/>
      <c r="J19" s="155"/>
      <c r="K19" s="155"/>
      <c r="L19" s="155"/>
      <c r="M19" s="155"/>
      <c r="N19" s="155"/>
      <c r="O19" s="155"/>
      <c r="P19" s="155"/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6565</v>
      </c>
      <c r="AB19" s="155">
        <v>0</v>
      </c>
      <c r="AC19" s="155">
        <v>0</v>
      </c>
      <c r="AD19" s="155">
        <v>0</v>
      </c>
      <c r="AE19" s="169">
        <v>98019</v>
      </c>
      <c r="AF19" s="211">
        <f t="shared" si="0"/>
        <v>104584</v>
      </c>
    </row>
    <row r="20" spans="1:32" x14ac:dyDescent="0.2">
      <c r="A20" s="28" t="str">
        <f>+'Original ABG Allocation'!A20</f>
        <v>15</v>
      </c>
      <c r="B20" s="28" t="str">
        <f>+'Original ABG Allocation'!B20</f>
        <v>COLUM/MONT</v>
      </c>
      <c r="C20" s="155"/>
      <c r="D20" s="155"/>
      <c r="E20" s="155"/>
      <c r="F20" s="155"/>
      <c r="G20" s="246"/>
      <c r="H20" s="155">
        <v>0</v>
      </c>
      <c r="I20" s="155"/>
      <c r="J20" s="155"/>
      <c r="K20" s="155"/>
      <c r="L20" s="155"/>
      <c r="M20" s="155"/>
      <c r="N20" s="155"/>
      <c r="O20" s="155"/>
      <c r="P20" s="155"/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3732</v>
      </c>
      <c r="AB20" s="155">
        <v>0</v>
      </c>
      <c r="AC20" s="155">
        <v>0</v>
      </c>
      <c r="AD20" s="155">
        <v>0</v>
      </c>
      <c r="AE20" s="169">
        <v>55435</v>
      </c>
      <c r="AF20" s="211">
        <f t="shared" si="0"/>
        <v>59167</v>
      </c>
    </row>
    <row r="21" spans="1:32" x14ac:dyDescent="0.2">
      <c r="A21" s="28" t="str">
        <f>+'Original ABG Allocation'!A21</f>
        <v>16</v>
      </c>
      <c r="B21" s="28" t="str">
        <f>+'Original ABG Allocation'!B21</f>
        <v>NORTHUMBERLND</v>
      </c>
      <c r="C21" s="155"/>
      <c r="D21" s="155"/>
      <c r="E21" s="155"/>
      <c r="F21" s="155"/>
      <c r="G21" s="246"/>
      <c r="H21" s="155">
        <v>0</v>
      </c>
      <c r="I21" s="155"/>
      <c r="J21" s="155"/>
      <c r="K21" s="155"/>
      <c r="L21" s="155"/>
      <c r="M21" s="155"/>
      <c r="N21" s="155"/>
      <c r="O21" s="155"/>
      <c r="P21" s="155"/>
      <c r="Q21" s="155">
        <v>55307</v>
      </c>
      <c r="R21" s="155">
        <v>54105</v>
      </c>
      <c r="S21" s="155">
        <v>36070</v>
      </c>
      <c r="T21" s="155">
        <v>5290</v>
      </c>
      <c r="U21" s="155">
        <v>17670</v>
      </c>
      <c r="V21" s="155"/>
      <c r="W21" s="155"/>
      <c r="X21" s="155"/>
      <c r="Y21" s="155">
        <v>0</v>
      </c>
      <c r="Z21" s="155">
        <v>0</v>
      </c>
      <c r="AA21" s="155">
        <v>4297</v>
      </c>
      <c r="AB21" s="155">
        <v>0</v>
      </c>
      <c r="AC21" s="155">
        <v>0</v>
      </c>
      <c r="AD21" s="155">
        <v>0</v>
      </c>
      <c r="AE21" s="169">
        <v>63823</v>
      </c>
      <c r="AF21" s="211">
        <f t="shared" si="0"/>
        <v>236562</v>
      </c>
    </row>
    <row r="22" spans="1:32" x14ac:dyDescent="0.2">
      <c r="A22" s="28" t="str">
        <f>+'Original ABG Allocation'!A22</f>
        <v>17</v>
      </c>
      <c r="B22" s="28" t="str">
        <f>+'Original ABG Allocation'!B22</f>
        <v>UNION/SNYDER</v>
      </c>
      <c r="C22" s="155"/>
      <c r="D22" s="155"/>
      <c r="E22" s="155"/>
      <c r="F22" s="155"/>
      <c r="G22" s="246"/>
      <c r="H22" s="155">
        <v>0</v>
      </c>
      <c r="I22" s="155"/>
      <c r="J22" s="155"/>
      <c r="K22" s="155"/>
      <c r="L22" s="155"/>
      <c r="M22" s="155"/>
      <c r="N22" s="155"/>
      <c r="O22" s="155"/>
      <c r="P22" s="155"/>
      <c r="Q22" s="155">
        <v>85095</v>
      </c>
      <c r="R22" s="155">
        <v>110422</v>
      </c>
      <c r="S22" s="155">
        <v>80635</v>
      </c>
      <c r="T22" s="155">
        <v>0</v>
      </c>
      <c r="U22" s="155">
        <v>0</v>
      </c>
      <c r="V22" s="155"/>
      <c r="W22" s="155"/>
      <c r="X22" s="155"/>
      <c r="Y22" s="155">
        <v>0</v>
      </c>
      <c r="Z22" s="155">
        <v>0</v>
      </c>
      <c r="AA22" s="155">
        <v>3712</v>
      </c>
      <c r="AB22" s="155">
        <v>13108</v>
      </c>
      <c r="AC22" s="155">
        <v>0</v>
      </c>
      <c r="AD22" s="155">
        <v>0</v>
      </c>
      <c r="AE22" s="169">
        <v>54897</v>
      </c>
      <c r="AF22" s="211">
        <f t="shared" si="0"/>
        <v>347869</v>
      </c>
    </row>
    <row r="23" spans="1:32" x14ac:dyDescent="0.2">
      <c r="A23" s="28" t="str">
        <f>+'Original ABG Allocation'!A23</f>
        <v>18</v>
      </c>
      <c r="B23" s="28" t="str">
        <f>+'Original ABG Allocation'!B23</f>
        <v>MIFF/JUNIATA</v>
      </c>
      <c r="C23" s="155"/>
      <c r="D23" s="155"/>
      <c r="E23" s="155"/>
      <c r="F23" s="155"/>
      <c r="G23" s="246"/>
      <c r="H23" s="155">
        <v>10200</v>
      </c>
      <c r="I23" s="155"/>
      <c r="J23" s="155"/>
      <c r="K23" s="155"/>
      <c r="L23" s="155"/>
      <c r="M23" s="155"/>
      <c r="N23" s="155"/>
      <c r="O23" s="155"/>
      <c r="P23" s="155"/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/>
      <c r="W23" s="155"/>
      <c r="X23" s="155"/>
      <c r="Y23" s="155">
        <v>0</v>
      </c>
      <c r="Z23" s="155">
        <v>0</v>
      </c>
      <c r="AA23" s="155">
        <v>3969</v>
      </c>
      <c r="AB23" s="155">
        <v>0</v>
      </c>
      <c r="AC23" s="155">
        <v>0</v>
      </c>
      <c r="AD23" s="155">
        <v>0</v>
      </c>
      <c r="AE23" s="169">
        <v>57572</v>
      </c>
      <c r="AF23" s="211">
        <f t="shared" si="0"/>
        <v>71741</v>
      </c>
    </row>
    <row r="24" spans="1:32" x14ac:dyDescent="0.2">
      <c r="A24" s="28" t="str">
        <f>+'Original ABG Allocation'!A24</f>
        <v>19</v>
      </c>
      <c r="B24" s="28" t="str">
        <f>+'Original ABG Allocation'!B24</f>
        <v>FRANKLIN</v>
      </c>
      <c r="C24" s="155"/>
      <c r="D24" s="155"/>
      <c r="E24" s="155"/>
      <c r="F24" s="155"/>
      <c r="G24" s="246"/>
      <c r="H24" s="155">
        <v>0</v>
      </c>
      <c r="I24" s="155"/>
      <c r="J24" s="155"/>
      <c r="K24" s="155"/>
      <c r="L24" s="155"/>
      <c r="M24" s="155"/>
      <c r="N24" s="155"/>
      <c r="O24" s="155"/>
      <c r="P24" s="155"/>
      <c r="Q24" s="155">
        <v>73536</v>
      </c>
      <c r="R24" s="155">
        <v>61661</v>
      </c>
      <c r="S24" s="155">
        <v>41107</v>
      </c>
      <c r="T24" s="155"/>
      <c r="U24" s="155"/>
      <c r="V24" s="155"/>
      <c r="W24" s="155"/>
      <c r="X24" s="155"/>
      <c r="Y24" s="155">
        <v>140569</v>
      </c>
      <c r="Z24" s="155">
        <v>0</v>
      </c>
      <c r="AA24" s="155">
        <v>5441</v>
      </c>
      <c r="AB24" s="155">
        <v>0</v>
      </c>
      <c r="AC24" s="155">
        <v>0</v>
      </c>
      <c r="AD24" s="155">
        <v>0</v>
      </c>
      <c r="AE24" s="169">
        <v>77390</v>
      </c>
      <c r="AF24" s="211">
        <f t="shared" si="0"/>
        <v>399704</v>
      </c>
    </row>
    <row r="25" spans="1:32" x14ac:dyDescent="0.2">
      <c r="A25" s="28" t="str">
        <f>+'Original ABG Allocation'!A25</f>
        <v>20</v>
      </c>
      <c r="B25" s="28" t="str">
        <f>+'Original ABG Allocation'!B25</f>
        <v>ADAMS</v>
      </c>
      <c r="C25" s="155"/>
      <c r="D25" s="155"/>
      <c r="E25" s="155"/>
      <c r="F25" s="155"/>
      <c r="G25" s="246"/>
      <c r="H25" s="155">
        <v>0</v>
      </c>
      <c r="I25" s="155"/>
      <c r="J25" s="155"/>
      <c r="K25" s="155"/>
      <c r="L25" s="155"/>
      <c r="M25" s="155"/>
      <c r="N25" s="155"/>
      <c r="O25" s="155"/>
      <c r="P25" s="155"/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/>
      <c r="W25" s="155"/>
      <c r="X25" s="155"/>
      <c r="Y25" s="155">
        <v>0</v>
      </c>
      <c r="Z25" s="155">
        <v>0</v>
      </c>
      <c r="AA25" s="155">
        <v>4522</v>
      </c>
      <c r="AB25" s="155">
        <v>0</v>
      </c>
      <c r="AC25" s="155">
        <v>0</v>
      </c>
      <c r="AD25" s="155">
        <v>0</v>
      </c>
      <c r="AE25" s="169">
        <v>68073</v>
      </c>
      <c r="AF25" s="211">
        <f t="shared" si="0"/>
        <v>72595</v>
      </c>
    </row>
    <row r="26" spans="1:32" x14ac:dyDescent="0.2">
      <c r="A26" s="28" t="str">
        <f>+'Original ABG Allocation'!A26</f>
        <v>21</v>
      </c>
      <c r="B26" s="28" t="str">
        <f>+'Original ABG Allocation'!B26</f>
        <v>CUMBERLAND</v>
      </c>
      <c r="C26" s="155"/>
      <c r="D26" s="155"/>
      <c r="E26" s="155"/>
      <c r="F26" s="155"/>
      <c r="G26" s="246"/>
      <c r="H26" s="155">
        <v>0</v>
      </c>
      <c r="I26" s="155"/>
      <c r="J26" s="155"/>
      <c r="K26" s="155"/>
      <c r="L26" s="155"/>
      <c r="M26" s="155"/>
      <c r="N26" s="155"/>
      <c r="O26" s="155"/>
      <c r="P26" s="155"/>
      <c r="Q26" s="155">
        <v>76174</v>
      </c>
      <c r="R26" s="155">
        <v>0</v>
      </c>
      <c r="S26" s="155">
        <v>0</v>
      </c>
      <c r="T26" s="155">
        <v>22228</v>
      </c>
      <c r="U26" s="155">
        <v>3588</v>
      </c>
      <c r="V26" s="155"/>
      <c r="W26" s="155"/>
      <c r="X26" s="155"/>
      <c r="Y26" s="155">
        <v>0</v>
      </c>
      <c r="Z26" s="155">
        <v>0</v>
      </c>
      <c r="AA26" s="155">
        <v>6575</v>
      </c>
      <c r="AB26" s="155">
        <v>20203</v>
      </c>
      <c r="AC26" s="155">
        <v>0</v>
      </c>
      <c r="AD26" s="155">
        <v>0</v>
      </c>
      <c r="AE26" s="169">
        <v>99811</v>
      </c>
      <c r="AF26" s="211">
        <f t="shared" si="0"/>
        <v>228579</v>
      </c>
    </row>
    <row r="27" spans="1:32" x14ac:dyDescent="0.2">
      <c r="A27" s="28" t="str">
        <f>+'Original ABG Allocation'!A27</f>
        <v>22</v>
      </c>
      <c r="B27" s="28" t="str">
        <f>+'Original ABG Allocation'!B27</f>
        <v>PERRY</v>
      </c>
      <c r="C27" s="155"/>
      <c r="D27" s="155"/>
      <c r="E27" s="155"/>
      <c r="F27" s="155"/>
      <c r="G27" s="246"/>
      <c r="H27" s="155">
        <v>0</v>
      </c>
      <c r="I27" s="155"/>
      <c r="J27" s="155"/>
      <c r="K27" s="155"/>
      <c r="L27" s="155"/>
      <c r="M27" s="155"/>
      <c r="N27" s="155"/>
      <c r="O27" s="155"/>
      <c r="P27" s="155"/>
      <c r="Q27" s="155">
        <v>25076</v>
      </c>
      <c r="R27" s="155">
        <v>24531</v>
      </c>
      <c r="S27" s="155">
        <v>16354</v>
      </c>
      <c r="T27" s="155">
        <v>2399</v>
      </c>
      <c r="U27" s="155">
        <v>8011</v>
      </c>
      <c r="V27" s="155"/>
      <c r="W27" s="155"/>
      <c r="X27" s="155"/>
      <c r="Y27" s="155">
        <v>0</v>
      </c>
      <c r="Z27" s="155">
        <v>0</v>
      </c>
      <c r="AA27" s="155">
        <v>2350</v>
      </c>
      <c r="AB27" s="155">
        <v>0</v>
      </c>
      <c r="AC27" s="155">
        <v>0</v>
      </c>
      <c r="AD27" s="155">
        <v>0</v>
      </c>
      <c r="AE27" s="169">
        <v>34481</v>
      </c>
      <c r="AF27" s="211">
        <f t="shared" si="0"/>
        <v>113202</v>
      </c>
    </row>
    <row r="28" spans="1:32" x14ac:dyDescent="0.2">
      <c r="A28" s="28" t="str">
        <f>+'Original ABG Allocation'!A28</f>
        <v>23</v>
      </c>
      <c r="B28" s="28" t="str">
        <f>+'Original ABG Allocation'!B28</f>
        <v>DAUPHIN</v>
      </c>
      <c r="C28" s="155"/>
      <c r="D28" s="155"/>
      <c r="E28" s="155"/>
      <c r="F28" s="155"/>
      <c r="G28" s="246"/>
      <c r="H28" s="155">
        <v>0</v>
      </c>
      <c r="I28" s="155"/>
      <c r="J28" s="155"/>
      <c r="K28" s="155"/>
      <c r="L28" s="155"/>
      <c r="M28" s="155"/>
      <c r="N28" s="155"/>
      <c r="O28" s="155"/>
      <c r="P28" s="155"/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0</v>
      </c>
      <c r="Z28" s="155">
        <v>0</v>
      </c>
      <c r="AA28" s="155">
        <v>9366</v>
      </c>
      <c r="AB28" s="155">
        <v>0</v>
      </c>
      <c r="AC28" s="155">
        <v>0</v>
      </c>
      <c r="AD28" s="155">
        <v>0</v>
      </c>
      <c r="AE28" s="169">
        <v>138252</v>
      </c>
      <c r="AF28" s="211">
        <f t="shared" si="0"/>
        <v>147618</v>
      </c>
    </row>
    <row r="29" spans="1:32" x14ac:dyDescent="0.2">
      <c r="A29" s="28" t="str">
        <f>+'Original ABG Allocation'!A29</f>
        <v>24</v>
      </c>
      <c r="B29" s="28" t="str">
        <f>+'Original ABG Allocation'!B29</f>
        <v>LEBANON</v>
      </c>
      <c r="C29" s="155"/>
      <c r="D29" s="155"/>
      <c r="E29" s="155"/>
      <c r="F29" s="155"/>
      <c r="G29" s="246"/>
      <c r="H29" s="155">
        <v>0</v>
      </c>
      <c r="I29" s="155"/>
      <c r="J29" s="155"/>
      <c r="K29" s="155"/>
      <c r="L29" s="155"/>
      <c r="M29" s="155"/>
      <c r="N29" s="155"/>
      <c r="O29" s="155"/>
      <c r="P29" s="155"/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0</v>
      </c>
      <c r="Z29" s="155">
        <v>0</v>
      </c>
      <c r="AA29" s="155">
        <v>4475</v>
      </c>
      <c r="AB29" s="155">
        <v>0</v>
      </c>
      <c r="AC29" s="155">
        <v>0</v>
      </c>
      <c r="AD29" s="155">
        <v>0</v>
      </c>
      <c r="AE29" s="169">
        <v>64992</v>
      </c>
      <c r="AF29" s="211">
        <f t="shared" si="0"/>
        <v>69467</v>
      </c>
    </row>
    <row r="30" spans="1:32" x14ac:dyDescent="0.2">
      <c r="A30" s="28" t="str">
        <f>+'Original ABG Allocation'!A30</f>
        <v>25</v>
      </c>
      <c r="B30" s="28" t="str">
        <f>+'Original ABG Allocation'!B30</f>
        <v>YORK</v>
      </c>
      <c r="C30" s="155"/>
      <c r="D30" s="155"/>
      <c r="E30" s="155"/>
      <c r="F30" s="155"/>
      <c r="G30" s="246"/>
      <c r="H30" s="155">
        <v>0</v>
      </c>
      <c r="I30" s="155"/>
      <c r="J30" s="155"/>
      <c r="K30" s="155"/>
      <c r="L30" s="155"/>
      <c r="M30" s="155"/>
      <c r="N30" s="155"/>
      <c r="O30" s="155"/>
      <c r="P30" s="155"/>
      <c r="Q30" s="155">
        <v>0</v>
      </c>
      <c r="R30" s="155">
        <v>0</v>
      </c>
      <c r="S30" s="155">
        <v>0</v>
      </c>
      <c r="T30" s="155">
        <v>16467</v>
      </c>
      <c r="U30" s="155"/>
      <c r="V30" s="155"/>
      <c r="W30" s="155"/>
      <c r="X30" s="155"/>
      <c r="Y30" s="155"/>
      <c r="Z30" s="155">
        <v>0</v>
      </c>
      <c r="AA30" s="155">
        <v>13375</v>
      </c>
      <c r="AB30" s="155">
        <v>0</v>
      </c>
      <c r="AC30" s="155">
        <v>0</v>
      </c>
      <c r="AD30" s="155">
        <v>0</v>
      </c>
      <c r="AE30" s="169">
        <v>202646</v>
      </c>
      <c r="AF30" s="211">
        <f t="shared" si="0"/>
        <v>232488</v>
      </c>
    </row>
    <row r="31" spans="1:32" x14ac:dyDescent="0.2">
      <c r="A31" s="28" t="str">
        <f>+'Original ABG Allocation'!A31</f>
        <v>26</v>
      </c>
      <c r="B31" s="28" t="str">
        <f>+'Original ABG Allocation'!B31</f>
        <v>LANCASTER</v>
      </c>
      <c r="C31" s="155"/>
      <c r="D31" s="155"/>
      <c r="E31" s="155"/>
      <c r="F31" s="155"/>
      <c r="G31" s="246"/>
      <c r="H31" s="155">
        <v>0</v>
      </c>
      <c r="I31" s="155"/>
      <c r="J31" s="155"/>
      <c r="K31" s="155"/>
      <c r="L31" s="155"/>
      <c r="M31" s="155"/>
      <c r="N31" s="155"/>
      <c r="O31" s="155"/>
      <c r="P31" s="155"/>
      <c r="Q31" s="155">
        <v>0</v>
      </c>
      <c r="R31" s="155">
        <v>187277</v>
      </c>
      <c r="S31" s="155">
        <v>124852</v>
      </c>
      <c r="T31" s="155">
        <v>18311</v>
      </c>
      <c r="U31" s="155">
        <v>61159</v>
      </c>
      <c r="V31" s="155"/>
      <c r="W31" s="155"/>
      <c r="X31" s="155"/>
      <c r="Y31" s="155"/>
      <c r="Z31" s="155">
        <v>0</v>
      </c>
      <c r="AA31" s="155">
        <v>14874</v>
      </c>
      <c r="AB31" s="155">
        <v>15055</v>
      </c>
      <c r="AC31" s="155">
        <v>0</v>
      </c>
      <c r="AD31" s="155">
        <v>0</v>
      </c>
      <c r="AE31" s="169">
        <v>230317</v>
      </c>
      <c r="AF31" s="211">
        <f t="shared" si="0"/>
        <v>651845</v>
      </c>
    </row>
    <row r="32" spans="1:32" x14ac:dyDescent="0.2">
      <c r="A32" s="28" t="str">
        <f>+'Original ABG Allocation'!A32</f>
        <v>27</v>
      </c>
      <c r="B32" s="28" t="str">
        <f>+'Original ABG Allocation'!B32</f>
        <v>CHESTER</v>
      </c>
      <c r="C32" s="155"/>
      <c r="D32" s="155"/>
      <c r="E32" s="155"/>
      <c r="F32" s="155"/>
      <c r="G32" s="246"/>
      <c r="H32" s="155">
        <v>0</v>
      </c>
      <c r="I32" s="155"/>
      <c r="J32" s="155"/>
      <c r="K32" s="155"/>
      <c r="L32" s="155"/>
      <c r="M32" s="155"/>
      <c r="N32" s="155"/>
      <c r="O32" s="155"/>
      <c r="P32" s="155"/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/>
      <c r="W32" s="155"/>
      <c r="X32" s="155"/>
      <c r="Y32" s="155">
        <v>0</v>
      </c>
      <c r="Z32" s="155">
        <v>0</v>
      </c>
      <c r="AA32" s="155">
        <v>11492</v>
      </c>
      <c r="AB32" s="155">
        <v>0</v>
      </c>
      <c r="AC32" s="155">
        <v>0</v>
      </c>
      <c r="AD32" s="155">
        <v>0</v>
      </c>
      <c r="AE32" s="169">
        <v>171810</v>
      </c>
      <c r="AF32" s="211">
        <f t="shared" si="0"/>
        <v>183302</v>
      </c>
    </row>
    <row r="33" spans="1:32" x14ac:dyDescent="0.2">
      <c r="A33" s="28" t="str">
        <f>+'Original ABG Allocation'!A33</f>
        <v>28</v>
      </c>
      <c r="B33" s="28" t="str">
        <f>+'Original ABG Allocation'!B33</f>
        <v>MONTGOMERY</v>
      </c>
      <c r="C33" s="155"/>
      <c r="D33" s="155"/>
      <c r="E33" s="155"/>
      <c r="F33" s="155"/>
      <c r="G33" s="246"/>
      <c r="H33" s="155">
        <v>0</v>
      </c>
      <c r="I33" s="155"/>
      <c r="J33" s="155"/>
      <c r="K33" s="155"/>
      <c r="L33" s="155"/>
      <c r="M33" s="155"/>
      <c r="N33" s="155"/>
      <c r="O33" s="155"/>
      <c r="P33" s="155"/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/>
      <c r="W33" s="155"/>
      <c r="X33" s="155"/>
      <c r="Y33" s="155">
        <v>0</v>
      </c>
      <c r="Z33" s="155">
        <v>0</v>
      </c>
      <c r="AA33" s="155">
        <v>20417</v>
      </c>
      <c r="AB33" s="155">
        <v>27966</v>
      </c>
      <c r="AC33" s="155">
        <v>0</v>
      </c>
      <c r="AD33" s="155">
        <v>0</v>
      </c>
      <c r="AE33" s="169">
        <v>311116</v>
      </c>
      <c r="AF33" s="211">
        <f t="shared" si="0"/>
        <v>359499</v>
      </c>
    </row>
    <row r="34" spans="1:32" x14ac:dyDescent="0.2">
      <c r="A34" s="28" t="str">
        <f>+'Original ABG Allocation'!A34</f>
        <v>29</v>
      </c>
      <c r="B34" s="28" t="str">
        <f>+'Original ABG Allocation'!B34</f>
        <v>BUCKS</v>
      </c>
      <c r="C34" s="155"/>
      <c r="D34" s="155"/>
      <c r="E34" s="155"/>
      <c r="F34" s="155"/>
      <c r="G34" s="246"/>
      <c r="H34" s="155">
        <v>0</v>
      </c>
      <c r="I34" s="155"/>
      <c r="J34" s="155"/>
      <c r="K34" s="155"/>
      <c r="L34" s="155"/>
      <c r="M34" s="155"/>
      <c r="N34" s="155"/>
      <c r="O34" s="155"/>
      <c r="P34" s="155"/>
      <c r="Q34" s="155">
        <v>50001</v>
      </c>
      <c r="R34" s="155">
        <v>52612</v>
      </c>
      <c r="S34" s="155">
        <v>0</v>
      </c>
      <c r="T34" s="155">
        <v>10000</v>
      </c>
      <c r="U34" s="155">
        <v>45000</v>
      </c>
      <c r="V34" s="155"/>
      <c r="W34" s="155"/>
      <c r="X34" s="155"/>
      <c r="Y34" s="155">
        <v>75402</v>
      </c>
      <c r="Z34" s="155">
        <v>0</v>
      </c>
      <c r="AA34" s="155">
        <v>13351</v>
      </c>
      <c r="AB34" s="155">
        <v>0</v>
      </c>
      <c r="AC34" s="155">
        <v>0</v>
      </c>
      <c r="AD34" s="155">
        <v>0</v>
      </c>
      <c r="AE34" s="169">
        <v>226600</v>
      </c>
      <c r="AF34" s="211">
        <f t="shared" si="0"/>
        <v>472966</v>
      </c>
    </row>
    <row r="35" spans="1:32" x14ac:dyDescent="0.2">
      <c r="A35" s="28" t="str">
        <f>+'Original ABG Allocation'!A35</f>
        <v>30</v>
      </c>
      <c r="B35" s="28" t="str">
        <f>+'Original ABG Allocation'!B35</f>
        <v>DELAWARE</v>
      </c>
      <c r="C35" s="155"/>
      <c r="D35" s="155"/>
      <c r="E35" s="155"/>
      <c r="F35" s="155"/>
      <c r="G35" s="246"/>
      <c r="H35" s="155">
        <v>0</v>
      </c>
      <c r="I35" s="155"/>
      <c r="J35" s="155"/>
      <c r="K35" s="155"/>
      <c r="L35" s="155"/>
      <c r="M35" s="155"/>
      <c r="N35" s="155"/>
      <c r="O35" s="155"/>
      <c r="P35" s="155"/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15865</v>
      </c>
      <c r="AB35" s="155">
        <v>0</v>
      </c>
      <c r="AC35" s="155">
        <v>0</v>
      </c>
      <c r="AD35" s="155">
        <v>0</v>
      </c>
      <c r="AE35" s="169">
        <v>247455</v>
      </c>
      <c r="AF35" s="211">
        <f t="shared" si="0"/>
        <v>263320</v>
      </c>
    </row>
    <row r="36" spans="1:32" x14ac:dyDescent="0.2">
      <c r="A36" s="28" t="str">
        <f>+'Original ABG Allocation'!A36</f>
        <v>31</v>
      </c>
      <c r="B36" s="28" t="str">
        <f>+'Original ABG Allocation'!B36</f>
        <v>PHILADELPHIA</v>
      </c>
      <c r="C36" s="155"/>
      <c r="D36" s="155"/>
      <c r="E36" s="155"/>
      <c r="F36" s="155"/>
      <c r="G36" s="246"/>
      <c r="H36" s="155">
        <v>0</v>
      </c>
      <c r="I36" s="155"/>
      <c r="J36" s="155"/>
      <c r="K36" s="155"/>
      <c r="L36" s="155"/>
      <c r="M36" s="155"/>
      <c r="N36" s="155"/>
      <c r="O36" s="155"/>
      <c r="P36" s="155"/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81615</v>
      </c>
      <c r="AB36" s="155">
        <v>36159</v>
      </c>
      <c r="AC36" s="155">
        <v>0</v>
      </c>
      <c r="AD36" s="155">
        <v>0</v>
      </c>
      <c r="AE36" s="169">
        <v>1226728</v>
      </c>
      <c r="AF36" s="211">
        <f t="shared" si="0"/>
        <v>1344502</v>
      </c>
    </row>
    <row r="37" spans="1:32" x14ac:dyDescent="0.2">
      <c r="A37" s="28" t="str">
        <f>+'Original ABG Allocation'!A37</f>
        <v>32</v>
      </c>
      <c r="B37" s="28" t="str">
        <f>+'Original ABG Allocation'!B37</f>
        <v>BERKS</v>
      </c>
      <c r="C37" s="155"/>
      <c r="D37" s="155"/>
      <c r="E37" s="155"/>
      <c r="F37" s="155"/>
      <c r="G37" s="246"/>
      <c r="H37" s="155">
        <v>0</v>
      </c>
      <c r="I37" s="155"/>
      <c r="J37" s="155"/>
      <c r="K37" s="155"/>
      <c r="L37" s="155"/>
      <c r="M37" s="155"/>
      <c r="N37" s="155"/>
      <c r="O37" s="155"/>
      <c r="P37" s="155"/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/>
      <c r="W37" s="155"/>
      <c r="X37" s="155"/>
      <c r="Y37" s="155">
        <v>121835</v>
      </c>
      <c r="Z37" s="155">
        <v>0</v>
      </c>
      <c r="AA37" s="155">
        <v>14633</v>
      </c>
      <c r="AB37" s="155">
        <v>0</v>
      </c>
      <c r="AC37" s="155">
        <v>0</v>
      </c>
      <c r="AD37" s="155">
        <v>0</v>
      </c>
      <c r="AE37" s="169">
        <v>206780</v>
      </c>
      <c r="AF37" s="211">
        <f t="shared" si="0"/>
        <v>343248</v>
      </c>
    </row>
    <row r="38" spans="1:32" x14ac:dyDescent="0.2">
      <c r="A38" s="28" t="str">
        <f>+'Original ABG Allocation'!A38</f>
        <v>33</v>
      </c>
      <c r="B38" s="28" t="str">
        <f>+'Original ABG Allocation'!B38</f>
        <v>LEHIGH</v>
      </c>
      <c r="C38" s="155"/>
      <c r="D38" s="155"/>
      <c r="E38" s="155"/>
      <c r="F38" s="155"/>
      <c r="G38" s="246"/>
      <c r="H38" s="155">
        <v>0</v>
      </c>
      <c r="I38" s="155"/>
      <c r="J38" s="155"/>
      <c r="K38" s="155"/>
      <c r="L38" s="155"/>
      <c r="M38" s="155"/>
      <c r="N38" s="155"/>
      <c r="O38" s="155"/>
      <c r="P38" s="155"/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/>
      <c r="W38" s="155"/>
      <c r="X38" s="155"/>
      <c r="Y38" s="155">
        <v>200000</v>
      </c>
      <c r="Z38" s="155">
        <v>0</v>
      </c>
      <c r="AA38" s="155">
        <v>10748</v>
      </c>
      <c r="AB38" s="155">
        <v>8567</v>
      </c>
      <c r="AC38" s="155">
        <v>0</v>
      </c>
      <c r="AD38" s="155">
        <v>0</v>
      </c>
      <c r="AE38" s="169">
        <v>164805</v>
      </c>
      <c r="AF38" s="211">
        <f t="shared" ref="AF38:AF57" si="1">SUM(C38:AE38)</f>
        <v>384120</v>
      </c>
    </row>
    <row r="39" spans="1:32" x14ac:dyDescent="0.2">
      <c r="A39" s="28" t="str">
        <f>+'Original ABG Allocation'!A39</f>
        <v>34</v>
      </c>
      <c r="B39" s="28" t="str">
        <f>+'Original ABG Allocation'!B39</f>
        <v>NORTHAMPTON</v>
      </c>
      <c r="C39" s="155"/>
      <c r="D39" s="155"/>
      <c r="E39" s="155"/>
      <c r="F39" s="155"/>
      <c r="G39" s="246"/>
      <c r="H39" s="155">
        <v>0</v>
      </c>
      <c r="I39" s="155"/>
      <c r="J39" s="155"/>
      <c r="K39" s="155"/>
      <c r="L39" s="155"/>
      <c r="M39" s="155"/>
      <c r="N39" s="155"/>
      <c r="O39" s="155"/>
      <c r="P39" s="155"/>
      <c r="Q39" s="155">
        <v>100549</v>
      </c>
      <c r="R39" s="155">
        <v>54459</v>
      </c>
      <c r="S39" s="155">
        <v>18025</v>
      </c>
      <c r="T39" s="155">
        <v>10574</v>
      </c>
      <c r="U39" s="155">
        <v>35317</v>
      </c>
      <c r="V39" s="155"/>
      <c r="W39" s="155"/>
      <c r="X39" s="155"/>
      <c r="Y39" s="155">
        <v>0</v>
      </c>
      <c r="Z39" s="155">
        <v>0</v>
      </c>
      <c r="AA39" s="155">
        <v>8590</v>
      </c>
      <c r="AB39" s="155">
        <v>0</v>
      </c>
      <c r="AC39" s="155">
        <v>0</v>
      </c>
      <c r="AD39" s="155">
        <v>0</v>
      </c>
      <c r="AE39" s="169">
        <v>126245</v>
      </c>
      <c r="AF39" s="211">
        <f t="shared" si="1"/>
        <v>353759</v>
      </c>
    </row>
    <row r="40" spans="1:32" x14ac:dyDescent="0.2">
      <c r="A40" s="28" t="str">
        <f>+'Original ABG Allocation'!A40</f>
        <v>35</v>
      </c>
      <c r="B40" s="28" t="str">
        <f>+'Original ABG Allocation'!B40</f>
        <v>PIKE</v>
      </c>
      <c r="C40" s="155"/>
      <c r="D40" s="155"/>
      <c r="E40" s="155"/>
      <c r="F40" s="155"/>
      <c r="G40" s="246"/>
      <c r="H40" s="155">
        <v>0</v>
      </c>
      <c r="I40" s="155"/>
      <c r="J40" s="155"/>
      <c r="K40" s="155"/>
      <c r="L40" s="155"/>
      <c r="M40" s="155"/>
      <c r="N40" s="155"/>
      <c r="O40" s="155"/>
      <c r="P40" s="155"/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3440</v>
      </c>
      <c r="AB40" s="155">
        <v>0</v>
      </c>
      <c r="AC40" s="155">
        <v>0</v>
      </c>
      <c r="AD40" s="155">
        <v>0</v>
      </c>
      <c r="AE40" s="169">
        <v>52773</v>
      </c>
      <c r="AF40" s="211">
        <f t="shared" si="1"/>
        <v>56213</v>
      </c>
    </row>
    <row r="41" spans="1:32" x14ac:dyDescent="0.2">
      <c r="A41" s="28" t="str">
        <f>+'Original ABG Allocation'!A41</f>
        <v>36</v>
      </c>
      <c r="B41" s="28" t="str">
        <f>+'Original ABG Allocation'!B41</f>
        <v>B/S/S/T</v>
      </c>
      <c r="C41" s="155"/>
      <c r="D41" s="155"/>
      <c r="E41" s="155"/>
      <c r="F41" s="155"/>
      <c r="G41" s="246"/>
      <c r="H41" s="155">
        <v>0</v>
      </c>
      <c r="I41" s="155"/>
      <c r="J41" s="155"/>
      <c r="K41" s="155"/>
      <c r="L41" s="155"/>
      <c r="M41" s="155"/>
      <c r="N41" s="155"/>
      <c r="O41" s="155"/>
      <c r="P41" s="155"/>
      <c r="Q41" s="155">
        <v>30035</v>
      </c>
      <c r="R41" s="155">
        <v>83116</v>
      </c>
      <c r="S41" s="155">
        <v>56661</v>
      </c>
      <c r="T41" s="155">
        <v>47387</v>
      </c>
      <c r="U41" s="155">
        <v>0</v>
      </c>
      <c r="V41" s="155"/>
      <c r="W41" s="155"/>
      <c r="X41" s="155"/>
      <c r="Y41" s="155">
        <v>0</v>
      </c>
      <c r="Z41" s="155">
        <v>0</v>
      </c>
      <c r="AA41" s="155">
        <v>9001</v>
      </c>
      <c r="AB41" s="155">
        <v>3987</v>
      </c>
      <c r="AC41" s="155">
        <v>0</v>
      </c>
      <c r="AD41" s="155">
        <v>0</v>
      </c>
      <c r="AE41" s="169">
        <v>133032</v>
      </c>
      <c r="AF41" s="211">
        <f t="shared" si="1"/>
        <v>363219</v>
      </c>
    </row>
    <row r="42" spans="1:32" x14ac:dyDescent="0.2">
      <c r="A42" s="28" t="str">
        <f>+'Original ABG Allocation'!A42</f>
        <v>37</v>
      </c>
      <c r="B42" s="28" t="str">
        <f>+'Original ABG Allocation'!B42</f>
        <v>LUZERNE/WYOMING</v>
      </c>
      <c r="C42" s="155"/>
      <c r="D42" s="155"/>
      <c r="E42" s="155"/>
      <c r="F42" s="155"/>
      <c r="G42" s="246"/>
      <c r="H42" s="155">
        <v>0</v>
      </c>
      <c r="I42" s="155"/>
      <c r="J42" s="155"/>
      <c r="K42" s="155"/>
      <c r="L42" s="155"/>
      <c r="M42" s="155"/>
      <c r="N42" s="155"/>
      <c r="O42" s="155"/>
      <c r="P42" s="155"/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12363</v>
      </c>
      <c r="AB42" s="155">
        <v>0</v>
      </c>
      <c r="AC42" s="155">
        <v>0</v>
      </c>
      <c r="AD42" s="155">
        <v>0</v>
      </c>
      <c r="AE42" s="169">
        <v>180803</v>
      </c>
      <c r="AF42" s="211">
        <f t="shared" si="1"/>
        <v>193166</v>
      </c>
    </row>
    <row r="43" spans="1:32" x14ac:dyDescent="0.2">
      <c r="A43" s="28" t="str">
        <f>+'Original ABG Allocation'!A43</f>
        <v>38</v>
      </c>
      <c r="B43" s="28" t="str">
        <f>+'Original ABG Allocation'!B43</f>
        <v>LACKAWANNA</v>
      </c>
      <c r="C43" s="155"/>
      <c r="D43" s="155"/>
      <c r="E43" s="155"/>
      <c r="F43" s="155"/>
      <c r="G43" s="246"/>
      <c r="H43" s="155">
        <v>0</v>
      </c>
      <c r="I43" s="155"/>
      <c r="J43" s="155"/>
      <c r="K43" s="155"/>
      <c r="L43" s="155"/>
      <c r="M43" s="155"/>
      <c r="N43" s="155"/>
      <c r="O43" s="155"/>
      <c r="P43" s="155"/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/>
      <c r="W43" s="155"/>
      <c r="X43" s="155"/>
      <c r="Y43" s="155">
        <v>198001</v>
      </c>
      <c r="Z43" s="155">
        <v>0</v>
      </c>
      <c r="AA43" s="155">
        <v>7510</v>
      </c>
      <c r="AB43" s="155">
        <v>0</v>
      </c>
      <c r="AC43" s="155">
        <v>0</v>
      </c>
      <c r="AD43" s="155">
        <v>0</v>
      </c>
      <c r="AE43" s="169">
        <v>112281</v>
      </c>
      <c r="AF43" s="211">
        <f t="shared" si="1"/>
        <v>317792</v>
      </c>
    </row>
    <row r="44" spans="1:32" x14ac:dyDescent="0.2">
      <c r="A44" s="28" t="str">
        <f>+'Original ABG Allocation'!A44</f>
        <v>39</v>
      </c>
      <c r="B44" s="28" t="str">
        <f>+'Original ABG Allocation'!B44</f>
        <v>CARBON</v>
      </c>
      <c r="C44" s="155"/>
      <c r="D44" s="155"/>
      <c r="E44" s="155"/>
      <c r="F44" s="155"/>
      <c r="G44" s="246"/>
      <c r="H44" s="155">
        <v>0</v>
      </c>
      <c r="I44" s="155"/>
      <c r="J44" s="155"/>
      <c r="K44" s="155"/>
      <c r="L44" s="155"/>
      <c r="M44" s="155"/>
      <c r="N44" s="155"/>
      <c r="O44" s="155"/>
      <c r="P44" s="155"/>
      <c r="Q44" s="155">
        <v>18</v>
      </c>
      <c r="R44" s="155">
        <v>22</v>
      </c>
      <c r="S44" s="155">
        <v>14290</v>
      </c>
      <c r="T44" s="155">
        <v>3864</v>
      </c>
      <c r="U44" s="155">
        <v>12908</v>
      </c>
      <c r="V44" s="155"/>
      <c r="W44" s="155"/>
      <c r="X44" s="155"/>
      <c r="Y44" s="155">
        <v>0</v>
      </c>
      <c r="Z44" s="155">
        <v>0</v>
      </c>
      <c r="AA44" s="155">
        <v>3140</v>
      </c>
      <c r="AB44" s="155">
        <v>10195</v>
      </c>
      <c r="AC44" s="155">
        <v>0</v>
      </c>
      <c r="AD44" s="155">
        <v>0</v>
      </c>
      <c r="AE44" s="169">
        <v>48437</v>
      </c>
      <c r="AF44" s="211">
        <f t="shared" si="1"/>
        <v>92874</v>
      </c>
    </row>
    <row r="45" spans="1:32" x14ac:dyDescent="0.2">
      <c r="A45" s="28" t="str">
        <f>+'Original ABG Allocation'!A45</f>
        <v>40</v>
      </c>
      <c r="B45" s="28" t="str">
        <f>+'Original ABG Allocation'!B45</f>
        <v>SCHUYLKILL</v>
      </c>
      <c r="C45" s="155"/>
      <c r="D45" s="155"/>
      <c r="E45" s="155"/>
      <c r="F45" s="155"/>
      <c r="G45" s="246"/>
      <c r="H45" s="155">
        <v>0</v>
      </c>
      <c r="I45" s="155"/>
      <c r="J45" s="155"/>
      <c r="K45" s="155"/>
      <c r="L45" s="155"/>
      <c r="M45" s="155"/>
      <c r="N45" s="155"/>
      <c r="O45" s="155"/>
      <c r="P45" s="155"/>
      <c r="Q45" s="155">
        <v>61877</v>
      </c>
      <c r="R45" s="155">
        <v>24000</v>
      </c>
      <c r="S45" s="155">
        <v>6359</v>
      </c>
      <c r="T45" s="155">
        <v>8725</v>
      </c>
      <c r="U45" s="155">
        <v>0</v>
      </c>
      <c r="V45" s="155"/>
      <c r="W45" s="155"/>
      <c r="X45" s="155"/>
      <c r="Y45" s="155">
        <v>0</v>
      </c>
      <c r="Z45" s="155">
        <v>0</v>
      </c>
      <c r="AA45" s="155">
        <v>7088</v>
      </c>
      <c r="AB45" s="155">
        <v>0</v>
      </c>
      <c r="AC45" s="155">
        <v>47324</v>
      </c>
      <c r="AD45" s="155">
        <v>0</v>
      </c>
      <c r="AE45" s="169">
        <v>103751</v>
      </c>
      <c r="AF45" s="211">
        <f t="shared" si="1"/>
        <v>259124</v>
      </c>
    </row>
    <row r="46" spans="1:32" x14ac:dyDescent="0.2">
      <c r="A46" s="28" t="str">
        <f>+'Original ABG Allocation'!A46</f>
        <v>41</v>
      </c>
      <c r="B46" s="28" t="str">
        <f>+'Original ABG Allocation'!B46</f>
        <v>CLEARFIELD</v>
      </c>
      <c r="C46" s="155"/>
      <c r="D46" s="155"/>
      <c r="E46" s="155"/>
      <c r="F46" s="155"/>
      <c r="G46" s="246"/>
      <c r="H46" s="155">
        <v>0</v>
      </c>
      <c r="I46" s="155"/>
      <c r="J46" s="155"/>
      <c r="K46" s="155"/>
      <c r="L46" s="155"/>
      <c r="M46" s="155"/>
      <c r="N46" s="155"/>
      <c r="O46" s="155"/>
      <c r="P46" s="155"/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/>
      <c r="W46" s="155"/>
      <c r="X46" s="155"/>
      <c r="Y46" s="155">
        <v>219000</v>
      </c>
      <c r="Z46" s="155">
        <v>0</v>
      </c>
      <c r="AA46" s="155">
        <v>4562</v>
      </c>
      <c r="AB46" s="155">
        <v>5326</v>
      </c>
      <c r="AC46" s="155">
        <v>0</v>
      </c>
      <c r="AD46" s="155">
        <v>0</v>
      </c>
      <c r="AE46" s="169">
        <v>66077</v>
      </c>
      <c r="AF46" s="211">
        <f t="shared" si="1"/>
        <v>294965</v>
      </c>
    </row>
    <row r="47" spans="1:32" x14ac:dyDescent="0.2">
      <c r="A47" s="28" t="str">
        <f>+'Original ABG Allocation'!A47</f>
        <v>42</v>
      </c>
      <c r="B47" s="28" t="str">
        <f>+'Original ABG Allocation'!B47</f>
        <v>JEFFERSON</v>
      </c>
      <c r="C47" s="155"/>
      <c r="D47" s="155"/>
      <c r="E47" s="155"/>
      <c r="F47" s="155"/>
      <c r="G47" s="246"/>
      <c r="H47" s="155">
        <v>0</v>
      </c>
      <c r="I47" s="155"/>
      <c r="J47" s="155"/>
      <c r="K47" s="155"/>
      <c r="L47" s="155"/>
      <c r="M47" s="155"/>
      <c r="N47" s="155"/>
      <c r="O47" s="155"/>
      <c r="P47" s="155"/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/>
      <c r="W47" s="155"/>
      <c r="X47" s="155"/>
      <c r="Y47" s="155">
        <v>0</v>
      </c>
      <c r="Z47" s="155">
        <v>0</v>
      </c>
      <c r="AA47" s="155">
        <v>2367</v>
      </c>
      <c r="AB47" s="155">
        <v>0</v>
      </c>
      <c r="AC47" s="155">
        <v>0</v>
      </c>
      <c r="AD47" s="155">
        <v>0</v>
      </c>
      <c r="AE47" s="169">
        <v>34277</v>
      </c>
      <c r="AF47" s="211">
        <f t="shared" si="1"/>
        <v>36644</v>
      </c>
    </row>
    <row r="48" spans="1:32" x14ac:dyDescent="0.2">
      <c r="A48" s="28" t="str">
        <f>+'Original ABG Allocation'!A48</f>
        <v>43</v>
      </c>
      <c r="B48" s="28" t="str">
        <f>+'Original ABG Allocation'!B48</f>
        <v>FOREST/WARREN</v>
      </c>
      <c r="C48" s="155"/>
      <c r="D48" s="155"/>
      <c r="E48" s="155"/>
      <c r="F48" s="155"/>
      <c r="G48" s="246"/>
      <c r="H48" s="155">
        <v>0</v>
      </c>
      <c r="I48" s="155"/>
      <c r="J48" s="155"/>
      <c r="K48" s="155"/>
      <c r="L48" s="155"/>
      <c r="M48" s="155"/>
      <c r="N48" s="155"/>
      <c r="O48" s="155"/>
      <c r="P48" s="155"/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/>
      <c r="W48" s="155"/>
      <c r="X48" s="155"/>
      <c r="Y48" s="155">
        <v>0</v>
      </c>
      <c r="Z48" s="155">
        <v>0</v>
      </c>
      <c r="AA48" s="155">
        <v>2801</v>
      </c>
      <c r="AB48" s="155">
        <v>0</v>
      </c>
      <c r="AC48" s="155">
        <v>0</v>
      </c>
      <c r="AD48" s="155">
        <v>0</v>
      </c>
      <c r="AE48" s="169">
        <v>41087</v>
      </c>
      <c r="AF48" s="211">
        <f t="shared" si="1"/>
        <v>43888</v>
      </c>
    </row>
    <row r="49" spans="1:32" x14ac:dyDescent="0.2">
      <c r="A49" s="28" t="str">
        <f>+'Original ABG Allocation'!A49</f>
        <v>44</v>
      </c>
      <c r="B49" s="28" t="str">
        <f>+'Original ABG Allocation'!B49</f>
        <v>VENANGO</v>
      </c>
      <c r="C49" s="155"/>
      <c r="D49" s="155"/>
      <c r="E49" s="155"/>
      <c r="F49" s="155"/>
      <c r="G49" s="246"/>
      <c r="H49" s="155">
        <v>0</v>
      </c>
      <c r="I49" s="155"/>
      <c r="J49" s="155"/>
      <c r="K49" s="155"/>
      <c r="L49" s="155"/>
      <c r="M49" s="155"/>
      <c r="N49" s="155"/>
      <c r="O49" s="155"/>
      <c r="P49" s="155"/>
      <c r="Q49" s="155">
        <v>30542</v>
      </c>
      <c r="R49" s="155"/>
      <c r="S49" s="155">
        <v>15684</v>
      </c>
      <c r="T49" s="155">
        <v>3599</v>
      </c>
      <c r="U49" s="155">
        <v>12021</v>
      </c>
      <c r="V49" s="155"/>
      <c r="W49" s="155"/>
      <c r="X49" s="155"/>
      <c r="Y49" s="155">
        <v>0</v>
      </c>
      <c r="Z49" s="155">
        <v>0</v>
      </c>
      <c r="AA49" s="155">
        <v>2924</v>
      </c>
      <c r="AB49" s="155">
        <v>0</v>
      </c>
      <c r="AC49" s="155">
        <v>0</v>
      </c>
      <c r="AD49" s="155">
        <v>0</v>
      </c>
      <c r="AE49" s="169">
        <v>43999</v>
      </c>
      <c r="AF49" s="211">
        <f t="shared" si="1"/>
        <v>108769</v>
      </c>
    </row>
    <row r="50" spans="1:32" x14ac:dyDescent="0.2">
      <c r="A50" s="28" t="str">
        <f>+'Original ABG Allocation'!A50</f>
        <v>45</v>
      </c>
      <c r="B50" s="28" t="str">
        <f>+'Original ABG Allocation'!B50</f>
        <v>ARMSTRONG</v>
      </c>
      <c r="C50" s="155"/>
      <c r="D50" s="155"/>
      <c r="E50" s="155"/>
      <c r="F50" s="155"/>
      <c r="G50" s="246"/>
      <c r="H50" s="155">
        <v>59700</v>
      </c>
      <c r="I50" s="155"/>
      <c r="J50" s="155"/>
      <c r="K50" s="155"/>
      <c r="L50" s="155"/>
      <c r="M50" s="155"/>
      <c r="N50" s="155"/>
      <c r="O50" s="155"/>
      <c r="P50" s="155"/>
      <c r="Q50" s="155">
        <v>51383</v>
      </c>
      <c r="R50" s="155">
        <v>50266</v>
      </c>
      <c r="S50" s="155">
        <v>33511</v>
      </c>
      <c r="T50" s="155">
        <v>3632</v>
      </c>
      <c r="U50" s="155">
        <v>16415</v>
      </c>
      <c r="V50" s="155"/>
      <c r="W50" s="155"/>
      <c r="X50" s="155"/>
      <c r="Y50" s="155">
        <v>0</v>
      </c>
      <c r="Z50" s="155">
        <v>0</v>
      </c>
      <c r="AA50" s="155">
        <v>3993</v>
      </c>
      <c r="AB50" s="155">
        <v>0</v>
      </c>
      <c r="AC50" s="155">
        <v>0</v>
      </c>
      <c r="AD50" s="155">
        <v>0</v>
      </c>
      <c r="AE50" s="169">
        <v>58692</v>
      </c>
      <c r="AF50" s="211">
        <f t="shared" si="1"/>
        <v>277592</v>
      </c>
    </row>
    <row r="51" spans="1:32" x14ac:dyDescent="0.2">
      <c r="A51" s="28" t="str">
        <f>+'Original ABG Allocation'!A51</f>
        <v>46</v>
      </c>
      <c r="B51" s="28" t="str">
        <f>+'Original ABG Allocation'!B51</f>
        <v>LAWRENCE</v>
      </c>
      <c r="C51" s="155"/>
      <c r="D51" s="155"/>
      <c r="E51" s="155"/>
      <c r="F51" s="155"/>
      <c r="G51" s="246"/>
      <c r="H51" s="155">
        <v>0</v>
      </c>
      <c r="I51" s="155"/>
      <c r="J51" s="155"/>
      <c r="K51" s="155"/>
      <c r="L51" s="155"/>
      <c r="M51" s="155"/>
      <c r="N51" s="155"/>
      <c r="O51" s="155"/>
      <c r="P51" s="155"/>
      <c r="Q51" s="155">
        <v>47701</v>
      </c>
      <c r="R51" s="155">
        <v>0</v>
      </c>
      <c r="S51" s="155">
        <v>21874</v>
      </c>
      <c r="T51" s="155">
        <v>4562</v>
      </c>
      <c r="U51" s="155">
        <v>15239</v>
      </c>
      <c r="V51" s="155"/>
      <c r="W51" s="155"/>
      <c r="X51" s="155"/>
      <c r="Y51" s="155">
        <v>0</v>
      </c>
      <c r="Z51" s="155">
        <v>0</v>
      </c>
      <c r="AA51" s="155">
        <v>4118</v>
      </c>
      <c r="AB51" s="155">
        <v>0</v>
      </c>
      <c r="AC51" s="155">
        <v>0</v>
      </c>
      <c r="AD51" s="155">
        <v>0</v>
      </c>
      <c r="AE51" s="169">
        <v>59156</v>
      </c>
      <c r="AF51" s="211">
        <f t="shared" si="1"/>
        <v>152650</v>
      </c>
    </row>
    <row r="52" spans="1:32" x14ac:dyDescent="0.2">
      <c r="A52" s="28" t="str">
        <f>+'Original ABG Allocation'!A52</f>
        <v>47</v>
      </c>
      <c r="B52" s="28" t="str">
        <f>+'Original ABG Allocation'!B52</f>
        <v>MERCER</v>
      </c>
      <c r="C52" s="155"/>
      <c r="D52" s="155"/>
      <c r="E52" s="155"/>
      <c r="F52" s="155"/>
      <c r="G52" s="246"/>
      <c r="H52" s="155">
        <v>0</v>
      </c>
      <c r="I52" s="155"/>
      <c r="J52" s="155"/>
      <c r="K52" s="155"/>
      <c r="L52" s="155"/>
      <c r="M52" s="155"/>
      <c r="N52" s="155"/>
      <c r="O52" s="155"/>
      <c r="P52" s="155"/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5">
        <v>0</v>
      </c>
      <c r="W52" s="155">
        <v>0</v>
      </c>
      <c r="X52" s="155">
        <v>0</v>
      </c>
      <c r="Y52" s="155">
        <v>0</v>
      </c>
      <c r="Z52" s="155">
        <v>0</v>
      </c>
      <c r="AA52" s="155">
        <v>5120</v>
      </c>
      <c r="AB52" s="155">
        <v>0</v>
      </c>
      <c r="AC52" s="155">
        <v>0</v>
      </c>
      <c r="AD52" s="155">
        <v>0</v>
      </c>
      <c r="AE52" s="169">
        <v>75461</v>
      </c>
      <c r="AF52" s="211">
        <f t="shared" si="1"/>
        <v>80581</v>
      </c>
    </row>
    <row r="53" spans="1:32" x14ac:dyDescent="0.2">
      <c r="A53" s="28" t="str">
        <f>+'Original ABG Allocation'!A53</f>
        <v>48</v>
      </c>
      <c r="B53" s="28" t="str">
        <f>+'Original ABG Allocation'!B53</f>
        <v>MONROE</v>
      </c>
      <c r="C53" s="155"/>
      <c r="D53" s="155"/>
      <c r="E53" s="155"/>
      <c r="F53" s="155"/>
      <c r="G53" s="246"/>
      <c r="H53" s="155">
        <v>0</v>
      </c>
      <c r="I53" s="155"/>
      <c r="J53" s="155"/>
      <c r="K53" s="155"/>
      <c r="L53" s="155"/>
      <c r="M53" s="155"/>
      <c r="N53" s="155"/>
      <c r="O53" s="155"/>
      <c r="P53" s="155"/>
      <c r="Q53" s="155">
        <v>0</v>
      </c>
      <c r="R53" s="155">
        <v>0</v>
      </c>
      <c r="S53" s="155">
        <v>0</v>
      </c>
      <c r="T53" s="155">
        <v>9000</v>
      </c>
      <c r="U53" s="155">
        <v>14575</v>
      </c>
      <c r="V53" s="155"/>
      <c r="W53" s="155"/>
      <c r="X53" s="155"/>
      <c r="Y53" s="155">
        <v>0</v>
      </c>
      <c r="Z53" s="155">
        <v>0</v>
      </c>
      <c r="AA53" s="155">
        <v>7290</v>
      </c>
      <c r="AB53" s="155">
        <v>0</v>
      </c>
      <c r="AC53" s="155">
        <v>0</v>
      </c>
      <c r="AD53" s="155">
        <v>0</v>
      </c>
      <c r="AE53" s="169">
        <v>112002</v>
      </c>
      <c r="AF53" s="211">
        <f t="shared" si="1"/>
        <v>142867</v>
      </c>
    </row>
    <row r="54" spans="1:32" x14ac:dyDescent="0.2">
      <c r="A54" s="28" t="str">
        <f>+'Original ABG Allocation'!A54</f>
        <v>49</v>
      </c>
      <c r="B54" s="28" t="str">
        <f>+'Original ABG Allocation'!B54</f>
        <v>CLARION</v>
      </c>
      <c r="C54" s="155"/>
      <c r="D54" s="155"/>
      <c r="E54" s="155"/>
      <c r="F54" s="155"/>
      <c r="G54" s="246"/>
      <c r="H54" s="155">
        <v>0</v>
      </c>
      <c r="I54" s="155"/>
      <c r="J54" s="155"/>
      <c r="K54" s="155"/>
      <c r="L54" s="155"/>
      <c r="M54" s="155"/>
      <c r="N54" s="155"/>
      <c r="O54" s="155"/>
      <c r="P54" s="155"/>
      <c r="Q54" s="155">
        <v>70793</v>
      </c>
      <c r="R54" s="155">
        <v>42000</v>
      </c>
      <c r="S54" s="155">
        <v>10435</v>
      </c>
      <c r="T54" s="155">
        <v>0</v>
      </c>
      <c r="U54" s="155">
        <v>0</v>
      </c>
      <c r="V54" s="155"/>
      <c r="W54" s="155"/>
      <c r="X54" s="155"/>
      <c r="Y54" s="155">
        <v>0</v>
      </c>
      <c r="Z54" s="155">
        <v>0</v>
      </c>
      <c r="AA54" s="155">
        <v>2199</v>
      </c>
      <c r="AB54" s="155">
        <v>0</v>
      </c>
      <c r="AC54" s="155">
        <v>0</v>
      </c>
      <c r="AD54" s="155">
        <v>0</v>
      </c>
      <c r="AE54" s="169">
        <v>33293</v>
      </c>
      <c r="AF54" s="211">
        <f t="shared" si="1"/>
        <v>158720</v>
      </c>
    </row>
    <row r="55" spans="1:32" x14ac:dyDescent="0.2">
      <c r="A55" s="28" t="str">
        <f>+'Original ABG Allocation'!A55</f>
        <v>50</v>
      </c>
      <c r="B55" s="28" t="str">
        <f>+'Original ABG Allocation'!B55</f>
        <v>BUTLER</v>
      </c>
      <c r="C55" s="155"/>
      <c r="D55" s="155"/>
      <c r="E55" s="155"/>
      <c r="F55" s="155"/>
      <c r="G55" s="246"/>
      <c r="H55" s="155">
        <v>0</v>
      </c>
      <c r="I55" s="155"/>
      <c r="J55" s="155"/>
      <c r="K55" s="155"/>
      <c r="L55" s="155"/>
      <c r="M55" s="155"/>
      <c r="N55" s="155"/>
      <c r="O55" s="155"/>
      <c r="P55" s="155"/>
      <c r="Q55" s="155">
        <v>55214</v>
      </c>
      <c r="R55" s="155">
        <v>25540</v>
      </c>
      <c r="S55" s="155">
        <v>17027</v>
      </c>
      <c r="T55" s="155">
        <v>8324</v>
      </c>
      <c r="U55" s="155">
        <v>20851</v>
      </c>
      <c r="V55" s="155"/>
      <c r="W55" s="155"/>
      <c r="X55" s="155"/>
      <c r="Y55" s="155">
        <v>0</v>
      </c>
      <c r="Z55" s="155">
        <v>0</v>
      </c>
      <c r="AA55" s="155">
        <v>6762</v>
      </c>
      <c r="AB55" s="155">
        <v>7088</v>
      </c>
      <c r="AC55" s="155">
        <v>0</v>
      </c>
      <c r="AD55" s="155">
        <v>0</v>
      </c>
      <c r="AE55" s="169">
        <v>100029</v>
      </c>
      <c r="AF55" s="211">
        <f t="shared" si="1"/>
        <v>240835</v>
      </c>
    </row>
    <row r="56" spans="1:32" x14ac:dyDescent="0.2">
      <c r="A56" s="28" t="str">
        <f>+'Original ABG Allocation'!A56</f>
        <v>51</v>
      </c>
      <c r="B56" s="28" t="str">
        <f>+'Original ABG Allocation'!B56</f>
        <v>POTTER</v>
      </c>
      <c r="C56" s="155"/>
      <c r="D56" s="155"/>
      <c r="E56" s="155"/>
      <c r="F56" s="155"/>
      <c r="G56" s="246"/>
      <c r="H56" s="155">
        <v>0</v>
      </c>
      <c r="I56" s="155"/>
      <c r="J56" s="155"/>
      <c r="K56" s="155"/>
      <c r="L56" s="155"/>
      <c r="M56" s="155"/>
      <c r="N56" s="155"/>
      <c r="O56" s="155"/>
      <c r="P56" s="155"/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1085</v>
      </c>
      <c r="AB56" s="155">
        <v>0</v>
      </c>
      <c r="AC56" s="155">
        <v>0</v>
      </c>
      <c r="AD56" s="155">
        <v>0</v>
      </c>
      <c r="AE56" s="169">
        <v>15158</v>
      </c>
      <c r="AF56" s="211">
        <f t="shared" si="1"/>
        <v>16243</v>
      </c>
    </row>
    <row r="57" spans="1:32" x14ac:dyDescent="0.2">
      <c r="A57" s="28" t="str">
        <f>+'Original ABG Allocation'!A57</f>
        <v>52</v>
      </c>
      <c r="B57" s="28" t="str">
        <f>+'Original ABG Allocation'!B57</f>
        <v>WAYNE</v>
      </c>
      <c r="C57" s="155"/>
      <c r="D57" s="155"/>
      <c r="E57" s="155"/>
      <c r="F57" s="155"/>
      <c r="G57" s="246"/>
      <c r="H57" s="155">
        <v>0</v>
      </c>
      <c r="I57" s="155"/>
      <c r="J57" s="155"/>
      <c r="K57" s="155"/>
      <c r="L57" s="155"/>
      <c r="M57" s="155"/>
      <c r="N57" s="155"/>
      <c r="O57" s="155"/>
      <c r="P57" s="155"/>
      <c r="Q57" s="155">
        <v>0</v>
      </c>
      <c r="R57" s="155">
        <v>0</v>
      </c>
      <c r="S57" s="155">
        <v>0</v>
      </c>
      <c r="T57" s="155">
        <v>2997</v>
      </c>
      <c r="U57" s="155">
        <v>0</v>
      </c>
      <c r="V57" s="155">
        <v>0</v>
      </c>
      <c r="W57" s="155">
        <v>0</v>
      </c>
      <c r="X57" s="155">
        <v>0</v>
      </c>
      <c r="Y57" s="155">
        <v>0</v>
      </c>
      <c r="Z57" s="155">
        <v>0</v>
      </c>
      <c r="AA57" s="155">
        <v>3241</v>
      </c>
      <c r="AB57" s="155">
        <v>6189</v>
      </c>
      <c r="AC57" s="155">
        <v>0</v>
      </c>
      <c r="AD57" s="155">
        <v>0</v>
      </c>
      <c r="AE57" s="314">
        <v>46871</v>
      </c>
      <c r="AF57" s="211">
        <f t="shared" si="1"/>
        <v>59298</v>
      </c>
    </row>
    <row r="58" spans="1:32" ht="13.5" thickBot="1" x14ac:dyDescent="0.25">
      <c r="A58" s="30"/>
      <c r="B58" s="30" t="s">
        <v>137</v>
      </c>
      <c r="C58" s="83">
        <f>SUM(C6:C57)</f>
        <v>0</v>
      </c>
      <c r="D58" s="83">
        <f t="shared" ref="D58:AF58" si="2">SUM(D6:D57)</f>
        <v>0</v>
      </c>
      <c r="E58" s="83">
        <f t="shared" si="2"/>
        <v>0</v>
      </c>
      <c r="F58" s="83">
        <f t="shared" si="2"/>
        <v>0</v>
      </c>
      <c r="G58" s="83">
        <f t="shared" si="2"/>
        <v>0</v>
      </c>
      <c r="H58" s="83">
        <f>SUM(H6:H57)</f>
        <v>69900</v>
      </c>
      <c r="I58" s="83">
        <f t="shared" si="2"/>
        <v>0</v>
      </c>
      <c r="J58" s="83">
        <f t="shared" si="2"/>
        <v>0</v>
      </c>
      <c r="K58" s="83">
        <f t="shared" si="2"/>
        <v>0</v>
      </c>
      <c r="L58" s="83">
        <f t="shared" si="2"/>
        <v>0</v>
      </c>
      <c r="M58" s="83">
        <f t="shared" si="2"/>
        <v>0</v>
      </c>
      <c r="N58" s="83">
        <f t="shared" si="2"/>
        <v>0</v>
      </c>
      <c r="O58" s="83">
        <f t="shared" si="2"/>
        <v>0</v>
      </c>
      <c r="P58" s="83">
        <f t="shared" si="2"/>
        <v>0</v>
      </c>
      <c r="Q58" s="83">
        <f t="shared" si="2"/>
        <v>1711777</v>
      </c>
      <c r="R58" s="83">
        <f t="shared" si="2"/>
        <v>1846629</v>
      </c>
      <c r="S58" s="83">
        <f t="shared" si="2"/>
        <v>1247409</v>
      </c>
      <c r="T58" s="83">
        <f t="shared" si="2"/>
        <v>289546</v>
      </c>
      <c r="U58" s="83">
        <f t="shared" si="2"/>
        <v>535019</v>
      </c>
      <c r="V58" s="83">
        <f t="shared" si="2"/>
        <v>0</v>
      </c>
      <c r="W58" s="83">
        <f t="shared" si="2"/>
        <v>0</v>
      </c>
      <c r="X58" s="83">
        <f t="shared" si="2"/>
        <v>0</v>
      </c>
      <c r="Y58" s="83">
        <f t="shared" si="2"/>
        <v>1831639</v>
      </c>
      <c r="Z58" s="83">
        <f t="shared" si="2"/>
        <v>0</v>
      </c>
      <c r="AA58" s="83">
        <f t="shared" si="2"/>
        <v>473860</v>
      </c>
      <c r="AB58" s="83">
        <f t="shared" si="2"/>
        <v>210830</v>
      </c>
      <c r="AC58" s="83">
        <f t="shared" si="2"/>
        <v>47324</v>
      </c>
      <c r="AD58" s="83">
        <f t="shared" si="2"/>
        <v>52000</v>
      </c>
      <c r="AE58" s="83">
        <f t="shared" si="2"/>
        <v>7099301</v>
      </c>
      <c r="AF58" s="83">
        <f t="shared" si="2"/>
        <v>15415234</v>
      </c>
    </row>
    <row r="59" spans="1:32" ht="13.5" thickTop="1" x14ac:dyDescent="0.2">
      <c r="D59" s="13"/>
      <c r="E59" s="1">
        <v>0</v>
      </c>
      <c r="G59" s="13"/>
      <c r="H59" s="13"/>
      <c r="I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10"/>
      <c r="Z59" s="110"/>
      <c r="AA59" s="110"/>
      <c r="AB59" s="110"/>
      <c r="AC59" s="110"/>
      <c r="AD59" s="110"/>
      <c r="AE59" s="110"/>
      <c r="AF59" s="110"/>
    </row>
    <row r="61" spans="1:32" x14ac:dyDescent="0.2">
      <c r="AB61" s="14"/>
      <c r="AF61" s="14"/>
    </row>
  </sheetData>
  <sheetProtection algorithmName="SHA-512" hashValue="4IKo+cE42NfIMhvYiA2FaFwid4dp5OoSP0gLNWFJJSTgDi9peWbRMcyNRkUvZGSrgAUzKOZ84v31XTftHDli6A==" saltValue="TBl/6lqqC1dkmpyCoKXghA==" spinCount="100000" sheet="1" objects="1" scenarios="1"/>
  <conditionalFormatting sqref="Y6:AE6 C6:G6 I6:P6 A58:G58 I58:P58 H6:H58 C7:P57 Z7:AE13 AA17:AB20 Z44:AE57 Z21:AB43 Z14:AB16 AC14:AE43 Y58:AE58 AF6:AF58">
    <cfRule type="cellIs" dxfId="9" priority="14" stopIfTrue="1" operator="lessThan">
      <formula>0</formula>
    </cfRule>
  </conditionalFormatting>
  <conditionalFormatting sqref="Y8:Y16 Y21:Y27 Y30:Y39 R35:X36 Y41 Y43:Y51 Y53:Y55">
    <cfRule type="cellIs" dxfId="8" priority="12" stopIfTrue="1" operator="lessThan">
      <formula>0</formula>
    </cfRule>
  </conditionalFormatting>
  <conditionalFormatting sqref="V6:X16 V21:X27 V30:X34 V37:X39 V41:X41 V43:X51 V53:X55">
    <cfRule type="cellIs" dxfId="7" priority="5" stopIfTrue="1" operator="lessThan">
      <formula>0</formula>
    </cfRule>
  </conditionalFormatting>
  <conditionalFormatting sqref="Y7">
    <cfRule type="cellIs" dxfId="6" priority="8" stopIfTrue="1" operator="lessThan">
      <formula>0</formula>
    </cfRule>
  </conditionalFormatting>
  <conditionalFormatting sqref="V58:X58">
    <cfRule type="cellIs" dxfId="5" priority="4" stopIfTrue="1" operator="lessThan">
      <formula>0</formula>
    </cfRule>
  </conditionalFormatting>
  <conditionalFormatting sqref="V56:Y57 Q6:U16 Q21:U27 Q17:Z20 Q30:U34 Q28:Y29 Q35:Q36 Q37:U39 Q41:U41 Q40:Y40 Q42:Y42 Q43:U51 Q53:U57 Q52:Y52">
    <cfRule type="cellIs" dxfId="4" priority="3" stopIfTrue="1" operator="lessThan">
      <formula>0</formula>
    </cfRule>
  </conditionalFormatting>
  <conditionalFormatting sqref="Q58:U58">
    <cfRule type="cellIs" dxfId="3" priority="1" stopIfTrue="1" operator="lessThan">
      <formula>0</formula>
    </cfRule>
  </conditionalFormatting>
  <pageMargins left="0.7" right="0.7" top="0.75" bottom="0.75" header="0.3" footer="0.3"/>
  <pageSetup scale="70" fitToWidth="0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9"/>
  <sheetViews>
    <sheetView zoomScale="8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I34" sqref="I34"/>
    </sheetView>
  </sheetViews>
  <sheetFormatPr defaultColWidth="9.140625" defaultRowHeight="12.75" x14ac:dyDescent="0.2"/>
  <cols>
    <col min="1" max="1" width="4.5703125" style="3" customWidth="1"/>
    <col min="2" max="2" width="21" style="3" customWidth="1"/>
    <col min="3" max="3" width="15.85546875" style="3" customWidth="1"/>
    <col min="4" max="4" width="13" style="3" customWidth="1"/>
    <col min="5" max="5" width="16.7109375" style="3" customWidth="1"/>
    <col min="6" max="6" width="12" style="3" customWidth="1"/>
    <col min="7" max="7" width="10.28515625" style="3" customWidth="1"/>
    <col min="8" max="8" width="13.7109375" style="3" customWidth="1"/>
    <col min="9" max="9" width="13.42578125" style="3" bestFit="1" customWidth="1"/>
    <col min="10" max="10" width="13.85546875" style="4" bestFit="1" customWidth="1"/>
    <col min="11" max="16384" width="9.140625" style="3"/>
  </cols>
  <sheetData>
    <row r="1" spans="1:10" ht="15" x14ac:dyDescent="0.25">
      <c r="A1" s="185" t="s">
        <v>293</v>
      </c>
      <c r="B1" s="186"/>
      <c r="C1" s="187"/>
      <c r="D1" s="187"/>
      <c r="E1" s="187"/>
      <c r="F1" s="188"/>
      <c r="G1" s="187"/>
      <c r="H1" s="188"/>
      <c r="I1" s="187"/>
      <c r="J1" s="189"/>
    </row>
    <row r="2" spans="1:10" ht="15" x14ac:dyDescent="0.25">
      <c r="A2" s="190" t="s">
        <v>133</v>
      </c>
      <c r="B2" s="186"/>
      <c r="C2" s="188"/>
      <c r="D2" s="188"/>
      <c r="E2" s="188"/>
      <c r="F2" s="188"/>
      <c r="G2" s="188"/>
      <c r="H2" s="188"/>
      <c r="I2" s="188"/>
      <c r="J2" s="189"/>
    </row>
    <row r="3" spans="1:10" ht="15" x14ac:dyDescent="0.25">
      <c r="A3" s="191" t="str">
        <f>+'Original ABG Allocation'!A3</f>
        <v>FY 2022-23</v>
      </c>
      <c r="B3" s="186"/>
      <c r="C3" s="192" t="str">
        <f>+'Original ABG Allocation'!C3</f>
        <v>(1)</v>
      </c>
      <c r="D3" s="192" t="str">
        <f>+'Original ABG Allocation'!D3</f>
        <v>(2)</v>
      </c>
      <c r="E3" s="192" t="str">
        <f>+'Original ABG Allocation'!E3</f>
        <v>(3)</v>
      </c>
      <c r="F3" s="193" t="str">
        <f>+'Original ABG Allocation'!F3</f>
        <v>(4)</v>
      </c>
      <c r="G3" s="192" t="str">
        <f>+'Original ABG Allocation'!G3</f>
        <v>(5)</v>
      </c>
      <c r="H3" s="193" t="str">
        <f>+'Original ABG Allocation'!H3</f>
        <v>(6)</v>
      </c>
      <c r="I3" s="192" t="str">
        <f>+'Original ABG Allocation'!I3</f>
        <v>(7)</v>
      </c>
      <c r="J3" s="192" t="str">
        <f>+'Original ABG Allocation'!J3</f>
        <v>(8)</v>
      </c>
    </row>
    <row r="4" spans="1:10" ht="15" x14ac:dyDescent="0.25">
      <c r="A4" s="190"/>
      <c r="B4" s="186"/>
      <c r="C4" s="192" t="str">
        <f>+'Original ABG Allocation'!C4</f>
        <v>REGULAR</v>
      </c>
      <c r="D4" s="192" t="str">
        <f>+'Original ABG Allocation'!D4</f>
        <v>CAREGIVER</v>
      </c>
      <c r="E4" s="192" t="str">
        <f>+'Original ABG Allocation'!E4</f>
        <v>FED. CAREGIVER</v>
      </c>
      <c r="F4" s="194">
        <f>+'Original ABG Allocation'!F4</f>
        <v>0</v>
      </c>
      <c r="G4" s="192" t="s">
        <v>316</v>
      </c>
      <c r="H4" s="193" t="str">
        <f>+'Original ABG Allocation'!H4</f>
        <v>HEALTH</v>
      </c>
      <c r="I4" s="192"/>
      <c r="J4" s="192" t="str">
        <f>+'Original ABG Allocation'!J4</f>
        <v>TOTAL ALL</v>
      </c>
    </row>
    <row r="5" spans="1:10" ht="15" x14ac:dyDescent="0.25">
      <c r="A5" s="190"/>
      <c r="B5" s="186"/>
      <c r="C5" s="195" t="str">
        <f>+'Original ABG Allocation'!C5</f>
        <v>BLOCK GRANT</v>
      </c>
      <c r="D5" s="195" t="str">
        <f>+'Original ABG Allocation'!D5</f>
        <v xml:space="preserve">SUPPORT </v>
      </c>
      <c r="E5" s="195" t="str">
        <f>+'Original ABG Allocation'!E5</f>
        <v xml:space="preserve">SUPPORT </v>
      </c>
      <c r="F5" s="196" t="str">
        <f>+'Original ABG Allocation'!F5</f>
        <v>NSIP</v>
      </c>
      <c r="G5" s="192" t="s">
        <v>317</v>
      </c>
      <c r="H5" s="196" t="str">
        <f>+'Original ABG Allocation'!H5</f>
        <v>PROMOTION</v>
      </c>
      <c r="I5" s="195" t="str">
        <f>+'Original ABG Allocation'!I5</f>
        <v>OTHER</v>
      </c>
      <c r="J5" s="195" t="str">
        <f>+'Original ABG Allocation'!J5</f>
        <v>FUNDS</v>
      </c>
    </row>
    <row r="6" spans="1:10" ht="15" x14ac:dyDescent="0.25">
      <c r="A6" s="197" t="s">
        <v>20</v>
      </c>
      <c r="B6" s="198" t="str">
        <f>+'Original ABG Allocation'!B6</f>
        <v>ERIE</v>
      </c>
      <c r="C6" s="199"/>
      <c r="D6" s="199">
        <f>+'Caregiver Support'!E7</f>
        <v>0</v>
      </c>
      <c r="E6" s="199"/>
      <c r="F6" s="199"/>
      <c r="G6" s="199">
        <f>+'PA MEDI'!E7</f>
        <v>0</v>
      </c>
      <c r="H6" s="200"/>
      <c r="I6" s="199">
        <f>+'Other Funds-Revision No. 1'!AF6</f>
        <v>50754</v>
      </c>
      <c r="J6" s="201">
        <f t="shared" ref="J6:J37" si="0">SUM(C6:I6)</f>
        <v>50754</v>
      </c>
    </row>
    <row r="7" spans="1:10" ht="15" x14ac:dyDescent="0.25">
      <c r="A7" s="197" t="s">
        <v>21</v>
      </c>
      <c r="B7" s="198" t="str">
        <f>+'Original ABG Allocation'!B7</f>
        <v>CRAWFORD</v>
      </c>
      <c r="C7" s="199"/>
      <c r="D7" s="199">
        <f>+'Caregiver Support'!E8</f>
        <v>0</v>
      </c>
      <c r="E7" s="199"/>
      <c r="F7" s="199"/>
      <c r="G7" s="199">
        <f>+'PA MEDI'!E8</f>
        <v>0</v>
      </c>
      <c r="H7" s="200"/>
      <c r="I7" s="199">
        <f>+'Other Funds-Revision No. 1'!AF7</f>
        <v>27952</v>
      </c>
      <c r="J7" s="202">
        <f t="shared" si="0"/>
        <v>27952</v>
      </c>
    </row>
    <row r="8" spans="1:10" ht="15" x14ac:dyDescent="0.25">
      <c r="A8" s="197" t="s">
        <v>22</v>
      </c>
      <c r="B8" s="198" t="str">
        <f>+'Original ABG Allocation'!B8</f>
        <v>CAM/ELK/MCKEAN</v>
      </c>
      <c r="C8" s="199"/>
      <c r="D8" s="199">
        <f>+'Caregiver Support'!E9</f>
        <v>0</v>
      </c>
      <c r="E8" s="199"/>
      <c r="F8" s="199"/>
      <c r="G8" s="199">
        <f>+'PA MEDI'!E9</f>
        <v>0</v>
      </c>
      <c r="H8" s="200"/>
      <c r="I8" s="199">
        <f>+'Other Funds-Revision No. 1'!AF8</f>
        <v>26526</v>
      </c>
      <c r="J8" s="202">
        <f t="shared" si="0"/>
        <v>26526</v>
      </c>
    </row>
    <row r="9" spans="1:10" ht="15" x14ac:dyDescent="0.25">
      <c r="A9" s="197" t="s">
        <v>23</v>
      </c>
      <c r="B9" s="198" t="str">
        <f>+'Original ABG Allocation'!B9</f>
        <v>BEAVER</v>
      </c>
      <c r="C9" s="199"/>
      <c r="D9" s="199">
        <f>+'Caregiver Support'!E10</f>
        <v>0</v>
      </c>
      <c r="E9" s="199"/>
      <c r="F9" s="199"/>
      <c r="G9" s="199">
        <f>+'PA MEDI'!E10</f>
        <v>0</v>
      </c>
      <c r="H9" s="200"/>
      <c r="I9" s="199">
        <f>+'Other Funds-Revision No. 1'!AF9</f>
        <v>37277</v>
      </c>
      <c r="J9" s="202">
        <f t="shared" si="0"/>
        <v>37277</v>
      </c>
    </row>
    <row r="10" spans="1:10" ht="15" x14ac:dyDescent="0.25">
      <c r="A10" s="197" t="s">
        <v>24</v>
      </c>
      <c r="B10" s="198" t="str">
        <f>+'Original ABG Allocation'!B10</f>
        <v>INDIANA</v>
      </c>
      <c r="C10" s="199"/>
      <c r="D10" s="199">
        <f>+'Caregiver Support'!E11</f>
        <v>0</v>
      </c>
      <c r="E10" s="199"/>
      <c r="F10" s="199"/>
      <c r="G10" s="199">
        <f>+'PA MEDI'!E11</f>
        <v>0</v>
      </c>
      <c r="H10" s="200"/>
      <c r="I10" s="199">
        <f>+'Other Funds-Revision No. 1'!AF10</f>
        <v>26503</v>
      </c>
      <c r="J10" s="202">
        <f t="shared" si="0"/>
        <v>26503</v>
      </c>
    </row>
    <row r="11" spans="1:10" ht="15" x14ac:dyDescent="0.25">
      <c r="A11" s="197" t="s">
        <v>25</v>
      </c>
      <c r="B11" s="198" t="str">
        <f>+'Original ABG Allocation'!B11</f>
        <v>ALLEGHENY</v>
      </c>
      <c r="C11" s="199"/>
      <c r="D11" s="199">
        <f>+'Caregiver Support'!E12</f>
        <v>0</v>
      </c>
      <c r="E11" s="199"/>
      <c r="F11" s="199"/>
      <c r="G11" s="199">
        <f>+'PA MEDI'!E12</f>
        <v>0</v>
      </c>
      <c r="H11" s="200"/>
      <c r="I11" s="199">
        <f>+'Other Funds-Revision No. 1'!AF11</f>
        <v>189804</v>
      </c>
      <c r="J11" s="202">
        <f t="shared" si="0"/>
        <v>189804</v>
      </c>
    </row>
    <row r="12" spans="1:10" ht="15" x14ac:dyDescent="0.25">
      <c r="A12" s="197" t="s">
        <v>26</v>
      </c>
      <c r="B12" s="198" t="str">
        <f>+'Original ABG Allocation'!B12</f>
        <v>WESTMORELAND</v>
      </c>
      <c r="C12" s="199"/>
      <c r="D12" s="199">
        <f>+'Caregiver Support'!E13</f>
        <v>0</v>
      </c>
      <c r="E12" s="199"/>
      <c r="F12" s="199"/>
      <c r="G12" s="199">
        <f>+'PA MEDI'!E13</f>
        <v>0</v>
      </c>
      <c r="H12" s="200"/>
      <c r="I12" s="199">
        <f>+'Other Funds-Revision No. 1'!AF12</f>
        <v>66831</v>
      </c>
      <c r="J12" s="202">
        <f t="shared" si="0"/>
        <v>66831</v>
      </c>
    </row>
    <row r="13" spans="1:10" ht="15" x14ac:dyDescent="0.25">
      <c r="A13" s="197" t="s">
        <v>27</v>
      </c>
      <c r="B13" s="198" t="str">
        <f>+'Original ABG Allocation'!B13</f>
        <v>WASH/FAY/GREENE</v>
      </c>
      <c r="C13" s="199"/>
      <c r="D13" s="199">
        <f>+'Caregiver Support'!E14</f>
        <v>0</v>
      </c>
      <c r="E13" s="199"/>
      <c r="F13" s="199"/>
      <c r="G13" s="199">
        <f>+'PA MEDI'!E14</f>
        <v>0</v>
      </c>
      <c r="H13" s="200"/>
      <c r="I13" s="199">
        <f>+'Other Funds-Revision No. 1'!AF13</f>
        <v>80930</v>
      </c>
      <c r="J13" s="202">
        <f t="shared" si="0"/>
        <v>80930</v>
      </c>
    </row>
    <row r="14" spans="1:10" ht="15" x14ac:dyDescent="0.25">
      <c r="A14" s="197" t="s">
        <v>28</v>
      </c>
      <c r="B14" s="198" t="str">
        <f>+'Original ABG Allocation'!B14</f>
        <v>SOMERSET</v>
      </c>
      <c r="C14" s="199"/>
      <c r="D14" s="199">
        <f>+'Caregiver Support'!E15</f>
        <v>0</v>
      </c>
      <c r="E14" s="199"/>
      <c r="F14" s="199"/>
      <c r="G14" s="199">
        <f>+'PA MEDI'!E15</f>
        <v>0</v>
      </c>
      <c r="H14" s="200"/>
      <c r="I14" s="199">
        <f>+'Other Funds-Revision No. 1'!AF14</f>
        <v>27562</v>
      </c>
      <c r="J14" s="202">
        <f t="shared" si="0"/>
        <v>27562</v>
      </c>
    </row>
    <row r="15" spans="1:10" ht="15" x14ac:dyDescent="0.25">
      <c r="A15" s="197" t="s">
        <v>29</v>
      </c>
      <c r="B15" s="198" t="str">
        <f>+'Original ABG Allocation'!B15</f>
        <v>CAMBRIA</v>
      </c>
      <c r="C15" s="199"/>
      <c r="D15" s="199">
        <f>+'Caregiver Support'!E16</f>
        <v>0</v>
      </c>
      <c r="E15" s="199"/>
      <c r="F15" s="199"/>
      <c r="G15" s="199">
        <f>+'PA MEDI'!E16</f>
        <v>0</v>
      </c>
      <c r="H15" s="200"/>
      <c r="I15" s="199">
        <f>+'Other Funds-Revision No. 1'!AF15</f>
        <v>37762</v>
      </c>
      <c r="J15" s="202">
        <f t="shared" si="0"/>
        <v>37762</v>
      </c>
    </row>
    <row r="16" spans="1:10" ht="15" x14ac:dyDescent="0.25">
      <c r="A16" s="197" t="s">
        <v>30</v>
      </c>
      <c r="B16" s="198" t="str">
        <f>+'Original ABG Allocation'!B16</f>
        <v>BLAIR</v>
      </c>
      <c r="C16" s="199"/>
      <c r="D16" s="199">
        <f>+'Caregiver Support'!E17</f>
        <v>0</v>
      </c>
      <c r="E16" s="199"/>
      <c r="F16" s="199"/>
      <c r="G16" s="199">
        <f>+'PA MEDI'!E17</f>
        <v>0</v>
      </c>
      <c r="H16" s="200"/>
      <c r="I16" s="199">
        <f>+'Other Funds-Revision No. 1'!AF16</f>
        <v>30296</v>
      </c>
      <c r="J16" s="202">
        <f t="shared" si="0"/>
        <v>30296</v>
      </c>
    </row>
    <row r="17" spans="1:10" ht="15" x14ac:dyDescent="0.25">
      <c r="A17" s="197" t="s">
        <v>31</v>
      </c>
      <c r="B17" s="198" t="str">
        <f>+'Original ABG Allocation'!B17</f>
        <v>BED/FULT/HUNT</v>
      </c>
      <c r="C17" s="199"/>
      <c r="D17" s="199">
        <f>+'Caregiver Support'!E18</f>
        <v>0</v>
      </c>
      <c r="E17" s="199"/>
      <c r="F17" s="199"/>
      <c r="G17" s="199">
        <f>+'PA MEDI'!E18</f>
        <v>0</v>
      </c>
      <c r="H17" s="200"/>
      <c r="I17" s="199">
        <f>+'Other Funds-Revision No. 1'!AF17</f>
        <v>37342</v>
      </c>
      <c r="J17" s="202">
        <f t="shared" si="0"/>
        <v>37342</v>
      </c>
    </row>
    <row r="18" spans="1:10" ht="15" x14ac:dyDescent="0.25">
      <c r="A18" s="197" t="s">
        <v>32</v>
      </c>
      <c r="B18" s="198" t="str">
        <f>+'Original ABG Allocation'!B18</f>
        <v>CENTRE</v>
      </c>
      <c r="C18" s="199"/>
      <c r="D18" s="199">
        <f>+'Caregiver Support'!E19</f>
        <v>0</v>
      </c>
      <c r="E18" s="199"/>
      <c r="F18" s="199"/>
      <c r="G18" s="199">
        <f>+'PA MEDI'!E19</f>
        <v>0</v>
      </c>
      <c r="H18" s="200"/>
      <c r="I18" s="199">
        <f>+'Other Funds-Revision No. 1'!AF18</f>
        <v>27428</v>
      </c>
      <c r="J18" s="202">
        <f t="shared" si="0"/>
        <v>27428</v>
      </c>
    </row>
    <row r="19" spans="1:10" ht="15" x14ac:dyDescent="0.25">
      <c r="A19" s="197" t="s">
        <v>33</v>
      </c>
      <c r="B19" s="198" t="str">
        <f>+'Original ABG Allocation'!B19</f>
        <v>LYCOM/CLINTON</v>
      </c>
      <c r="C19" s="199"/>
      <c r="D19" s="199">
        <f>+'Caregiver Support'!E20</f>
        <v>0</v>
      </c>
      <c r="E19" s="199"/>
      <c r="F19" s="199"/>
      <c r="G19" s="199">
        <f>+'PA MEDI'!E20</f>
        <v>0</v>
      </c>
      <c r="H19" s="200"/>
      <c r="I19" s="199">
        <f>+'Other Funds-Revision No. 1'!AF19</f>
        <v>38012</v>
      </c>
      <c r="J19" s="202">
        <f t="shared" si="0"/>
        <v>38012</v>
      </c>
    </row>
    <row r="20" spans="1:10" ht="15" x14ac:dyDescent="0.25">
      <c r="A20" s="197" t="s">
        <v>34</v>
      </c>
      <c r="B20" s="198" t="str">
        <f>+'Original ABG Allocation'!B20</f>
        <v>COLUM/MONT</v>
      </c>
      <c r="C20" s="199"/>
      <c r="D20" s="199">
        <f>+'Caregiver Support'!E21</f>
        <v>0</v>
      </c>
      <c r="E20" s="199"/>
      <c r="F20" s="199"/>
      <c r="G20" s="199">
        <f>+'PA MEDI'!E21</f>
        <v>0</v>
      </c>
      <c r="H20" s="200"/>
      <c r="I20" s="199">
        <f>+'Other Funds-Revision No. 1'!AF20</f>
        <v>25338</v>
      </c>
      <c r="J20" s="202">
        <f t="shared" si="0"/>
        <v>25338</v>
      </c>
    </row>
    <row r="21" spans="1:10" ht="15" x14ac:dyDescent="0.25">
      <c r="A21" s="197" t="s">
        <v>35</v>
      </c>
      <c r="B21" s="198" t="str">
        <f>+'Original ABG Allocation'!B21</f>
        <v>NORTHUMBERLND</v>
      </c>
      <c r="C21" s="199"/>
      <c r="D21" s="199">
        <f>+'Caregiver Support'!E22</f>
        <v>0</v>
      </c>
      <c r="E21" s="199"/>
      <c r="F21" s="199"/>
      <c r="G21" s="199">
        <f>+'PA MEDI'!E22</f>
        <v>0</v>
      </c>
      <c r="H21" s="200"/>
      <c r="I21" s="199">
        <f>+'Other Funds-Revision No. 1'!AF21</f>
        <v>27835</v>
      </c>
      <c r="J21" s="202">
        <f t="shared" si="0"/>
        <v>27835</v>
      </c>
    </row>
    <row r="22" spans="1:10" ht="15" x14ac:dyDescent="0.25">
      <c r="A22" s="197" t="s">
        <v>36</v>
      </c>
      <c r="B22" s="198" t="str">
        <f>+'Original ABG Allocation'!B22</f>
        <v>UNION/SNYDER</v>
      </c>
      <c r="C22" s="199"/>
      <c r="D22" s="199">
        <f>+'Caregiver Support'!E23</f>
        <v>0</v>
      </c>
      <c r="E22" s="199"/>
      <c r="F22" s="199"/>
      <c r="G22" s="199">
        <f>+'PA MEDI'!E23</f>
        <v>0</v>
      </c>
      <c r="H22" s="200"/>
      <c r="I22" s="199">
        <f>+'Other Funds-Revision No. 1'!AF22</f>
        <v>25178</v>
      </c>
      <c r="J22" s="202">
        <f t="shared" si="0"/>
        <v>25178</v>
      </c>
    </row>
    <row r="23" spans="1:10" ht="15" x14ac:dyDescent="0.25">
      <c r="A23" s="197" t="s">
        <v>37</v>
      </c>
      <c r="B23" s="198" t="str">
        <f>+'Original ABG Allocation'!B23</f>
        <v>MIFF/JUNIATA</v>
      </c>
      <c r="C23" s="199"/>
      <c r="D23" s="199">
        <f>+'Caregiver Support'!E24</f>
        <v>0</v>
      </c>
      <c r="E23" s="199"/>
      <c r="F23" s="199"/>
      <c r="G23" s="199">
        <f>+'PA MEDI'!E24</f>
        <v>0</v>
      </c>
      <c r="H23" s="200"/>
      <c r="I23" s="199">
        <f>+'Other Funds-Revision No. 1'!AF23</f>
        <v>25974</v>
      </c>
      <c r="J23" s="202">
        <f t="shared" si="0"/>
        <v>25974</v>
      </c>
    </row>
    <row r="24" spans="1:10" ht="15" x14ac:dyDescent="0.25">
      <c r="A24" s="197" t="s">
        <v>38</v>
      </c>
      <c r="B24" s="198" t="str">
        <f>+'Original ABG Allocation'!B24</f>
        <v>FRANKLIN</v>
      </c>
      <c r="C24" s="199"/>
      <c r="D24" s="199">
        <f>+'Caregiver Support'!E25</f>
        <v>0</v>
      </c>
      <c r="E24" s="199"/>
      <c r="F24" s="199"/>
      <c r="G24" s="199">
        <f>+'PA MEDI'!E25</f>
        <v>0</v>
      </c>
      <c r="H24" s="200"/>
      <c r="I24" s="199">
        <f>+'Other Funds-Revision No. 1'!AF24</f>
        <v>31873</v>
      </c>
      <c r="J24" s="202">
        <f t="shared" si="0"/>
        <v>31873</v>
      </c>
    </row>
    <row r="25" spans="1:10" ht="15" x14ac:dyDescent="0.25">
      <c r="A25" s="197" t="s">
        <v>39</v>
      </c>
      <c r="B25" s="198" t="str">
        <f>+'Original ABG Allocation'!B25</f>
        <v>ADAMS</v>
      </c>
      <c r="C25" s="199"/>
      <c r="D25" s="199">
        <f>+'Caregiver Support'!E26</f>
        <v>0</v>
      </c>
      <c r="E25" s="199"/>
      <c r="F25" s="199"/>
      <c r="G25" s="199">
        <f>+'PA MEDI'!E26</f>
        <v>0</v>
      </c>
      <c r="H25" s="200"/>
      <c r="I25" s="199">
        <f>+'Other Funds-Revision No. 1'!AF25</f>
        <v>29100</v>
      </c>
      <c r="J25" s="202">
        <f t="shared" si="0"/>
        <v>29100</v>
      </c>
    </row>
    <row r="26" spans="1:10" ht="15" x14ac:dyDescent="0.25">
      <c r="A26" s="197" t="s">
        <v>40</v>
      </c>
      <c r="B26" s="198" t="str">
        <f>+'Original ABG Allocation'!B26</f>
        <v>CUMBERLAND</v>
      </c>
      <c r="C26" s="199"/>
      <c r="D26" s="199">
        <f>+'Caregiver Support'!E27</f>
        <v>0</v>
      </c>
      <c r="E26" s="199"/>
      <c r="F26" s="199"/>
      <c r="G26" s="199">
        <f>+'PA MEDI'!E27</f>
        <v>0</v>
      </c>
      <c r="H26" s="200"/>
      <c r="I26" s="199">
        <f>+'Other Funds-Revision No. 1'!AF26</f>
        <v>38546</v>
      </c>
      <c r="J26" s="202">
        <f t="shared" si="0"/>
        <v>38546</v>
      </c>
    </row>
    <row r="27" spans="1:10" ht="15" x14ac:dyDescent="0.25">
      <c r="A27" s="197" t="s">
        <v>41</v>
      </c>
      <c r="B27" s="198" t="str">
        <f>+'Original ABG Allocation'!B27</f>
        <v>PERRY</v>
      </c>
      <c r="C27" s="199"/>
      <c r="D27" s="199">
        <f>+'Caregiver Support'!E28</f>
        <v>0</v>
      </c>
      <c r="E27" s="199"/>
      <c r="F27" s="199"/>
      <c r="G27" s="199">
        <f>+'PA MEDI'!E28</f>
        <v>0</v>
      </c>
      <c r="H27" s="200"/>
      <c r="I27" s="199">
        <f>+'Other Funds-Revision No. 1'!AF27</f>
        <v>19102</v>
      </c>
      <c r="J27" s="202">
        <f t="shared" si="0"/>
        <v>19102</v>
      </c>
    </row>
    <row r="28" spans="1:10" ht="15" x14ac:dyDescent="0.25">
      <c r="A28" s="197" t="s">
        <v>42</v>
      </c>
      <c r="B28" s="198" t="str">
        <f>+'Original ABG Allocation'!B28</f>
        <v>DAUPHIN</v>
      </c>
      <c r="C28" s="199"/>
      <c r="D28" s="199">
        <f>+'Caregiver Support'!E29</f>
        <v>0</v>
      </c>
      <c r="E28" s="199"/>
      <c r="F28" s="199"/>
      <c r="G28" s="199">
        <f>+'PA MEDI'!E29</f>
        <v>0</v>
      </c>
      <c r="H28" s="200"/>
      <c r="I28" s="199">
        <f>+'Other Funds-Revision No. 1'!AF28</f>
        <v>49986</v>
      </c>
      <c r="J28" s="202">
        <f t="shared" si="0"/>
        <v>49986</v>
      </c>
    </row>
    <row r="29" spans="1:10" ht="15" x14ac:dyDescent="0.25">
      <c r="A29" s="197" t="s">
        <v>43</v>
      </c>
      <c r="B29" s="198" t="str">
        <f>+'Original ABG Allocation'!B29</f>
        <v>LEBANON</v>
      </c>
      <c r="C29" s="199"/>
      <c r="D29" s="199">
        <f>+'Caregiver Support'!E30</f>
        <v>0</v>
      </c>
      <c r="E29" s="199"/>
      <c r="F29" s="199"/>
      <c r="G29" s="199">
        <f>+'PA MEDI'!E30</f>
        <v>0</v>
      </c>
      <c r="H29" s="200"/>
      <c r="I29" s="199">
        <f>+'Other Funds-Revision No. 1'!AF29</f>
        <v>28558</v>
      </c>
      <c r="J29" s="202">
        <f t="shared" si="0"/>
        <v>28558</v>
      </c>
    </row>
    <row r="30" spans="1:10" ht="15" x14ac:dyDescent="0.25">
      <c r="A30" s="197" t="s">
        <v>44</v>
      </c>
      <c r="B30" s="198" t="str">
        <f>+'Original ABG Allocation'!B30</f>
        <v>YORK</v>
      </c>
      <c r="C30" s="199"/>
      <c r="D30" s="199">
        <f>+'Caregiver Support'!E31</f>
        <v>0</v>
      </c>
      <c r="E30" s="199"/>
      <c r="F30" s="199"/>
      <c r="G30" s="199">
        <f>+'PA MEDI'!E31</f>
        <v>0</v>
      </c>
      <c r="H30" s="200"/>
      <c r="I30" s="199">
        <f>+'Other Funds-Revision No. 1'!AF30</f>
        <v>69151</v>
      </c>
      <c r="J30" s="202">
        <f t="shared" si="0"/>
        <v>69151</v>
      </c>
    </row>
    <row r="31" spans="1:10" ht="15" x14ac:dyDescent="0.25">
      <c r="A31" s="197" t="s">
        <v>45</v>
      </c>
      <c r="B31" s="198" t="str">
        <f>+'Original ABG Allocation'!B31</f>
        <v>LANCASTER</v>
      </c>
      <c r="C31" s="199"/>
      <c r="D31" s="199">
        <f>+'Caregiver Support'!E32</f>
        <v>0</v>
      </c>
      <c r="E31" s="199"/>
      <c r="F31" s="199"/>
      <c r="G31" s="199">
        <f>+'PA MEDI'!E32</f>
        <v>0</v>
      </c>
      <c r="H31" s="200"/>
      <c r="I31" s="199">
        <f>+'Other Funds-Revision No. 1'!AF31</f>
        <v>77387</v>
      </c>
      <c r="J31" s="202">
        <f t="shared" si="0"/>
        <v>77387</v>
      </c>
    </row>
    <row r="32" spans="1:10" ht="15" x14ac:dyDescent="0.25">
      <c r="A32" s="197" t="s">
        <v>46</v>
      </c>
      <c r="B32" s="198" t="str">
        <f>+'Original ABG Allocation'!B32</f>
        <v>CHESTER</v>
      </c>
      <c r="C32" s="199"/>
      <c r="D32" s="199">
        <f>+'Caregiver Support'!E33</f>
        <v>0</v>
      </c>
      <c r="E32" s="199"/>
      <c r="F32" s="199"/>
      <c r="G32" s="199">
        <f>+'PA MEDI'!E33</f>
        <v>0</v>
      </c>
      <c r="H32" s="200"/>
      <c r="I32" s="199">
        <f>+'Other Funds-Revision No. 1'!AF32</f>
        <v>59974</v>
      </c>
      <c r="J32" s="202">
        <f t="shared" si="0"/>
        <v>59974</v>
      </c>
    </row>
    <row r="33" spans="1:10" ht="15" x14ac:dyDescent="0.25">
      <c r="A33" s="197" t="s">
        <v>47</v>
      </c>
      <c r="B33" s="198" t="str">
        <f>+'Original ABG Allocation'!B33</f>
        <v>MONTGOMERY</v>
      </c>
      <c r="C33" s="199"/>
      <c r="D33" s="199">
        <f>+'Caregiver Support'!E34</f>
        <v>0</v>
      </c>
      <c r="E33" s="199"/>
      <c r="F33" s="199"/>
      <c r="G33" s="199">
        <f>+'PA MEDI'!E34</f>
        <v>0</v>
      </c>
      <c r="H33" s="200"/>
      <c r="I33" s="199">
        <f>+'Other Funds-Revision No. 1'!AF33</f>
        <v>101434</v>
      </c>
      <c r="J33" s="202">
        <f t="shared" si="0"/>
        <v>101434</v>
      </c>
    </row>
    <row r="34" spans="1:10" ht="15" x14ac:dyDescent="0.25">
      <c r="A34" s="197" t="s">
        <v>48</v>
      </c>
      <c r="B34" s="198" t="str">
        <f>+'Original ABG Allocation'!B34</f>
        <v>BUCKS</v>
      </c>
      <c r="C34" s="199"/>
      <c r="D34" s="199">
        <f>+'Caregiver Support'!E35</f>
        <v>0</v>
      </c>
      <c r="E34" s="199"/>
      <c r="F34" s="199"/>
      <c r="G34" s="199">
        <f>+'PA MEDI'!E35</f>
        <v>0</v>
      </c>
      <c r="H34" s="200"/>
      <c r="I34" s="199">
        <f>+'Other Funds-Revision No. 1'!AF34</f>
        <v>76281</v>
      </c>
      <c r="J34" s="202">
        <f t="shared" si="0"/>
        <v>76281</v>
      </c>
    </row>
    <row r="35" spans="1:10" ht="15" x14ac:dyDescent="0.25">
      <c r="A35" s="197" t="s">
        <v>49</v>
      </c>
      <c r="B35" s="198" t="str">
        <f>+'Original ABG Allocation'!B35</f>
        <v>DELAWARE</v>
      </c>
      <c r="C35" s="199"/>
      <c r="D35" s="199">
        <f>+'Caregiver Support'!E36</f>
        <v>0</v>
      </c>
      <c r="E35" s="199"/>
      <c r="F35" s="199"/>
      <c r="G35" s="199">
        <f>+'PA MEDI'!E36</f>
        <v>0</v>
      </c>
      <c r="H35" s="200"/>
      <c r="I35" s="199">
        <f>+'Other Funds-Revision No. 1'!AF35</f>
        <v>82487</v>
      </c>
      <c r="J35" s="202">
        <f t="shared" si="0"/>
        <v>82487</v>
      </c>
    </row>
    <row r="36" spans="1:10" ht="15" x14ac:dyDescent="0.25">
      <c r="A36" s="197" t="s">
        <v>50</v>
      </c>
      <c r="B36" s="198" t="str">
        <f>+'Original ABG Allocation'!B36</f>
        <v>PHILADELPHIA</v>
      </c>
      <c r="C36" s="199"/>
      <c r="D36" s="199">
        <f>+'Caregiver Support'!E37</f>
        <v>0</v>
      </c>
      <c r="E36" s="199"/>
      <c r="F36" s="199"/>
      <c r="G36" s="199">
        <f>+'PA MEDI'!E37</f>
        <v>0</v>
      </c>
      <c r="H36" s="200"/>
      <c r="I36" s="199">
        <f>+'Other Funds-Revision No. 1'!AF36</f>
        <v>375238</v>
      </c>
      <c r="J36" s="202">
        <f t="shared" si="0"/>
        <v>375238</v>
      </c>
    </row>
    <row r="37" spans="1:10" ht="15" x14ac:dyDescent="0.25">
      <c r="A37" s="197" t="s">
        <v>51</v>
      </c>
      <c r="B37" s="198" t="str">
        <f>+'Original ABG Allocation'!B37</f>
        <v>BERKS</v>
      </c>
      <c r="C37" s="199"/>
      <c r="D37" s="199">
        <f>+'Caregiver Support'!E38</f>
        <v>0</v>
      </c>
      <c r="E37" s="199"/>
      <c r="F37" s="199"/>
      <c r="G37" s="199">
        <f>+'PA MEDI'!E38</f>
        <v>0</v>
      </c>
      <c r="H37" s="200"/>
      <c r="I37" s="199">
        <f>+'Other Funds-Revision No. 1'!AF37</f>
        <v>70382</v>
      </c>
      <c r="J37" s="202">
        <f t="shared" si="0"/>
        <v>70382</v>
      </c>
    </row>
    <row r="38" spans="1:10" ht="15" x14ac:dyDescent="0.25">
      <c r="A38" s="197" t="s">
        <v>52</v>
      </c>
      <c r="B38" s="198" t="str">
        <f>+'Original ABG Allocation'!B38</f>
        <v>LEHIGH</v>
      </c>
      <c r="C38" s="199"/>
      <c r="D38" s="199">
        <f>+'Caregiver Support'!E39</f>
        <v>0</v>
      </c>
      <c r="E38" s="199"/>
      <c r="F38" s="199"/>
      <c r="G38" s="199">
        <f>+'PA MEDI'!E39</f>
        <v>0</v>
      </c>
      <c r="H38" s="200"/>
      <c r="I38" s="199">
        <f>+'Other Funds-Revision No. 1'!AF38</f>
        <v>57889</v>
      </c>
      <c r="J38" s="202">
        <f t="shared" ref="J38:J57" si="1">SUM(C38:I38)</f>
        <v>57889</v>
      </c>
    </row>
    <row r="39" spans="1:10" ht="15" x14ac:dyDescent="0.25">
      <c r="A39" s="197" t="s">
        <v>53</v>
      </c>
      <c r="B39" s="198" t="str">
        <f>+'Original ABG Allocation'!B39</f>
        <v>NORTHAMPTON</v>
      </c>
      <c r="C39" s="199"/>
      <c r="D39" s="199">
        <f>+'Caregiver Support'!E40</f>
        <v>0</v>
      </c>
      <c r="E39" s="199"/>
      <c r="F39" s="199"/>
      <c r="G39" s="199">
        <f>+'PA MEDI'!E40</f>
        <v>0</v>
      </c>
      <c r="H39" s="200"/>
      <c r="I39" s="199">
        <f>+'Other Funds-Revision No. 1'!AF39</f>
        <v>46413</v>
      </c>
      <c r="J39" s="202">
        <f t="shared" si="1"/>
        <v>46413</v>
      </c>
    </row>
    <row r="40" spans="1:10" ht="15" x14ac:dyDescent="0.25">
      <c r="A40" s="197" t="s">
        <v>54</v>
      </c>
      <c r="B40" s="198" t="str">
        <f>+'Original ABG Allocation'!B40</f>
        <v>PIKE</v>
      </c>
      <c r="C40" s="199"/>
      <c r="D40" s="199">
        <f>+'Caregiver Support'!E41</f>
        <v>0</v>
      </c>
      <c r="E40" s="199"/>
      <c r="F40" s="199"/>
      <c r="G40" s="199">
        <f>+'PA MEDI'!E41</f>
        <v>0</v>
      </c>
      <c r="H40" s="200"/>
      <c r="I40" s="199">
        <f>+'Other Funds-Revision No. 1'!AF40</f>
        <v>24546</v>
      </c>
      <c r="J40" s="202">
        <f t="shared" si="1"/>
        <v>24546</v>
      </c>
    </row>
    <row r="41" spans="1:10" ht="15" x14ac:dyDescent="0.25">
      <c r="A41" s="197" t="s">
        <v>55</v>
      </c>
      <c r="B41" s="198" t="str">
        <f>+'Original ABG Allocation'!B41</f>
        <v>B/S/S/T</v>
      </c>
      <c r="C41" s="199"/>
      <c r="D41" s="199">
        <f>+'Caregiver Support'!E42</f>
        <v>0</v>
      </c>
      <c r="E41" s="199"/>
      <c r="F41" s="199"/>
      <c r="G41" s="199">
        <f>+'PA MEDI'!E42</f>
        <v>0</v>
      </c>
      <c r="H41" s="200"/>
      <c r="I41" s="199">
        <f>+'Other Funds-Revision No. 1'!AF41</f>
        <v>48433</v>
      </c>
      <c r="J41" s="202">
        <f t="shared" si="1"/>
        <v>48433</v>
      </c>
    </row>
    <row r="42" spans="1:10" ht="15" x14ac:dyDescent="0.25">
      <c r="A42" s="197" t="s">
        <v>56</v>
      </c>
      <c r="B42" s="198" t="str">
        <f>+'Original ABG Allocation'!B42</f>
        <v>LUZERNE/WYOMING</v>
      </c>
      <c r="C42" s="199"/>
      <c r="D42" s="199">
        <f>+'Caregiver Support'!E43</f>
        <v>0</v>
      </c>
      <c r="E42" s="199"/>
      <c r="F42" s="199"/>
      <c r="G42" s="199">
        <f>+'PA MEDI'!E43</f>
        <v>0</v>
      </c>
      <c r="H42" s="200"/>
      <c r="I42" s="199">
        <f>+'Other Funds-Revision No. 1'!AF42</f>
        <v>62651</v>
      </c>
      <c r="J42" s="202">
        <f t="shared" si="1"/>
        <v>62651</v>
      </c>
    </row>
    <row r="43" spans="1:10" ht="15" x14ac:dyDescent="0.25">
      <c r="A43" s="197" t="s">
        <v>57</v>
      </c>
      <c r="B43" s="198" t="str">
        <f>+'Original ABG Allocation'!B43</f>
        <v>LACKAWANNA</v>
      </c>
      <c r="C43" s="199"/>
      <c r="D43" s="199">
        <f>+'Caregiver Support'!E44</f>
        <v>0</v>
      </c>
      <c r="E43" s="199"/>
      <c r="F43" s="199"/>
      <c r="G43" s="199">
        <f>+'PA MEDI'!E44</f>
        <v>0</v>
      </c>
      <c r="H43" s="200"/>
      <c r="I43" s="199">
        <f>+'Other Funds-Revision No. 1'!AF43</f>
        <v>42257</v>
      </c>
      <c r="J43" s="202">
        <f t="shared" si="1"/>
        <v>42257</v>
      </c>
    </row>
    <row r="44" spans="1:10" ht="15" x14ac:dyDescent="0.25">
      <c r="A44" s="197" t="s">
        <v>58</v>
      </c>
      <c r="B44" s="198" t="str">
        <f>+'Original ABG Allocation'!B44</f>
        <v>CARBON</v>
      </c>
      <c r="C44" s="199"/>
      <c r="D44" s="199">
        <f>+'Caregiver Support'!E45</f>
        <v>0</v>
      </c>
      <c r="E44" s="199"/>
      <c r="F44" s="199"/>
      <c r="G44" s="199">
        <f>+'PA MEDI'!E45</f>
        <v>0</v>
      </c>
      <c r="H44" s="200"/>
      <c r="I44" s="199">
        <f>+'Other Funds-Revision No. 1'!AF44</f>
        <v>23256</v>
      </c>
      <c r="J44" s="202">
        <f t="shared" si="1"/>
        <v>23256</v>
      </c>
    </row>
    <row r="45" spans="1:10" ht="15" x14ac:dyDescent="0.25">
      <c r="A45" s="197" t="s">
        <v>59</v>
      </c>
      <c r="B45" s="198" t="str">
        <f>+'Original ABG Allocation'!B45</f>
        <v>SCHUYLKILL</v>
      </c>
      <c r="C45" s="199"/>
      <c r="D45" s="199">
        <f>+'Caregiver Support'!E46</f>
        <v>0</v>
      </c>
      <c r="E45" s="199"/>
      <c r="F45" s="199"/>
      <c r="G45" s="199">
        <f>+'PA MEDI'!E46</f>
        <v>0</v>
      </c>
      <c r="H45" s="200"/>
      <c r="I45" s="199">
        <f>+'Other Funds-Revision No. 1'!AF45</f>
        <v>42433</v>
      </c>
      <c r="J45" s="202">
        <f t="shared" si="1"/>
        <v>42433</v>
      </c>
    </row>
    <row r="46" spans="1:10" ht="15" x14ac:dyDescent="0.25">
      <c r="A46" s="197" t="s">
        <v>60</v>
      </c>
      <c r="B46" s="198" t="str">
        <f>+'Original ABG Allocation'!B46</f>
        <v>CLEARFIELD</v>
      </c>
      <c r="C46" s="199"/>
      <c r="D46" s="199">
        <f>+'Caregiver Support'!E47</f>
        <v>0</v>
      </c>
      <c r="E46" s="199"/>
      <c r="F46" s="199"/>
      <c r="G46" s="199">
        <f>+'PA MEDI'!E47</f>
        <v>0</v>
      </c>
      <c r="H46" s="200"/>
      <c r="I46" s="199">
        <f>+'Other Funds-Revision No. 1'!AF46</f>
        <v>28506</v>
      </c>
      <c r="J46" s="202">
        <f t="shared" si="1"/>
        <v>28506</v>
      </c>
    </row>
    <row r="47" spans="1:10" ht="15" x14ac:dyDescent="0.25">
      <c r="A47" s="197" t="s">
        <v>61</v>
      </c>
      <c r="B47" s="198" t="str">
        <f>+'Original ABG Allocation'!B47</f>
        <v>JEFFERSON</v>
      </c>
      <c r="C47" s="199"/>
      <c r="D47" s="199">
        <f>+'Caregiver Support'!E48</f>
        <v>0</v>
      </c>
      <c r="E47" s="199"/>
      <c r="F47" s="199"/>
      <c r="G47" s="199">
        <f>+'PA MEDI'!E48</f>
        <v>0</v>
      </c>
      <c r="H47" s="200"/>
      <c r="I47" s="199">
        <f>+'Other Funds-Revision No. 1'!AF47</f>
        <v>19041</v>
      </c>
      <c r="J47" s="202">
        <f t="shared" si="1"/>
        <v>19041</v>
      </c>
    </row>
    <row r="48" spans="1:10" ht="15" x14ac:dyDescent="0.25">
      <c r="A48" s="197" t="s">
        <v>62</v>
      </c>
      <c r="B48" s="198" t="str">
        <f>+'Original ABG Allocation'!B48</f>
        <v>FOREST/WARREN</v>
      </c>
      <c r="C48" s="199"/>
      <c r="D48" s="199">
        <f>+'Caregiver Support'!E49</f>
        <v>0</v>
      </c>
      <c r="E48" s="199"/>
      <c r="F48" s="199"/>
      <c r="G48" s="199">
        <f>+'PA MEDI'!E49</f>
        <v>0</v>
      </c>
      <c r="H48" s="200"/>
      <c r="I48" s="199">
        <f>+'Other Funds-Revision No. 1'!AF48</f>
        <v>21068</v>
      </c>
      <c r="J48" s="202">
        <f t="shared" si="1"/>
        <v>21068</v>
      </c>
    </row>
    <row r="49" spans="1:10" ht="15" x14ac:dyDescent="0.25">
      <c r="A49" s="197" t="s">
        <v>63</v>
      </c>
      <c r="B49" s="198" t="str">
        <f>+'Original ABG Allocation'!B49</f>
        <v>VENANGO</v>
      </c>
      <c r="C49" s="199"/>
      <c r="D49" s="199">
        <f>+'Caregiver Support'!E50</f>
        <v>0</v>
      </c>
      <c r="E49" s="199"/>
      <c r="F49" s="199"/>
      <c r="G49" s="199">
        <f>+'PA MEDI'!E50</f>
        <v>0</v>
      </c>
      <c r="H49" s="200"/>
      <c r="I49" s="199">
        <f>+'Other Funds-Revision No. 1'!AF49</f>
        <v>21935</v>
      </c>
      <c r="J49" s="202">
        <f t="shared" si="1"/>
        <v>21935</v>
      </c>
    </row>
    <row r="50" spans="1:10" ht="15" x14ac:dyDescent="0.25">
      <c r="A50" s="197" t="s">
        <v>64</v>
      </c>
      <c r="B50" s="198" t="str">
        <f>+'Original ABG Allocation'!B50</f>
        <v>ARMSTRONG</v>
      </c>
      <c r="C50" s="199"/>
      <c r="D50" s="199">
        <f>+'Caregiver Support'!E51</f>
        <v>0</v>
      </c>
      <c r="E50" s="199"/>
      <c r="F50" s="199"/>
      <c r="G50" s="199">
        <f>+'PA MEDI'!E51</f>
        <v>0</v>
      </c>
      <c r="H50" s="200"/>
      <c r="I50" s="199">
        <f>+'Other Funds-Revision No. 1'!AF50</f>
        <v>26308</v>
      </c>
      <c r="J50" s="202">
        <f t="shared" si="1"/>
        <v>26308</v>
      </c>
    </row>
    <row r="51" spans="1:10" ht="15" x14ac:dyDescent="0.25">
      <c r="A51" s="197" t="s">
        <v>65</v>
      </c>
      <c r="B51" s="198" t="str">
        <f>+'Original ABG Allocation'!B51</f>
        <v>LAWRENCE</v>
      </c>
      <c r="C51" s="199"/>
      <c r="D51" s="199">
        <f>+'Caregiver Support'!E52</f>
        <v>0</v>
      </c>
      <c r="E51" s="199"/>
      <c r="F51" s="199"/>
      <c r="G51" s="199">
        <f>+'PA MEDI'!E52</f>
        <v>0</v>
      </c>
      <c r="H51" s="200"/>
      <c r="I51" s="199">
        <f>+'Other Funds-Revision No. 1'!AF51</f>
        <v>26446</v>
      </c>
      <c r="J51" s="202">
        <f t="shared" si="1"/>
        <v>26446</v>
      </c>
    </row>
    <row r="52" spans="1:10" ht="15" x14ac:dyDescent="0.25">
      <c r="A52" s="197" t="s">
        <v>66</v>
      </c>
      <c r="B52" s="198" t="str">
        <f>+'Original ABG Allocation'!B52</f>
        <v>MERCER</v>
      </c>
      <c r="C52" s="199"/>
      <c r="D52" s="199">
        <f>+'Caregiver Support'!E53</f>
        <v>0</v>
      </c>
      <c r="E52" s="199"/>
      <c r="F52" s="199"/>
      <c r="G52" s="199">
        <f>+'PA MEDI'!E53</f>
        <v>0</v>
      </c>
      <c r="H52" s="200"/>
      <c r="I52" s="199">
        <f>+'Other Funds-Revision No. 1'!AF52</f>
        <v>31299</v>
      </c>
      <c r="J52" s="202">
        <f t="shared" si="1"/>
        <v>31299</v>
      </c>
    </row>
    <row r="53" spans="1:10" ht="15" x14ac:dyDescent="0.25">
      <c r="A53" s="197" t="s">
        <v>67</v>
      </c>
      <c r="B53" s="198" t="str">
        <f>+'Original ABG Allocation'!B53</f>
        <v>MONROE</v>
      </c>
      <c r="C53" s="199"/>
      <c r="D53" s="199">
        <f>+'Caregiver Support'!E54</f>
        <v>0</v>
      </c>
      <c r="E53" s="199"/>
      <c r="F53" s="199"/>
      <c r="G53" s="199">
        <f>+'PA MEDI'!E54</f>
        <v>0</v>
      </c>
      <c r="H53" s="200"/>
      <c r="I53" s="199">
        <f>+'Other Funds-Revision No. 1'!AF53</f>
        <v>42174</v>
      </c>
      <c r="J53" s="202">
        <f t="shared" si="1"/>
        <v>42174</v>
      </c>
    </row>
    <row r="54" spans="1:10" ht="15" x14ac:dyDescent="0.25">
      <c r="A54" s="197" t="s">
        <v>68</v>
      </c>
      <c r="B54" s="198" t="str">
        <f>+'Original ABG Allocation'!B54</f>
        <v>CLARION</v>
      </c>
      <c r="C54" s="199"/>
      <c r="D54" s="199">
        <f>+'Caregiver Support'!E55</f>
        <v>0</v>
      </c>
      <c r="E54" s="199"/>
      <c r="F54" s="199"/>
      <c r="G54" s="199">
        <f>+'PA MEDI'!E55</f>
        <v>0</v>
      </c>
      <c r="H54" s="200"/>
      <c r="I54" s="199">
        <f>+'Other Funds-Revision No. 1'!AF54</f>
        <v>18749</v>
      </c>
      <c r="J54" s="202">
        <f t="shared" si="1"/>
        <v>18749</v>
      </c>
    </row>
    <row r="55" spans="1:10" ht="15" x14ac:dyDescent="0.25">
      <c r="A55" s="197" t="s">
        <v>69</v>
      </c>
      <c r="B55" s="198" t="str">
        <f>+'Original ABG Allocation'!B55</f>
        <v>BUTLER</v>
      </c>
      <c r="C55" s="199"/>
      <c r="D55" s="199">
        <f>+'Caregiver Support'!E56</f>
        <v>0</v>
      </c>
      <c r="E55" s="199"/>
      <c r="F55" s="199"/>
      <c r="G55" s="199">
        <f>+'PA MEDI'!E56</f>
        <v>0</v>
      </c>
      <c r="H55" s="200"/>
      <c r="I55" s="199">
        <f>+'Other Funds-Revision No. 1'!AF55</f>
        <v>38611</v>
      </c>
      <c r="J55" s="202">
        <f t="shared" si="1"/>
        <v>38611</v>
      </c>
    </row>
    <row r="56" spans="1:10" ht="15" x14ac:dyDescent="0.25">
      <c r="A56" s="197" t="s">
        <v>70</v>
      </c>
      <c r="B56" s="198" t="str">
        <f>+'Original ABG Allocation'!B56</f>
        <v>POTTER</v>
      </c>
      <c r="C56" s="199"/>
      <c r="D56" s="199">
        <f>+'Caregiver Support'!E57</f>
        <v>0</v>
      </c>
      <c r="E56" s="199"/>
      <c r="F56" s="199"/>
      <c r="G56" s="199">
        <f>+'PA MEDI'!E57</f>
        <v>0</v>
      </c>
      <c r="H56" s="200"/>
      <c r="I56" s="199">
        <f>+'Other Funds-Revision No. 1'!AF56</f>
        <v>13351</v>
      </c>
      <c r="J56" s="202">
        <f t="shared" si="1"/>
        <v>13351</v>
      </c>
    </row>
    <row r="57" spans="1:10" ht="15" x14ac:dyDescent="0.25">
      <c r="A57" s="197" t="s">
        <v>71</v>
      </c>
      <c r="B57" s="198" t="str">
        <f>+'Original ABG Allocation'!B57</f>
        <v>WAYNE</v>
      </c>
      <c r="C57" s="203"/>
      <c r="D57" s="199">
        <f>+'Caregiver Support'!E58</f>
        <v>0</v>
      </c>
      <c r="E57" s="203"/>
      <c r="F57" s="199"/>
      <c r="G57" s="199">
        <f>+'PA MEDI'!E58</f>
        <v>0</v>
      </c>
      <c r="H57" s="203"/>
      <c r="I57" s="203">
        <f>+'Other Funds-Revision No. 1'!AF57</f>
        <v>22788</v>
      </c>
      <c r="J57" s="204">
        <f t="shared" si="1"/>
        <v>22788</v>
      </c>
    </row>
    <row r="58" spans="1:10" ht="15.75" thickBot="1" x14ac:dyDescent="0.3">
      <c r="A58" s="205"/>
      <c r="B58" s="198" t="s">
        <v>137</v>
      </c>
      <c r="C58" s="206">
        <f t="shared" ref="C58:J58" si="2">SUM(C6:C57)</f>
        <v>0</v>
      </c>
      <c r="D58" s="206">
        <f t="shared" si="2"/>
        <v>0</v>
      </c>
      <c r="E58" s="206">
        <f t="shared" si="2"/>
        <v>0</v>
      </c>
      <c r="F58" s="206">
        <f t="shared" si="2"/>
        <v>0</v>
      </c>
      <c r="G58" s="206">
        <f t="shared" si="2"/>
        <v>0</v>
      </c>
      <c r="H58" s="206">
        <f t="shared" si="2"/>
        <v>0</v>
      </c>
      <c r="I58" s="206">
        <f t="shared" si="2"/>
        <v>2576957</v>
      </c>
      <c r="J58" s="207">
        <f t="shared" si="2"/>
        <v>2576957</v>
      </c>
    </row>
    <row r="59" spans="1:10" ht="13.5" thickTop="1" x14ac:dyDescent="0.2">
      <c r="J59" s="82"/>
    </row>
  </sheetData>
  <sheetProtection algorithmName="SHA-512" hashValue="YX9bDClnN7AtF7XyWIncSoQCE7oTYYtD4hFvc/orMhK8Sin0O6OOwB42E4bByquGNu0gR/Go7PXfylDI/Wj+Mg==" saltValue="fevMpruxbO6KC24TSn1loA==" spinCount="100000" sheet="1" objects="1" scenarios="1"/>
  <phoneticPr fontId="0" type="noConversion"/>
  <pageMargins left="0.75" right="0.75" top="0.5" bottom="0.5" header="0" footer="0"/>
  <pageSetup scale="75" orientation="landscape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H66"/>
  <sheetViews>
    <sheetView zoomScale="90" zoomScaleNormal="90" workbookViewId="0">
      <pane xSplit="2" ySplit="5" topLeftCell="C6" activePane="bottomRight" state="frozen"/>
      <selection activeCell="P49" sqref="P49"/>
      <selection pane="topRight" activeCell="P49" sqref="P49"/>
      <selection pane="bottomLeft" activeCell="P49" sqref="P49"/>
      <selection pane="bottomRight"/>
    </sheetView>
  </sheetViews>
  <sheetFormatPr defaultColWidth="9.140625" defaultRowHeight="12.75" x14ac:dyDescent="0.2"/>
  <cols>
    <col min="1" max="1" width="5.5703125" style="1" customWidth="1"/>
    <col min="2" max="2" width="20" style="1" bestFit="1" customWidth="1"/>
    <col min="3" max="4" width="14" style="1" bestFit="1" customWidth="1"/>
    <col min="5" max="5" width="14.5703125" style="13" bestFit="1" customWidth="1"/>
    <col min="6" max="6" width="21.5703125" style="13" bestFit="1" customWidth="1"/>
    <col min="7" max="8" width="14" style="1" bestFit="1" customWidth="1"/>
    <col min="9" max="9" width="10.7109375" style="1" bestFit="1" customWidth="1"/>
    <col min="10" max="10" width="13.85546875" style="1" bestFit="1" customWidth="1"/>
    <col min="11" max="11" width="10.140625" style="1" bestFit="1" customWidth="1"/>
    <col min="12" max="12" width="9.28515625" style="1" bestFit="1" customWidth="1"/>
    <col min="13" max="13" width="12.42578125" style="1" bestFit="1" customWidth="1"/>
    <col min="14" max="14" width="13.28515625" style="1" bestFit="1" customWidth="1"/>
    <col min="15" max="15" width="11.42578125" style="1" bestFit="1" customWidth="1"/>
    <col min="16" max="16" width="11.5703125" style="1" bestFit="1" customWidth="1"/>
    <col min="17" max="18" width="11.42578125" style="1" bestFit="1" customWidth="1"/>
    <col min="19" max="19" width="13" style="1" bestFit="1" customWidth="1"/>
    <col min="20" max="20" width="12.42578125" style="1" bestFit="1" customWidth="1"/>
    <col min="21" max="21" width="18" style="1" bestFit="1" customWidth="1"/>
    <col min="22" max="22" width="14.7109375" style="1" bestFit="1" customWidth="1"/>
    <col min="23" max="23" width="19.42578125" style="1" bestFit="1" customWidth="1"/>
    <col min="24" max="24" width="13.5703125" style="1" bestFit="1" customWidth="1"/>
    <col min="25" max="25" width="23.5703125" style="1" bestFit="1" customWidth="1"/>
    <col min="26" max="26" width="16.140625" style="1" bestFit="1" customWidth="1"/>
    <col min="27" max="27" width="13.85546875" style="1" bestFit="1" customWidth="1"/>
    <col min="28" max="28" width="13.7109375" style="1" bestFit="1" customWidth="1"/>
    <col min="29" max="30" width="12.5703125" style="1" bestFit="1" customWidth="1"/>
    <col min="31" max="31" width="12.42578125" style="1" customWidth="1"/>
    <col min="32" max="32" width="13.85546875" style="1" bestFit="1" customWidth="1"/>
    <col min="33" max="33" width="11.28515625" style="1" bestFit="1" customWidth="1"/>
    <col min="34" max="16384" width="9.140625" style="1"/>
  </cols>
  <sheetData>
    <row r="1" spans="1:32" x14ac:dyDescent="0.2">
      <c r="A1" s="31" t="s">
        <v>212</v>
      </c>
      <c r="AE1" s="74"/>
    </row>
    <row r="2" spans="1:32" s="2" customFormat="1" x14ac:dyDescent="0.2">
      <c r="A2" s="1" t="s">
        <v>135</v>
      </c>
      <c r="B2" s="1"/>
      <c r="D2" s="1"/>
      <c r="E2" s="13"/>
      <c r="F2" s="13"/>
      <c r="G2" s="1"/>
      <c r="H2" s="1"/>
      <c r="I2" s="1"/>
      <c r="J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4"/>
      <c r="AF2" s="1"/>
    </row>
    <row r="3" spans="1:32" s="34" customFormat="1" x14ac:dyDescent="0.2">
      <c r="A3" s="33" t="str">
        <f>+'Original ABG Allocation'!A3</f>
        <v>FY 2022-23</v>
      </c>
      <c r="B3" s="1"/>
      <c r="C3" s="273" t="s">
        <v>0</v>
      </c>
      <c r="D3" s="273" t="s">
        <v>1</v>
      </c>
      <c r="E3" s="273" t="s">
        <v>0</v>
      </c>
      <c r="F3" s="273" t="s">
        <v>3</v>
      </c>
      <c r="G3" s="273" t="s">
        <v>4</v>
      </c>
      <c r="H3" s="273" t="s">
        <v>5</v>
      </c>
      <c r="I3" s="273" t="s">
        <v>6</v>
      </c>
      <c r="J3" s="273" t="s">
        <v>7</v>
      </c>
      <c r="K3" s="273" t="s">
        <v>258</v>
      </c>
      <c r="L3" s="273" t="s">
        <v>256</v>
      </c>
      <c r="M3" s="273" t="s">
        <v>257</v>
      </c>
      <c r="N3" s="273" t="s">
        <v>76</v>
      </c>
      <c r="O3" s="273" t="s">
        <v>294</v>
      </c>
      <c r="P3" s="273" t="s">
        <v>295</v>
      </c>
      <c r="Q3" s="273" t="s">
        <v>238</v>
      </c>
      <c r="R3" s="273" t="s">
        <v>239</v>
      </c>
      <c r="S3" s="273" t="s">
        <v>240</v>
      </c>
      <c r="T3" s="273" t="s">
        <v>241</v>
      </c>
      <c r="U3" s="273" t="s">
        <v>259</v>
      </c>
      <c r="V3" s="273" t="s">
        <v>1</v>
      </c>
      <c r="W3" s="270" t="s">
        <v>263</v>
      </c>
      <c r="X3" s="270" t="s">
        <v>311</v>
      </c>
      <c r="Y3" s="270" t="s">
        <v>312</v>
      </c>
      <c r="Z3" s="270" t="s">
        <v>313</v>
      </c>
      <c r="AA3" s="270" t="s">
        <v>314</v>
      </c>
      <c r="AB3" s="270" t="s">
        <v>322</v>
      </c>
      <c r="AC3" s="270" t="s">
        <v>323</v>
      </c>
      <c r="AD3" s="270" t="s">
        <v>324</v>
      </c>
      <c r="AE3" s="311" t="s">
        <v>326</v>
      </c>
      <c r="AF3" s="63"/>
    </row>
    <row r="4" spans="1:32" s="35" customFormat="1" x14ac:dyDescent="0.2">
      <c r="A4" s="1"/>
      <c r="B4" s="2"/>
      <c r="C4" s="63" t="str">
        <f>'Other Funds Summary'!C4</f>
        <v>Ombudsman</v>
      </c>
      <c r="D4" s="63" t="str">
        <f>'Other Funds Summary'!D4</f>
        <v>Ombudsman</v>
      </c>
      <c r="E4" s="63" t="str">
        <f>'Other Funds Summary'!E4</f>
        <v>Ombudsman</v>
      </c>
      <c r="F4" s="63" t="str">
        <f>'Other Funds Summary'!F4</f>
        <v>Ombudsman</v>
      </c>
      <c r="G4" s="63" t="str">
        <f>'Other Funds Summary'!G4</f>
        <v>Ombudsman</v>
      </c>
      <c r="H4" s="63" t="s">
        <v>136</v>
      </c>
      <c r="I4" s="63" t="str">
        <f>'Other Funds Summary'!I4</f>
        <v>PA MEDI</v>
      </c>
      <c r="J4" s="63" t="str">
        <f>'Other Funds Summary'!J4</f>
        <v>PA MEDI</v>
      </c>
      <c r="K4" s="63" t="str">
        <f>'Other Funds Summary'!K4</f>
        <v>PA MEDI</v>
      </c>
      <c r="L4" s="63" t="str">
        <f>'Other Funds Summary'!L4</f>
        <v>PA MEDI</v>
      </c>
      <c r="M4" s="63" t="str">
        <f>'Other Funds Summary'!M4</f>
        <v>OPTIONS</v>
      </c>
      <c r="N4" s="63" t="str">
        <f>'Other Funds Summary'!N4</f>
        <v>Block Grant</v>
      </c>
      <c r="O4" s="63" t="str">
        <f>'Other Funds Summary'!O4</f>
        <v>Protective</v>
      </c>
      <c r="P4" s="63" t="str">
        <f>'Other Funds Summary'!P4</f>
        <v>PS</v>
      </c>
      <c r="Q4" s="63" t="str">
        <f>'Other Funds Summary'!R4</f>
        <v xml:space="preserve">ARPA </v>
      </c>
      <c r="R4" s="63" t="str">
        <f>'Other Funds Summary'!S4</f>
        <v>ARPA</v>
      </c>
      <c r="S4" s="63" t="str">
        <f>'Other Funds Summary'!T4</f>
        <v>ARPA</v>
      </c>
      <c r="T4" s="63" t="str">
        <f>'Other Funds Summary'!U4</f>
        <v>ARPA</v>
      </c>
      <c r="U4" s="63" t="str">
        <f>'Other Funds Summary'!V4</f>
        <v>ARPA</v>
      </c>
      <c r="V4" s="63" t="str">
        <f>'Other Funds Summary'!W4</f>
        <v>Covd Vaccine</v>
      </c>
      <c r="W4" s="63" t="str">
        <f>'Other Funds Summary'!X4</f>
        <v>Fast program</v>
      </c>
      <c r="X4" s="63" t="str">
        <f>'Other Funds Summary'!Y4</f>
        <v>Direct Care</v>
      </c>
      <c r="Y4" s="63" t="str">
        <f>'Other Funds Summary'!Z4</f>
        <v>AAA Public Workforce</v>
      </c>
      <c r="Z4" s="63" t="s">
        <v>300</v>
      </c>
      <c r="AA4" s="63" t="str">
        <f>'Other Funds-Revision No. 3'!AA4</f>
        <v>MIPPPA-AAA</v>
      </c>
      <c r="AB4" s="63" t="str">
        <f>'Other Funds-Revision No. 3'!AB4</f>
        <v>MIPPA-ADRC</v>
      </c>
      <c r="AC4" s="63" t="str">
        <f>'Other Funds-Revision No. 3'!AC4</f>
        <v>MIPPA-SHIP</v>
      </c>
      <c r="AD4" s="63" t="str">
        <f>'Other Funds-Revision No. 3'!AD4</f>
        <v>MIPPA-SHIP</v>
      </c>
      <c r="AE4" s="87" t="s">
        <v>225</v>
      </c>
      <c r="AF4" s="63" t="str">
        <f>+'Other Funds-Revision No. 2'!AF4</f>
        <v>Total</v>
      </c>
    </row>
    <row r="5" spans="1:32" s="299" customFormat="1" x14ac:dyDescent="0.2">
      <c r="A5" s="31"/>
      <c r="B5" s="40"/>
      <c r="C5" s="297" t="str">
        <f>'Other Funds Summary'!C5</f>
        <v>ROC</v>
      </c>
      <c r="D5" s="297" t="str">
        <f>'Other Funds Summary'!D5</f>
        <v>Volunteers</v>
      </c>
      <c r="E5" s="297" t="str">
        <f>'Other Funds Summary'!E5</f>
        <v xml:space="preserve">Fed Care Act </v>
      </c>
      <c r="F5" s="297" t="str">
        <f>'Other Funds Summary'!F5</f>
        <v>Volunteer Specialist</v>
      </c>
      <c r="G5" s="297" t="str">
        <f>'Other Funds Summary'!G5</f>
        <v>ARPA Funds</v>
      </c>
      <c r="H5" s="297" t="s">
        <v>273</v>
      </c>
      <c r="I5" s="297" t="str">
        <f>'Other Funds Summary'!I5</f>
        <v>Reg. Staff</v>
      </c>
      <c r="J5" s="297" t="str">
        <f>'Other Funds Summary'!J5</f>
        <v xml:space="preserve">Telecenters </v>
      </c>
      <c r="K5" s="297" t="str">
        <f>'Other Funds Summary'!K5</f>
        <v>Base</v>
      </c>
      <c r="L5" s="297" t="str">
        <f>'Other Funds Summary'!L5</f>
        <v>PHLP</v>
      </c>
      <c r="M5" s="297" t="str">
        <f>'Other Funds Summary'!M5</f>
        <v>Services</v>
      </c>
      <c r="N5" s="297" t="str">
        <f>'Other Funds Summary'!N5</f>
        <v>Supplement</v>
      </c>
      <c r="O5" s="297" t="str">
        <f>'Other Funds Summary'!O5</f>
        <v>Services</v>
      </c>
      <c r="P5" s="297" t="str">
        <f>'Other Funds Summary'!P5</f>
        <v>Personnel</v>
      </c>
      <c r="Q5" s="297" t="str">
        <f>'Other Funds Summary'!R5</f>
        <v>Suppt Svs</v>
      </c>
      <c r="R5" s="297" t="str">
        <f>'Other Funds Summary'!S5</f>
        <v>HD Meals</v>
      </c>
      <c r="S5" s="297" t="str">
        <f>'Other Funds Summary'!T5</f>
        <v>Cong Meals</v>
      </c>
      <c r="T5" s="297" t="str">
        <f>'Other Funds Summary'!U5</f>
        <v>Prev Health</v>
      </c>
      <c r="U5" s="297" t="str">
        <f>'Other Funds Summary'!V5</f>
        <v>Family Caregiver</v>
      </c>
      <c r="V5" s="297" t="str">
        <f>'Other Funds Summary'!W5</f>
        <v>Access</v>
      </c>
      <c r="W5" s="297" t="str">
        <f>'Other Funds Summary'!X5</f>
        <v>PA Bench Staff</v>
      </c>
      <c r="X5" s="297" t="str">
        <f>'Other Funds Summary'!Y5</f>
        <v>Worker Pilot</v>
      </c>
      <c r="Y5" s="297" t="str">
        <f>'Other Funds Summary'!Z5</f>
        <v>Grant</v>
      </c>
      <c r="Z5" s="297" t="s">
        <v>277</v>
      </c>
      <c r="AA5" s="297" t="str">
        <f>'Other Funds-Revision No. 3'!AA5</f>
        <v>Priority 2</v>
      </c>
      <c r="AB5" s="297" t="str">
        <f>'Other Funds-Revision No. 3'!AB5</f>
        <v>Priority 3</v>
      </c>
      <c r="AC5" s="297" t="str">
        <f>'Other Funds-Revision No. 3'!AC5</f>
        <v>BDT</v>
      </c>
      <c r="AD5" s="297" t="str">
        <f>'Other Funds-Revision No. 3'!AD5</f>
        <v>PHLP</v>
      </c>
      <c r="AE5" s="59" t="s">
        <v>315</v>
      </c>
      <c r="AF5" s="297" t="str">
        <f>+'Other Funds-Revision No. 2'!AF5</f>
        <v>Other</v>
      </c>
    </row>
    <row r="6" spans="1:32" s="77" customFormat="1" x14ac:dyDescent="0.2">
      <c r="A6" s="76" t="str">
        <f>+'Original ABG Allocation'!A6</f>
        <v>01</v>
      </c>
      <c r="B6" s="76" t="str">
        <f>+'Original ABG Allocation'!B6</f>
        <v>ERIE</v>
      </c>
      <c r="C6" s="155">
        <f>'Amendment 1-Other Funds'!C6+'Other Funds-Revision No. 2'!C6+'Other Funds-Revision No. 3'!C6</f>
        <v>0</v>
      </c>
      <c r="D6" s="155">
        <f>'Amendment 1-Other Funds'!D6+'Other Funds-Revision No. 2'!D6+'Other Funds-Revision No. 3'!D6</f>
        <v>5475</v>
      </c>
      <c r="E6" s="155">
        <f>'Amendment 1-Other Funds'!E6+'Other Funds-Revision No. 2'!E6+'Other Funds-Revision No. 3'!E6</f>
        <v>8840</v>
      </c>
      <c r="F6" s="155">
        <f>'Amendment 1-Other Funds'!F6+'Other Funds-Revision No. 2'!F6+'Other Funds-Revision No. 3'!F6</f>
        <v>0</v>
      </c>
      <c r="G6" s="155">
        <f>'Amendment 1-Other Funds'!G6+'Other Funds-Revision No. 2'!G6+'Other Funds-Revision No. 3'!G6</f>
        <v>0</v>
      </c>
      <c r="H6" s="155">
        <f>'Amendment 1-Other Funds'!H6+'Other Funds-Revision No. 2'!H6+'Other Funds-Revision No. 3'!H6</f>
        <v>0</v>
      </c>
      <c r="I6" s="155">
        <f>'Amendment 1-Other Funds'!I6+'Other Funds-Revision No. 2'!I6+'Other Funds-Revision No. 3'!I6</f>
        <v>0</v>
      </c>
      <c r="J6" s="155">
        <f>'Amendment 1-Other Funds'!J6+'Other Funds-Revision No. 2'!J6+'Other Funds-Revision No. 3'!J6</f>
        <v>0</v>
      </c>
      <c r="K6" s="155">
        <f>'Amendment 1-Other Funds'!K6+'Other Funds-Revision No. 2'!K6+'Other Funds-Revision No. 3'!K6</f>
        <v>5376</v>
      </c>
      <c r="L6" s="155">
        <f>'Amendment 1-Other Funds'!L6+'Other Funds-Revision No. 2'!L6+'Other Funds-Revision No. 3'!L6</f>
        <v>0</v>
      </c>
      <c r="M6" s="155">
        <f>'Amendment 1-Other Funds'!M6+'Other Funds-Revision No. 2'!M6+'Other Funds-Revision No. 3'!M6</f>
        <v>391871</v>
      </c>
      <c r="N6" s="155">
        <f>'Amendment 1-Other Funds'!N6+'Other Funds-Revision No. 2'!N6+'Other Funds-Revision No. 3'!N6</f>
        <v>130651</v>
      </c>
      <c r="O6" s="155">
        <f>'Amendment 1-Other Funds'!O6+'Other Funds-Revision No. 2'!O6+'Other Funds-Revision No. 3'!O6</f>
        <v>53997</v>
      </c>
      <c r="P6" s="155">
        <f>'Amendment 1-Other Funds'!P6+'Other Funds-Revision No. 2'!P6+'Other Funds-Revision No. 3'!P6</f>
        <v>97000</v>
      </c>
      <c r="Q6" s="155">
        <f>'Amendment 1-Other Funds'!Q6+'Other Funds-Revision No. 2'!Q6+'Other Funds-Revision No. 3'!Q6</f>
        <v>0</v>
      </c>
      <c r="R6" s="155">
        <f>'Amendment 1-Other Funds'!R6+'Other Funds-Revision No. 2'!R6+'Other Funds-Revision No. 3'!R6</f>
        <v>302593</v>
      </c>
      <c r="S6" s="155">
        <f>'Amendment 1-Other Funds'!S6+'Other Funds-Revision No. 2'!S6+'Other Funds-Revision No. 3'!S6</f>
        <v>235711</v>
      </c>
      <c r="T6" s="155">
        <f>'Amendment 1-Other Funds'!T6+'Other Funds-Revision No. 2'!T6+'Other Funds-Revision No. 3'!T6</f>
        <v>32762</v>
      </c>
      <c r="U6" s="155">
        <f>'Amendment 1-Other Funds'!U6+'Other Funds-Revision No. 2'!U6+'Other Funds-Revision No. 3'!U6</f>
        <v>74658</v>
      </c>
      <c r="V6" s="155">
        <f>'Amendment 1-Other Funds'!V6+'Other Funds-Revision No. 2'!V6+'Other Funds-Revision No. 3'!V6</f>
        <v>41914</v>
      </c>
      <c r="W6" s="155">
        <f>'Amendment 1-Other Funds'!W6+'Other Funds-Revision No. 2'!W6+'Other Funds-Revision No. 3'!W6</f>
        <v>0</v>
      </c>
      <c r="X6" s="155">
        <f>'Amendment 1-Other Funds'!X6+'Other Funds-Revision No. 2'!X6+'Other Funds-Revision No. 3'!X6</f>
        <v>202818</v>
      </c>
      <c r="Y6" s="155">
        <f>'Amendment 1-Other Funds'!Y6+'Other Funds-Revision No. 2'!Y6+'Other Funds-Revision No. 3'!Y6</f>
        <v>202818</v>
      </c>
      <c r="Z6" s="155">
        <f>'Amendment 1-Other Funds'!Z6+'Other Funds-Revision No. 2'!Z6+'Other Funds-Revision No. 3'!Z6</f>
        <v>0</v>
      </c>
      <c r="AA6" s="155">
        <f>'Amendment 1-Other Funds'!AA6+'Other Funds-Revision No. 2'!AA6+'Other Funds-Revision No. 3'!AA6</f>
        <v>9360</v>
      </c>
      <c r="AB6" s="155">
        <f>'Amendment 1-Other Funds'!AB6+'Other Funds-Revision No. 2'!AB6+'Other Funds-Revision No. 3'!AB6</f>
        <v>0</v>
      </c>
      <c r="AC6" s="155">
        <f>'Amendment 1-Other Funds'!AC6+'Other Funds-Revision No. 2'!AC6+'Other Funds-Revision No. 3'!AC6</f>
        <v>0</v>
      </c>
      <c r="AD6" s="155">
        <f>'Amendment 1-Other Funds'!AD6+'Other Funds-Revision No. 2'!AD6+'Other Funds-Revision No. 3'!AD6</f>
        <v>0</v>
      </c>
      <c r="AE6" s="155">
        <f>'Amendment 1-Other Funds'!AE6+'Other Funds-Revision No. 2'!AE6+'Other Funds-Revision No. 3'!AE6</f>
        <v>140830</v>
      </c>
      <c r="AF6" s="164">
        <f>'Amendment 1-Other Funds'!AF6+'Other Funds-Revision No. 2'!AF6+'Other Funds-Revision No. 3'!AF6</f>
        <v>1936674</v>
      </c>
    </row>
    <row r="7" spans="1:32" x14ac:dyDescent="0.2">
      <c r="A7" s="28" t="str">
        <f>+'Original ABG Allocation'!A7</f>
        <v>02</v>
      </c>
      <c r="B7" s="28" t="str">
        <f>+'Original ABG Allocation'!B7</f>
        <v>CRAWFORD</v>
      </c>
      <c r="C7" s="329">
        <f>'Amendment 1-Other Funds'!C7+'Other Funds-Revision No. 2'!C7+'Other Funds-Revision No. 3'!C7</f>
        <v>451734</v>
      </c>
      <c r="D7" s="329">
        <f>'Amendment 1-Other Funds'!D7+'Other Funds-Revision No. 2'!D7+'Other Funds-Revision No. 3'!D7</f>
        <v>8025</v>
      </c>
      <c r="E7" s="329">
        <f>'Amendment 1-Other Funds'!E7+'Other Funds-Revision No. 2'!E7+'Other Funds-Revision No. 3'!E7</f>
        <v>8840</v>
      </c>
      <c r="F7" s="329">
        <f>'Amendment 1-Other Funds'!F7+'Other Funds-Revision No. 2'!F7+'Other Funds-Revision No. 3'!F7</f>
        <v>0</v>
      </c>
      <c r="G7" s="329">
        <f>'Amendment 1-Other Funds'!G7+'Other Funds-Revision No. 2'!G7+'Other Funds-Revision No. 3'!G7</f>
        <v>0</v>
      </c>
      <c r="H7" s="329">
        <f>'Amendment 1-Other Funds'!H7+'Other Funds-Revision No. 2'!H7+'Other Funds-Revision No. 3'!H7</f>
        <v>0</v>
      </c>
      <c r="I7" s="329">
        <f>'Amendment 1-Other Funds'!I7+'Other Funds-Revision No. 2'!I7+'Other Funds-Revision No. 3'!I7</f>
        <v>0</v>
      </c>
      <c r="J7" s="329">
        <f>'Amendment 1-Other Funds'!J7+'Other Funds-Revision No. 2'!J7+'Other Funds-Revision No. 3'!J7</f>
        <v>0</v>
      </c>
      <c r="K7" s="329">
        <f>'Amendment 1-Other Funds'!K7+'Other Funds-Revision No. 2'!K7+'Other Funds-Revision No. 3'!K7</f>
        <v>3131</v>
      </c>
      <c r="L7" s="329">
        <f>'Amendment 1-Other Funds'!L7+'Other Funds-Revision No. 2'!L7+'Other Funds-Revision No. 3'!L7</f>
        <v>0</v>
      </c>
      <c r="M7" s="329">
        <f>'Amendment 1-Other Funds'!M7+'Other Funds-Revision No. 2'!M7+'Other Funds-Revision No. 3'!M7</f>
        <v>404088</v>
      </c>
      <c r="N7" s="329">
        <f>'Amendment 1-Other Funds'!N7+'Other Funds-Revision No. 2'!N7+'Other Funds-Revision No. 3'!N7</f>
        <v>209984</v>
      </c>
      <c r="O7" s="329">
        <f>'Amendment 1-Other Funds'!O7+'Other Funds-Revision No. 2'!O7+'Other Funds-Revision No. 3'!O7</f>
        <v>12275</v>
      </c>
      <c r="P7" s="329">
        <f>'Amendment 1-Other Funds'!P7+'Other Funds-Revision No. 2'!P7+'Other Funds-Revision No. 3'!P7</f>
        <v>49208</v>
      </c>
      <c r="Q7" s="329">
        <f>'Amendment 1-Other Funds'!Q7+'Other Funds-Revision No. 2'!Q7+'Other Funds-Revision No. 3'!Q7</f>
        <v>60519</v>
      </c>
      <c r="R7" s="329">
        <f>'Amendment 1-Other Funds'!R7+'Other Funds-Revision No. 2'!R7+'Other Funds-Revision No. 3'!R7</f>
        <v>75255</v>
      </c>
      <c r="S7" s="329">
        <f>'Amendment 1-Other Funds'!S7+'Other Funds-Revision No. 2'!S7+'Other Funds-Revision No. 3'!S7</f>
        <v>53623</v>
      </c>
      <c r="T7" s="329">
        <f>'Amendment 1-Other Funds'!T7+'Other Funds-Revision No. 2'!T7+'Other Funds-Revision No. 3'!T7</f>
        <v>6158</v>
      </c>
      <c r="U7" s="329">
        <f>'Amendment 1-Other Funds'!U7+'Other Funds-Revision No. 2'!U7+'Other Funds-Revision No. 3'!U7</f>
        <v>50000</v>
      </c>
      <c r="V7" s="329">
        <f>'Amendment 1-Other Funds'!V7+'Other Funds-Revision No. 2'!V7+'Other Funds-Revision No. 3'!V7</f>
        <v>19112</v>
      </c>
      <c r="W7" s="329">
        <f>'Amendment 1-Other Funds'!W7+'Other Funds-Revision No. 2'!W7+'Other Funds-Revision No. 3'!W7</f>
        <v>0</v>
      </c>
      <c r="X7" s="329">
        <f>'Amendment 1-Other Funds'!X7+'Other Funds-Revision No. 2'!X7+'Other Funds-Revision No. 3'!X7</f>
        <v>0</v>
      </c>
      <c r="Y7" s="329">
        <f>'Amendment 1-Other Funds'!Y7+'Other Funds-Revision No. 2'!Y7+'Other Funds-Revision No. 3'!Y7</f>
        <v>149754</v>
      </c>
      <c r="Z7" s="329">
        <f>'Amendment 1-Other Funds'!Z7+'Other Funds-Revision No. 2'!Z7+'Other Funds-Revision No. 3'!Z7</f>
        <v>0</v>
      </c>
      <c r="AA7" s="329">
        <f>'Amendment 1-Other Funds'!AA7+'Other Funds-Revision No. 2'!AA7+'Other Funds-Revision No. 3'!AA7</f>
        <v>4374</v>
      </c>
      <c r="AB7" s="329">
        <f>'Amendment 1-Other Funds'!AB7+'Other Funds-Revision No. 2'!AB7+'Other Funds-Revision No. 3'!AB7</f>
        <v>9597</v>
      </c>
      <c r="AC7" s="329">
        <f>'Amendment 1-Other Funds'!AC7+'Other Funds-Revision No. 2'!AC7+'Other Funds-Revision No. 3'!AC7</f>
        <v>0</v>
      </c>
      <c r="AD7" s="329">
        <f>'Amendment 1-Other Funds'!AD7+'Other Funds-Revision No. 2'!AD7+'Other Funds-Revision No. 3'!AD7</f>
        <v>0</v>
      </c>
      <c r="AE7" s="329">
        <f>'Amendment 1-Other Funds'!AE7+'Other Funds-Revision No. 2'!AE7+'Other Funds-Revision No. 3'!AE7</f>
        <v>64216</v>
      </c>
      <c r="AF7" s="305">
        <f t="shared" ref="AF7:AF38" si="0">SUM(C7:AE7)</f>
        <v>1639893</v>
      </c>
    </row>
    <row r="8" spans="1:32" x14ac:dyDescent="0.2">
      <c r="A8" s="28" t="str">
        <f>+'Original ABG Allocation'!A8</f>
        <v>03</v>
      </c>
      <c r="B8" s="28" t="str">
        <f>+'Original ABG Allocation'!B8</f>
        <v>CAM/ELK/MCKEAN</v>
      </c>
      <c r="C8" s="155">
        <f>'Amendment 1-Other Funds'!C8+'Other Funds-Revision No. 2'!C8+'Other Funds-Revision No. 3'!C8</f>
        <v>0</v>
      </c>
      <c r="D8" s="155">
        <f>'Amendment 1-Other Funds'!D8+'Other Funds-Revision No. 2'!D8+'Other Funds-Revision No. 3'!D8</f>
        <v>6750</v>
      </c>
      <c r="E8" s="155">
        <f>'Amendment 1-Other Funds'!E8+'Other Funds-Revision No. 2'!E8+'Other Funds-Revision No. 3'!E8</f>
        <v>8840</v>
      </c>
      <c r="F8" s="155">
        <f>'Amendment 1-Other Funds'!F8+'Other Funds-Revision No. 2'!F8+'Other Funds-Revision No. 3'!F8</f>
        <v>0</v>
      </c>
      <c r="G8" s="155">
        <f>'Amendment 1-Other Funds'!G8+'Other Funds-Revision No. 2'!G8+'Other Funds-Revision No. 3'!G8</f>
        <v>0</v>
      </c>
      <c r="H8" s="155">
        <f>'Amendment 1-Other Funds'!H8+'Other Funds-Revision No. 2'!H8+'Other Funds-Revision No. 3'!H8</f>
        <v>0</v>
      </c>
      <c r="I8" s="155">
        <f>'Amendment 1-Other Funds'!I8+'Other Funds-Revision No. 2'!I8+'Other Funds-Revision No. 3'!I8</f>
        <v>0</v>
      </c>
      <c r="J8" s="155">
        <f>'Amendment 1-Other Funds'!J8+'Other Funds-Revision No. 2'!J8+'Other Funds-Revision No. 3'!J8</f>
        <v>0</v>
      </c>
      <c r="K8" s="155">
        <f>'Amendment 1-Other Funds'!K8+'Other Funds-Revision No. 2'!K8+'Other Funds-Revision No. 3'!K8</f>
        <v>2991</v>
      </c>
      <c r="L8" s="155">
        <f>'Amendment 1-Other Funds'!L8+'Other Funds-Revision No. 2'!L8+'Other Funds-Revision No. 3'!L8</f>
        <v>0</v>
      </c>
      <c r="M8" s="155">
        <f>'Amendment 1-Other Funds'!M8+'Other Funds-Revision No. 2'!M8+'Other Funds-Revision No. 3'!M8</f>
        <v>563316</v>
      </c>
      <c r="N8" s="155">
        <f>'Amendment 1-Other Funds'!N8+'Other Funds-Revision No. 2'!N8+'Other Funds-Revision No. 3'!N8</f>
        <v>120196</v>
      </c>
      <c r="O8" s="155">
        <f>'Amendment 1-Other Funds'!O8+'Other Funds-Revision No. 2'!O8+'Other Funds-Revision No. 3'!O8</f>
        <v>45622</v>
      </c>
      <c r="P8" s="155">
        <f>'Amendment 1-Other Funds'!P8+'Other Funds-Revision No. 2'!P8+'Other Funds-Revision No. 3'!P8</f>
        <v>56352</v>
      </c>
      <c r="Q8" s="155">
        <f>'Amendment 1-Other Funds'!Q8+'Other Funds-Revision No. 2'!Q8+'Other Funds-Revision No. 3'!Q8</f>
        <v>51580</v>
      </c>
      <c r="R8" s="155">
        <f>'Amendment 1-Other Funds'!R8+'Other Funds-Revision No. 2'!R8+'Other Funds-Revision No. 3'!R8</f>
        <v>50458</v>
      </c>
      <c r="S8" s="155">
        <f>'Amendment 1-Other Funds'!S8+'Other Funds-Revision No. 2'!S8+'Other Funds-Revision No. 3'!S8</f>
        <v>33639</v>
      </c>
      <c r="T8" s="155">
        <f>'Amendment 1-Other Funds'!T8+'Other Funds-Revision No. 2'!T8+'Other Funds-Revision No. 3'!T8</f>
        <v>4934</v>
      </c>
      <c r="U8" s="155">
        <f>'Amendment 1-Other Funds'!U8+'Other Funds-Revision No. 2'!U8+'Other Funds-Revision No. 3'!U8</f>
        <v>16478</v>
      </c>
      <c r="V8" s="155">
        <f>'Amendment 1-Other Funds'!V8+'Other Funds-Revision No. 2'!V8+'Other Funds-Revision No. 3'!V8</f>
        <v>17686</v>
      </c>
      <c r="W8" s="155">
        <f>'Amendment 1-Other Funds'!W8+'Other Funds-Revision No. 2'!W8+'Other Funds-Revision No. 3'!W8</f>
        <v>0</v>
      </c>
      <c r="X8" s="155">
        <f>'Amendment 1-Other Funds'!X8+'Other Funds-Revision No. 2'!X8+'Other Funds-Revision No. 3'!X8</f>
        <v>0</v>
      </c>
      <c r="Y8" s="155">
        <f>'Amendment 1-Other Funds'!Y8+'Other Funds-Revision No. 2'!Y8+'Other Funds-Revision No. 3'!Y8</f>
        <v>0</v>
      </c>
      <c r="Z8" s="155">
        <f>'Amendment 1-Other Funds'!Z8+'Other Funds-Revision No. 2'!Z8+'Other Funds-Revision No. 3'!Z8</f>
        <v>0</v>
      </c>
      <c r="AA8" s="155">
        <f>'Amendment 1-Other Funds'!AA8+'Other Funds-Revision No. 2'!AA8+'Other Funds-Revision No. 3'!AA8</f>
        <v>4007</v>
      </c>
      <c r="AB8" s="155">
        <f>'Amendment 1-Other Funds'!AB8+'Other Funds-Revision No. 2'!AB8+'Other Funds-Revision No. 3'!AB8</f>
        <v>0</v>
      </c>
      <c r="AC8" s="155">
        <f>'Amendment 1-Other Funds'!AC8+'Other Funds-Revision No. 2'!AC8+'Other Funds-Revision No. 3'!AC8</f>
        <v>0</v>
      </c>
      <c r="AD8" s="155">
        <f>'Amendment 1-Other Funds'!AD8+'Other Funds-Revision No. 2'!AD8+'Other Funds-Revision No. 3'!AD8</f>
        <v>0</v>
      </c>
      <c r="AE8" s="155">
        <f>'Amendment 1-Other Funds'!AE8+'Other Funds-Revision No. 2'!AE8+'Other Funds-Revision No. 3'!AE8</f>
        <v>59425</v>
      </c>
      <c r="AF8" s="164">
        <f t="shared" si="0"/>
        <v>1042274</v>
      </c>
    </row>
    <row r="9" spans="1:32" x14ac:dyDescent="0.2">
      <c r="A9" s="28" t="str">
        <f>+'Original ABG Allocation'!A9</f>
        <v>04</v>
      </c>
      <c r="B9" s="28" t="str">
        <f>+'Original ABG Allocation'!B9</f>
        <v>BEAVER</v>
      </c>
      <c r="C9" s="155">
        <f>'Amendment 1-Other Funds'!C9+'Other Funds-Revision No. 2'!C9+'Other Funds-Revision No. 3'!C9</f>
        <v>0</v>
      </c>
      <c r="D9" s="155">
        <f>'Amendment 1-Other Funds'!D9+'Other Funds-Revision No. 2'!D9+'Other Funds-Revision No. 3'!D9</f>
        <v>8025</v>
      </c>
      <c r="E9" s="155">
        <f>'Amendment 1-Other Funds'!E9+'Other Funds-Revision No. 2'!E9+'Other Funds-Revision No. 3'!E9</f>
        <v>8840</v>
      </c>
      <c r="F9" s="155">
        <f>'Amendment 1-Other Funds'!F9+'Other Funds-Revision No. 2'!F9+'Other Funds-Revision No. 3'!F9</f>
        <v>0</v>
      </c>
      <c r="G9" s="155">
        <f>'Amendment 1-Other Funds'!G9+'Other Funds-Revision No. 2'!G9+'Other Funds-Revision No. 3'!G9</f>
        <v>0</v>
      </c>
      <c r="H9" s="155">
        <f>'Amendment 1-Other Funds'!H9+'Other Funds-Revision No. 2'!H9+'Other Funds-Revision No. 3'!H9</f>
        <v>0</v>
      </c>
      <c r="I9" s="155">
        <f>'Amendment 1-Other Funds'!I9+'Other Funds-Revision No. 2'!I9+'Other Funds-Revision No. 3'!I9</f>
        <v>0</v>
      </c>
      <c r="J9" s="155">
        <f>'Amendment 1-Other Funds'!J9+'Other Funds-Revision No. 2'!J9+'Other Funds-Revision No. 3'!J9</f>
        <v>0</v>
      </c>
      <c r="K9" s="155">
        <f>'Amendment 1-Other Funds'!K9+'Other Funds-Revision No. 2'!K9+'Other Funds-Revision No. 3'!K9</f>
        <v>4049</v>
      </c>
      <c r="L9" s="155">
        <f>'Amendment 1-Other Funds'!L9+'Other Funds-Revision No. 2'!L9+'Other Funds-Revision No. 3'!L9</f>
        <v>0</v>
      </c>
      <c r="M9" s="155">
        <f>'Amendment 1-Other Funds'!M9+'Other Funds-Revision No. 2'!M9+'Other Funds-Revision No. 3'!M9</f>
        <v>418134</v>
      </c>
      <c r="N9" s="155">
        <f>'Amendment 1-Other Funds'!N9+'Other Funds-Revision No. 2'!N9+'Other Funds-Revision No. 3'!N9</f>
        <v>69534</v>
      </c>
      <c r="O9" s="155">
        <f>'Amendment 1-Other Funds'!O9+'Other Funds-Revision No. 2'!O9+'Other Funds-Revision No. 3'!O9</f>
        <v>54194</v>
      </c>
      <c r="P9" s="155">
        <f>'Amendment 1-Other Funds'!P9+'Other Funds-Revision No. 2'!P9+'Other Funds-Revision No. 3'!P9</f>
        <v>50000</v>
      </c>
      <c r="Q9" s="155">
        <f>'Amendment 1-Other Funds'!Q9+'Other Funds-Revision No. 2'!Q9+'Other Funds-Revision No. 3'!Q9</f>
        <v>104133</v>
      </c>
      <c r="R9" s="155">
        <f>'Amendment 1-Other Funds'!R9+'Other Funds-Revision No. 2'!R9+'Other Funds-Revision No. 3'!R9</f>
        <v>121072</v>
      </c>
      <c r="S9" s="155">
        <f>'Amendment 1-Other Funds'!S9+'Other Funds-Revision No. 2'!S9+'Other Funds-Revision No. 3'!S9</f>
        <v>80058</v>
      </c>
      <c r="T9" s="155">
        <f>'Amendment 1-Other Funds'!T9+'Other Funds-Revision No. 2'!T9+'Other Funds-Revision No. 3'!T9</f>
        <v>16000</v>
      </c>
      <c r="U9" s="155">
        <f>'Amendment 1-Other Funds'!U9+'Other Funds-Revision No. 2'!U9+'Other Funds-Revision No. 3'!U9</f>
        <v>35211</v>
      </c>
      <c r="V9" s="155">
        <f>'Amendment 1-Other Funds'!V9+'Other Funds-Revision No. 2'!V9+'Other Funds-Revision No. 3'!V9</f>
        <v>28437</v>
      </c>
      <c r="W9" s="155">
        <f>'Amendment 1-Other Funds'!W9+'Other Funds-Revision No. 2'!W9+'Other Funds-Revision No. 3'!W9</f>
        <v>0</v>
      </c>
      <c r="X9" s="155">
        <f>'Amendment 1-Other Funds'!X9+'Other Funds-Revision No. 2'!X9+'Other Funds-Revision No. 3'!X9</f>
        <v>0</v>
      </c>
      <c r="Y9" s="155">
        <f>'Amendment 1-Other Funds'!Y9+'Other Funds-Revision No. 2'!Y9+'Other Funds-Revision No. 3'!Y9</f>
        <v>0</v>
      </c>
      <c r="Z9" s="155">
        <f>'Amendment 1-Other Funds'!Z9+'Other Funds-Revision No. 2'!Z9+'Other Funds-Revision No. 3'!Z9</f>
        <v>0</v>
      </c>
      <c r="AA9" s="155">
        <f>'Amendment 1-Other Funds'!AA9+'Other Funds-Revision No. 2'!AA9+'Other Funds-Revision No. 3'!AA9</f>
        <v>6509</v>
      </c>
      <c r="AB9" s="155">
        <f>'Amendment 1-Other Funds'!AB9+'Other Funds-Revision No. 2'!AB9+'Other Funds-Revision No. 3'!AB9</f>
        <v>0</v>
      </c>
      <c r="AC9" s="155">
        <f>'Amendment 1-Other Funds'!AC9+'Other Funds-Revision No. 2'!AC9+'Other Funds-Revision No. 3'!AC9</f>
        <v>0</v>
      </c>
      <c r="AD9" s="155">
        <f>'Amendment 1-Other Funds'!AD9+'Other Funds-Revision No. 2'!AD9+'Other Funds-Revision No. 3'!AD9</f>
        <v>0</v>
      </c>
      <c r="AE9" s="155">
        <f>'Amendment 1-Other Funds'!AE9+'Other Funds-Revision No. 2'!AE9+'Other Funds-Revision No. 3'!AE9</f>
        <v>95548</v>
      </c>
      <c r="AF9" s="164">
        <f t="shared" si="0"/>
        <v>1099744</v>
      </c>
    </row>
    <row r="10" spans="1:32" x14ac:dyDescent="0.2">
      <c r="A10" s="28" t="str">
        <f>+'Original ABG Allocation'!A10</f>
        <v>05</v>
      </c>
      <c r="B10" s="28" t="str">
        <f>+'Original ABG Allocation'!B10</f>
        <v>INDIANA</v>
      </c>
      <c r="C10" s="155">
        <f>'Amendment 1-Other Funds'!C10+'Other Funds-Revision No. 2'!C10+'Other Funds-Revision No. 3'!C10</f>
        <v>0</v>
      </c>
      <c r="D10" s="155">
        <f>'Amendment 1-Other Funds'!D10+'Other Funds-Revision No. 2'!D10+'Other Funds-Revision No. 3'!D10</f>
        <v>5475</v>
      </c>
      <c r="E10" s="155">
        <f>'Amendment 1-Other Funds'!E10+'Other Funds-Revision No. 2'!E10+'Other Funds-Revision No. 3'!E10</f>
        <v>8840</v>
      </c>
      <c r="F10" s="155">
        <f>'Amendment 1-Other Funds'!F10+'Other Funds-Revision No. 2'!F10+'Other Funds-Revision No. 3'!F10</f>
        <v>0</v>
      </c>
      <c r="G10" s="155">
        <f>'Amendment 1-Other Funds'!G10+'Other Funds-Revision No. 2'!G10+'Other Funds-Revision No. 3'!G10</f>
        <v>0</v>
      </c>
      <c r="H10" s="155">
        <f>'Amendment 1-Other Funds'!H10+'Other Funds-Revision No. 2'!H10+'Other Funds-Revision No. 3'!H10</f>
        <v>0</v>
      </c>
      <c r="I10" s="155">
        <f>'Amendment 1-Other Funds'!I10+'Other Funds-Revision No. 2'!I10+'Other Funds-Revision No. 3'!I10</f>
        <v>0</v>
      </c>
      <c r="J10" s="155">
        <f>'Amendment 1-Other Funds'!J10+'Other Funds-Revision No. 2'!J10+'Other Funds-Revision No. 3'!J10</f>
        <v>0</v>
      </c>
      <c r="K10" s="155">
        <f>'Amendment 1-Other Funds'!K10+'Other Funds-Revision No. 2'!K10+'Other Funds-Revision No. 3'!K10</f>
        <v>2989</v>
      </c>
      <c r="L10" s="155">
        <f>'Amendment 1-Other Funds'!L10+'Other Funds-Revision No. 2'!L10+'Other Funds-Revision No. 3'!L10</f>
        <v>0</v>
      </c>
      <c r="M10" s="155">
        <f>'Amendment 1-Other Funds'!M10+'Other Funds-Revision No. 2'!M10+'Other Funds-Revision No. 3'!M10</f>
        <v>438640</v>
      </c>
      <c r="N10" s="155">
        <f>'Amendment 1-Other Funds'!N10+'Other Funds-Revision No. 2'!N10+'Other Funds-Revision No. 3'!N10</f>
        <v>44394</v>
      </c>
      <c r="O10" s="155">
        <f>'Amendment 1-Other Funds'!O10+'Other Funds-Revision No. 2'!O10+'Other Funds-Revision No. 3'!O10</f>
        <v>31195</v>
      </c>
      <c r="P10" s="155">
        <f>'Amendment 1-Other Funds'!P10+'Other Funds-Revision No. 2'!P10+'Other Funds-Revision No. 3'!P10</f>
        <v>0</v>
      </c>
      <c r="Q10" s="155">
        <f>'Amendment 1-Other Funds'!Q10+'Other Funds-Revision No. 2'!Q10+'Other Funds-Revision No. 3'!Q10</f>
        <v>80598</v>
      </c>
      <c r="R10" s="155">
        <f>'Amendment 1-Other Funds'!R10+'Other Funds-Revision No. 2'!R10+'Other Funds-Revision No. 3'!R10</f>
        <v>75796</v>
      </c>
      <c r="S10" s="155">
        <f>'Amendment 1-Other Funds'!S10+'Other Funds-Revision No. 2'!S10+'Other Funds-Revision No. 3'!S10</f>
        <v>50531</v>
      </c>
      <c r="T10" s="155">
        <f>'Amendment 1-Other Funds'!T10+'Other Funds-Revision No. 2'!T10+'Other Funds-Revision No. 3'!T10</f>
        <v>8735</v>
      </c>
      <c r="U10" s="155">
        <f>'Amendment 1-Other Funds'!U10+'Other Funds-Revision No. 2'!U10+'Other Funds-Revision No. 3'!U10</f>
        <v>26165</v>
      </c>
      <c r="V10" s="155">
        <f>'Amendment 1-Other Funds'!V10+'Other Funds-Revision No. 2'!V10+'Other Funds-Revision No. 3'!V10</f>
        <v>17663</v>
      </c>
      <c r="W10" s="155">
        <f>'Amendment 1-Other Funds'!W10+'Other Funds-Revision No. 2'!W10+'Other Funds-Revision No. 3'!W10</f>
        <v>0</v>
      </c>
      <c r="X10" s="155">
        <f>'Amendment 1-Other Funds'!X10+'Other Funds-Revision No. 2'!X10+'Other Funds-Revision No. 3'!X10</f>
        <v>0</v>
      </c>
      <c r="Y10" s="155">
        <f>'Amendment 1-Other Funds'!Y10+'Other Funds-Revision No. 2'!Y10+'Other Funds-Revision No. 3'!Y10</f>
        <v>248520</v>
      </c>
      <c r="Z10" s="155">
        <f>'Amendment 1-Other Funds'!Z10+'Other Funds-Revision No. 2'!Z10+'Other Funds-Revision No. 3'!Z10</f>
        <v>0</v>
      </c>
      <c r="AA10" s="155">
        <f>'Amendment 1-Other Funds'!AA10+'Other Funds-Revision No. 2'!AA10+'Other Funds-Revision No. 3'!AA10</f>
        <v>3917</v>
      </c>
      <c r="AB10" s="155">
        <f>'Amendment 1-Other Funds'!AB10+'Other Funds-Revision No. 2'!AB10+'Other Funds-Revision No. 3'!AB10</f>
        <v>0</v>
      </c>
      <c r="AC10" s="155">
        <f>'Amendment 1-Other Funds'!AC10+'Other Funds-Revision No. 2'!AC10+'Other Funds-Revision No. 3'!AC10</f>
        <v>0</v>
      </c>
      <c r="AD10" s="155">
        <f>'Amendment 1-Other Funds'!AD10+'Other Funds-Revision No. 2'!AD10+'Other Funds-Revision No. 3'!AD10</f>
        <v>0</v>
      </c>
      <c r="AE10" s="155">
        <f>'Amendment 1-Other Funds'!AE10+'Other Funds-Revision No. 2'!AE10+'Other Funds-Revision No. 3'!AE10</f>
        <v>59346</v>
      </c>
      <c r="AF10" s="164">
        <f t="shared" si="0"/>
        <v>1102804</v>
      </c>
    </row>
    <row r="11" spans="1:32" x14ac:dyDescent="0.2">
      <c r="A11" s="28" t="str">
        <f>+'Original ABG Allocation'!A11</f>
        <v>06</v>
      </c>
      <c r="B11" s="28" t="str">
        <f>+'Original ABG Allocation'!B11</f>
        <v>ALLEGHENY</v>
      </c>
      <c r="C11" s="155">
        <f>'Amendment 1-Other Funds'!C11+'Other Funds-Revision No. 2'!C11+'Other Funds-Revision No. 3'!C11</f>
        <v>0</v>
      </c>
      <c r="D11" s="155">
        <f>'Amendment 1-Other Funds'!D11+'Other Funds-Revision No. 2'!D11+'Other Funds-Revision No. 3'!D11</f>
        <v>17800</v>
      </c>
      <c r="E11" s="155">
        <f>'Amendment 1-Other Funds'!E11+'Other Funds-Revision No. 2'!E11+'Other Funds-Revision No. 3'!E11</f>
        <v>8840</v>
      </c>
      <c r="F11" s="155">
        <f>'Amendment 1-Other Funds'!F11+'Other Funds-Revision No. 2'!F11+'Other Funds-Revision No. 3'!F11</f>
        <v>0</v>
      </c>
      <c r="G11" s="155">
        <f>'Amendment 1-Other Funds'!G11+'Other Funds-Revision No. 2'!G11+'Other Funds-Revision No. 3'!G11</f>
        <v>0</v>
      </c>
      <c r="H11" s="155">
        <f>'Amendment 1-Other Funds'!H11+'Other Funds-Revision No. 2'!H11+'Other Funds-Revision No. 3'!H11</f>
        <v>0</v>
      </c>
      <c r="I11" s="155">
        <f>'Amendment 1-Other Funds'!I11+'Other Funds-Revision No. 2'!I11+'Other Funds-Revision No. 3'!I11</f>
        <v>0</v>
      </c>
      <c r="J11" s="155">
        <f>'Amendment 1-Other Funds'!J11+'Other Funds-Revision No. 2'!J11+'Other Funds-Revision No. 3'!J11</f>
        <v>0</v>
      </c>
      <c r="K11" s="155">
        <f>'Amendment 1-Other Funds'!K11+'Other Funds-Revision No. 2'!K11+'Other Funds-Revision No. 3'!K11</f>
        <v>17815</v>
      </c>
      <c r="L11" s="155">
        <f>'Amendment 1-Other Funds'!L11+'Other Funds-Revision No. 2'!L11+'Other Funds-Revision No. 3'!L11</f>
        <v>0</v>
      </c>
      <c r="M11" s="155">
        <f>'Amendment 1-Other Funds'!M11+'Other Funds-Revision No. 2'!M11+'Other Funds-Revision No. 3'!M11</f>
        <v>1865999</v>
      </c>
      <c r="N11" s="155">
        <f>'Amendment 1-Other Funds'!N11+'Other Funds-Revision No. 2'!N11+'Other Funds-Revision No. 3'!N11</f>
        <v>1056396</v>
      </c>
      <c r="O11" s="155">
        <f>'Amendment 1-Other Funds'!O11+'Other Funds-Revision No. 2'!O11+'Other Funds-Revision No. 3'!O11</f>
        <v>46330</v>
      </c>
      <c r="P11" s="155">
        <f>'Amendment 1-Other Funds'!P11+'Other Funds-Revision No. 2'!P11+'Other Funds-Revision No. 3'!P11</f>
        <v>80000</v>
      </c>
      <c r="Q11" s="155">
        <f>'Amendment 1-Other Funds'!Q11+'Other Funds-Revision No. 2'!Q11+'Other Funds-Revision No. 3'!Q11</f>
        <v>1043698</v>
      </c>
      <c r="R11" s="155">
        <f>'Amendment 1-Other Funds'!R11+'Other Funds-Revision No. 2'!R11+'Other Funds-Revision No. 3'!R11</f>
        <v>1030430</v>
      </c>
      <c r="S11" s="155">
        <f>'Amendment 1-Other Funds'!S11+'Other Funds-Revision No. 2'!S11+'Other Funds-Revision No. 3'!S11</f>
        <v>343477</v>
      </c>
      <c r="T11" s="155">
        <f>'Amendment 1-Other Funds'!T11+'Other Funds-Revision No. 2'!T11+'Other Funds-Revision No. 3'!T11</f>
        <v>100752</v>
      </c>
      <c r="U11" s="155">
        <f>'Amendment 1-Other Funds'!U11+'Other Funds-Revision No. 2'!U11+'Other Funds-Revision No. 3'!U11</f>
        <v>248663</v>
      </c>
      <c r="V11" s="155">
        <f>'Amendment 1-Other Funds'!V11+'Other Funds-Revision No. 2'!V11+'Other Funds-Revision No. 3'!V11</f>
        <v>180964</v>
      </c>
      <c r="W11" s="155">
        <f>'Amendment 1-Other Funds'!W11+'Other Funds-Revision No. 2'!W11+'Other Funds-Revision No. 3'!W11</f>
        <v>0</v>
      </c>
      <c r="X11" s="155">
        <f>'Amendment 1-Other Funds'!X11+'Other Funds-Revision No. 2'!X11+'Other Funds-Revision No. 3'!X11</f>
        <v>0</v>
      </c>
      <c r="Y11" s="155">
        <f>'Amendment 1-Other Funds'!Y11+'Other Funds-Revision No. 2'!Y11+'Other Funds-Revision No. 3'!Y11</f>
        <v>800000</v>
      </c>
      <c r="Z11" s="155">
        <f>'Amendment 1-Other Funds'!Z11+'Other Funds-Revision No. 2'!Z11+'Other Funds-Revision No. 3'!Z11</f>
        <v>0</v>
      </c>
      <c r="AA11" s="155">
        <f>'Amendment 1-Other Funds'!AA11+'Other Funds-Revision No. 2'!AA11+'Other Funds-Revision No. 3'!AA11</f>
        <v>40918</v>
      </c>
      <c r="AB11" s="155">
        <f>'Amendment 1-Other Funds'!AB11+'Other Funds-Revision No. 2'!AB11+'Other Funds-Revision No. 3'!AB11</f>
        <v>0</v>
      </c>
      <c r="AC11" s="155">
        <f>'Amendment 1-Other Funds'!AC11+'Other Funds-Revision No. 2'!AC11+'Other Funds-Revision No. 3'!AC11</f>
        <v>0</v>
      </c>
      <c r="AD11" s="155">
        <f>'Amendment 1-Other Funds'!AD11+'Other Funds-Revision No. 2'!AD11+'Other Funds-Revision No. 3'!AD11</f>
        <v>0</v>
      </c>
      <c r="AE11" s="155">
        <f>'Amendment 1-Other Funds'!AE11+'Other Funds-Revision No. 2'!AE11+'Other Funds-Revision No. 3'!AE11</f>
        <v>608040</v>
      </c>
      <c r="AF11" s="164">
        <f t="shared" si="0"/>
        <v>7490122</v>
      </c>
    </row>
    <row r="12" spans="1:32" x14ac:dyDescent="0.2">
      <c r="A12" s="28" t="str">
        <f>+'Original ABG Allocation'!A12</f>
        <v>07</v>
      </c>
      <c r="B12" s="28" t="str">
        <f>+'Original ABG Allocation'!B12</f>
        <v>WESTMORELAND</v>
      </c>
      <c r="C12" s="155">
        <f>'Amendment 1-Other Funds'!C12+'Other Funds-Revision No. 2'!C12+'Other Funds-Revision No. 3'!C12</f>
        <v>0</v>
      </c>
      <c r="D12" s="155">
        <f>'Amendment 1-Other Funds'!D12+'Other Funds-Revision No. 2'!D12+'Other Funds-Revision No. 3'!D12</f>
        <v>6325</v>
      </c>
      <c r="E12" s="155">
        <f>'Amendment 1-Other Funds'!E12+'Other Funds-Revision No. 2'!E12+'Other Funds-Revision No. 3'!E12</f>
        <v>8840</v>
      </c>
      <c r="F12" s="155">
        <f>'Amendment 1-Other Funds'!F12+'Other Funds-Revision No. 2'!F12+'Other Funds-Revision No. 3'!F12</f>
        <v>0</v>
      </c>
      <c r="G12" s="155">
        <f>'Amendment 1-Other Funds'!G12+'Other Funds-Revision No. 2'!G12+'Other Funds-Revision No. 3'!G12</f>
        <v>0</v>
      </c>
      <c r="H12" s="155">
        <f>'Amendment 1-Other Funds'!H12+'Other Funds-Revision No. 2'!H12+'Other Funds-Revision No. 3'!H12</f>
        <v>0</v>
      </c>
      <c r="I12" s="155">
        <f>'Amendment 1-Other Funds'!I12+'Other Funds-Revision No. 2'!I12+'Other Funds-Revision No. 3'!I12</f>
        <v>0</v>
      </c>
      <c r="J12" s="155">
        <f>'Amendment 1-Other Funds'!J12+'Other Funds-Revision No. 2'!J12+'Other Funds-Revision No. 3'!J12</f>
        <v>0</v>
      </c>
      <c r="K12" s="155">
        <f>'Amendment 1-Other Funds'!K12+'Other Funds-Revision No. 2'!K12+'Other Funds-Revision No. 3'!K12</f>
        <v>6960</v>
      </c>
      <c r="L12" s="155">
        <f>'Amendment 1-Other Funds'!L12+'Other Funds-Revision No. 2'!L12+'Other Funds-Revision No. 3'!L12</f>
        <v>0</v>
      </c>
      <c r="M12" s="155">
        <f>'Amendment 1-Other Funds'!M12+'Other Funds-Revision No. 2'!M12+'Other Funds-Revision No. 3'!M12</f>
        <v>754596</v>
      </c>
      <c r="N12" s="155">
        <f>'Amendment 1-Other Funds'!N12+'Other Funds-Revision No. 2'!N12+'Other Funds-Revision No. 3'!N12</f>
        <v>160209</v>
      </c>
      <c r="O12" s="155">
        <f>'Amendment 1-Other Funds'!O12+'Other Funds-Revision No. 2'!O12+'Other Funds-Revision No. 3'!O12</f>
        <v>54194</v>
      </c>
      <c r="P12" s="155">
        <f>'Amendment 1-Other Funds'!P12+'Other Funds-Revision No. 2'!P12+'Other Funds-Revision No. 3'!P12</f>
        <v>58688</v>
      </c>
      <c r="Q12" s="155">
        <f>'Amendment 1-Other Funds'!Q12+'Other Funds-Revision No. 2'!Q12+'Other Funds-Revision No. 3'!Q12</f>
        <v>335572</v>
      </c>
      <c r="R12" s="155">
        <f>'Amendment 1-Other Funds'!R12+'Other Funds-Revision No. 2'!R12+'Other Funds-Revision No. 3'!R12</f>
        <v>328276</v>
      </c>
      <c r="S12" s="155">
        <f>'Amendment 1-Other Funds'!S12+'Other Funds-Revision No. 2'!S12+'Other Funds-Revision No. 3'!S12</f>
        <v>218851</v>
      </c>
      <c r="T12" s="155">
        <f>'Amendment 1-Other Funds'!T12+'Other Funds-Revision No. 2'!T12+'Other Funds-Revision No. 3'!T12</f>
        <v>32098</v>
      </c>
      <c r="U12" s="155">
        <f>'Amendment 1-Other Funds'!U12+'Other Funds-Revision No. 2'!U12+'Other Funds-Revision No. 3'!U12</f>
        <v>107205</v>
      </c>
      <c r="V12" s="155">
        <f>'Amendment 1-Other Funds'!V12+'Other Funds-Revision No. 2'!V12+'Other Funds-Revision No. 3'!V12</f>
        <v>57991</v>
      </c>
      <c r="W12" s="155">
        <f>'Amendment 1-Other Funds'!W12+'Other Funds-Revision No. 2'!W12+'Other Funds-Revision No. 3'!W12</f>
        <v>0</v>
      </c>
      <c r="X12" s="155">
        <f>'Amendment 1-Other Funds'!X12+'Other Funds-Revision No. 2'!X12+'Other Funds-Revision No. 3'!X12</f>
        <v>0</v>
      </c>
      <c r="Y12" s="155">
        <f>'Amendment 1-Other Funds'!Y12+'Other Funds-Revision No. 2'!Y12+'Other Funds-Revision No. 3'!Y12</f>
        <v>0</v>
      </c>
      <c r="Z12" s="155">
        <f>'Amendment 1-Other Funds'!Z12+'Other Funds-Revision No. 2'!Z12+'Other Funds-Revision No. 3'!Z12</f>
        <v>0</v>
      </c>
      <c r="AA12" s="155">
        <f>'Amendment 1-Other Funds'!AA12+'Other Funds-Revision No. 2'!AA12+'Other Funds-Revision No. 3'!AA12</f>
        <v>13036</v>
      </c>
      <c r="AB12" s="155">
        <f>'Amendment 1-Other Funds'!AB12+'Other Funds-Revision No. 2'!AB12+'Other Funds-Revision No. 3'!AB12</f>
        <v>9281</v>
      </c>
      <c r="AC12" s="155">
        <f>'Amendment 1-Other Funds'!AC12+'Other Funds-Revision No. 2'!AC12+'Other Funds-Revision No. 3'!AC12</f>
        <v>0</v>
      </c>
      <c r="AD12" s="155">
        <f>'Amendment 1-Other Funds'!AD12+'Other Funds-Revision No. 2'!AD12+'Other Funds-Revision No. 3'!AD12</f>
        <v>0</v>
      </c>
      <c r="AE12" s="155">
        <f>'Amendment 1-Other Funds'!AE12+'Other Funds-Revision No. 2'!AE12+'Other Funds-Revision No. 3'!AE12</f>
        <v>194849</v>
      </c>
      <c r="AF12" s="164">
        <f t="shared" si="0"/>
        <v>2346971</v>
      </c>
    </row>
    <row r="13" spans="1:32" x14ac:dyDescent="0.2">
      <c r="A13" s="28" t="str">
        <f>+'Original ABG Allocation'!A13</f>
        <v>08</v>
      </c>
      <c r="B13" s="28" t="str">
        <f>+'Original ABG Allocation'!B13</f>
        <v>WASH/FAY/GREENE</v>
      </c>
      <c r="C13" s="155">
        <f>'Amendment 1-Other Funds'!C13+'Other Funds-Revision No. 2'!C13+'Other Funds-Revision No. 3'!C13</f>
        <v>0</v>
      </c>
      <c r="D13" s="155">
        <f>'Amendment 1-Other Funds'!D13+'Other Funds-Revision No. 2'!D13+'Other Funds-Revision No. 3'!D13</f>
        <v>22050</v>
      </c>
      <c r="E13" s="155">
        <f>'Amendment 1-Other Funds'!E13+'Other Funds-Revision No. 2'!E13+'Other Funds-Revision No. 3'!E13</f>
        <v>8840</v>
      </c>
      <c r="F13" s="155">
        <f>'Amendment 1-Other Funds'!F13+'Other Funds-Revision No. 2'!F13+'Other Funds-Revision No. 3'!F13</f>
        <v>0</v>
      </c>
      <c r="G13" s="155">
        <f>'Amendment 1-Other Funds'!G13+'Other Funds-Revision No. 2'!G13+'Other Funds-Revision No. 3'!G13</f>
        <v>0</v>
      </c>
      <c r="H13" s="155">
        <f>'Amendment 1-Other Funds'!H13+'Other Funds-Revision No. 2'!H13+'Other Funds-Revision No. 3'!H13</f>
        <v>0</v>
      </c>
      <c r="I13" s="155">
        <f>'Amendment 1-Other Funds'!I13+'Other Funds-Revision No. 2'!I13+'Other Funds-Revision No. 3'!I13</f>
        <v>100000</v>
      </c>
      <c r="J13" s="155">
        <f>'Amendment 1-Other Funds'!J13+'Other Funds-Revision No. 2'!J13+'Other Funds-Revision No. 3'!J13</f>
        <v>0</v>
      </c>
      <c r="K13" s="155">
        <f>'Amendment 1-Other Funds'!K13+'Other Funds-Revision No. 2'!K13+'Other Funds-Revision No. 3'!K13</f>
        <v>8346</v>
      </c>
      <c r="L13" s="155">
        <f>'Amendment 1-Other Funds'!L13+'Other Funds-Revision No. 2'!L13+'Other Funds-Revision No. 3'!L13</f>
        <v>52000</v>
      </c>
      <c r="M13" s="155">
        <f>'Amendment 1-Other Funds'!M13+'Other Funds-Revision No. 2'!M13+'Other Funds-Revision No. 3'!M13</f>
        <v>601984</v>
      </c>
      <c r="N13" s="155">
        <f>'Amendment 1-Other Funds'!N13+'Other Funds-Revision No. 2'!N13+'Other Funds-Revision No. 3'!N13</f>
        <v>254904</v>
      </c>
      <c r="O13" s="155">
        <f>'Amendment 1-Other Funds'!O13+'Other Funds-Revision No. 2'!O13+'Other Funds-Revision No. 3'!O13</f>
        <v>54194</v>
      </c>
      <c r="P13" s="155">
        <f>'Amendment 1-Other Funds'!P13+'Other Funds-Revision No. 2'!P13+'Other Funds-Revision No. 3'!P13</f>
        <v>100000</v>
      </c>
      <c r="Q13" s="155">
        <f>'Amendment 1-Other Funds'!Q13+'Other Funds-Revision No. 2'!Q13+'Other Funds-Revision No. 3'!Q13</f>
        <v>212744</v>
      </c>
      <c r="R13" s="155">
        <f>'Amendment 1-Other Funds'!R13+'Other Funds-Revision No. 2'!R13+'Other Funds-Revision No. 3'!R13</f>
        <v>208119</v>
      </c>
      <c r="S13" s="155">
        <f>'Amendment 1-Other Funds'!S13+'Other Funds-Revision No. 2'!S13+'Other Funds-Revision No. 3'!S13</f>
        <v>138746</v>
      </c>
      <c r="T13" s="155">
        <f>'Amendment 1-Other Funds'!T13+'Other Funds-Revision No. 2'!T13+'Other Funds-Revision No. 3'!T13</f>
        <v>20349</v>
      </c>
      <c r="U13" s="155">
        <f>'Amendment 1-Other Funds'!U13+'Other Funds-Revision No. 2'!U13+'Other Funds-Revision No. 3'!U13</f>
        <v>67965</v>
      </c>
      <c r="V13" s="155">
        <f>'Amendment 1-Other Funds'!V13+'Other Funds-Revision No. 2'!V13+'Other Funds-Revision No. 3'!V13</f>
        <v>72090</v>
      </c>
      <c r="W13" s="155">
        <f>'Amendment 1-Other Funds'!W13+'Other Funds-Revision No. 2'!W13+'Other Funds-Revision No. 3'!W13</f>
        <v>0</v>
      </c>
      <c r="X13" s="155">
        <f>'Amendment 1-Other Funds'!X13+'Other Funds-Revision No. 2'!X13+'Other Funds-Revision No. 3'!X13</f>
        <v>0</v>
      </c>
      <c r="Y13" s="155">
        <f>'Amendment 1-Other Funds'!Y13+'Other Funds-Revision No. 2'!Y13+'Other Funds-Revision No. 3'!Y13</f>
        <v>0</v>
      </c>
      <c r="Z13" s="155">
        <f>'Amendment 1-Other Funds'!Z13+'Other Funds-Revision No. 2'!Z13+'Other Funds-Revision No. 3'!Z13</f>
        <v>0</v>
      </c>
      <c r="AA13" s="155">
        <f>'Amendment 1-Other Funds'!AA13+'Other Funds-Revision No. 2'!AA13+'Other Funds-Revision No. 3'!AA13</f>
        <v>16529</v>
      </c>
      <c r="AB13" s="155">
        <f>'Amendment 1-Other Funds'!AB13+'Other Funds-Revision No. 2'!AB13+'Other Funds-Revision No. 3'!AB13</f>
        <v>28337</v>
      </c>
      <c r="AC13" s="155">
        <f>'Amendment 1-Other Funds'!AC13+'Other Funds-Revision No. 2'!AC13+'Other Funds-Revision No. 3'!AC13</f>
        <v>0</v>
      </c>
      <c r="AD13" s="155">
        <f>'Amendment 1-Other Funds'!AD13+'Other Funds-Revision No. 2'!AD13+'Other Funds-Revision No. 3'!AD13</f>
        <v>52000</v>
      </c>
      <c r="AE13" s="155">
        <f>'Amendment 1-Other Funds'!AE13+'Other Funds-Revision No. 2'!AE13+'Other Funds-Revision No. 3'!AE13</f>
        <v>242224</v>
      </c>
      <c r="AF13" s="164">
        <f t="shared" si="0"/>
        <v>2261421</v>
      </c>
    </row>
    <row r="14" spans="1:32" x14ac:dyDescent="0.2">
      <c r="A14" s="28" t="str">
        <f>+'Original ABG Allocation'!A14</f>
        <v>09</v>
      </c>
      <c r="B14" s="28" t="str">
        <f>+'Original ABG Allocation'!B14</f>
        <v>SOMERSET</v>
      </c>
      <c r="C14" s="155">
        <f>'Amendment 1-Other Funds'!C14+'Other Funds-Revision No. 2'!C14+'Other Funds-Revision No. 3'!C14</f>
        <v>0</v>
      </c>
      <c r="D14" s="155">
        <f>'Amendment 1-Other Funds'!D14+'Other Funds-Revision No. 2'!D14+'Other Funds-Revision No. 3'!D14</f>
        <v>11850</v>
      </c>
      <c r="E14" s="155">
        <f>'Amendment 1-Other Funds'!E14+'Other Funds-Revision No. 2'!E14+'Other Funds-Revision No. 3'!E14</f>
        <v>8840</v>
      </c>
      <c r="F14" s="155">
        <f>'Amendment 1-Other Funds'!F14+'Other Funds-Revision No. 2'!F14+'Other Funds-Revision No. 3'!F14</f>
        <v>0</v>
      </c>
      <c r="G14" s="155">
        <f>'Amendment 1-Other Funds'!G14+'Other Funds-Revision No. 2'!G14+'Other Funds-Revision No. 3'!G14</f>
        <v>0</v>
      </c>
      <c r="H14" s="155">
        <f>'Amendment 1-Other Funds'!H14+'Other Funds-Revision No. 2'!H14+'Other Funds-Revision No. 3'!H14</f>
        <v>0</v>
      </c>
      <c r="I14" s="155">
        <f>'Amendment 1-Other Funds'!I14+'Other Funds-Revision No. 2'!I14+'Other Funds-Revision No. 3'!I14</f>
        <v>0</v>
      </c>
      <c r="J14" s="155">
        <f>'Amendment 1-Other Funds'!J14+'Other Funds-Revision No. 2'!J14+'Other Funds-Revision No. 3'!J14</f>
        <v>0</v>
      </c>
      <c r="K14" s="155">
        <f>'Amendment 1-Other Funds'!K14+'Other Funds-Revision No. 2'!K14+'Other Funds-Revision No. 3'!K14</f>
        <v>3093</v>
      </c>
      <c r="L14" s="155">
        <f>'Amendment 1-Other Funds'!L14+'Other Funds-Revision No. 2'!L14+'Other Funds-Revision No. 3'!L14</f>
        <v>0</v>
      </c>
      <c r="M14" s="155">
        <f>'Amendment 1-Other Funds'!M14+'Other Funds-Revision No. 2'!M14+'Other Funds-Revision No. 3'!M14</f>
        <v>1418724</v>
      </c>
      <c r="N14" s="155">
        <f>'Amendment 1-Other Funds'!N14+'Other Funds-Revision No. 2'!N14+'Other Funds-Revision No. 3'!N14</f>
        <v>48104</v>
      </c>
      <c r="O14" s="155">
        <f>'Amendment 1-Other Funds'!O14+'Other Funds-Revision No. 2'!O14+'Other Funds-Revision No. 3'!O14</f>
        <v>54194</v>
      </c>
      <c r="P14" s="155">
        <f>'Amendment 1-Other Funds'!P14+'Other Funds-Revision No. 2'!P14+'Other Funds-Revision No. 3'!P14</f>
        <v>0</v>
      </c>
      <c r="Q14" s="155">
        <f>'Amendment 1-Other Funds'!Q14+'Other Funds-Revision No. 2'!Q14+'Other Funds-Revision No. 3'!Q14</f>
        <v>55326</v>
      </c>
      <c r="R14" s="155">
        <f>'Amendment 1-Other Funds'!R14+'Other Funds-Revision No. 2'!R14+'Other Funds-Revision No. 3'!R14</f>
        <v>54123</v>
      </c>
      <c r="S14" s="155">
        <f>'Amendment 1-Other Funds'!S14+'Other Funds-Revision No. 2'!S14+'Other Funds-Revision No. 3'!S14</f>
        <v>36082</v>
      </c>
      <c r="T14" s="155">
        <f>'Amendment 1-Other Funds'!T14+'Other Funds-Revision No. 2'!T14+'Other Funds-Revision No. 3'!T14</f>
        <v>5292</v>
      </c>
      <c r="U14" s="155">
        <f>'Amendment 1-Other Funds'!U14+'Other Funds-Revision No. 2'!U14+'Other Funds-Revision No. 3'!U14</f>
        <v>17675</v>
      </c>
      <c r="V14" s="155">
        <f>'Amendment 1-Other Funds'!V14+'Other Funds-Revision No. 2'!V14+'Other Funds-Revision No. 3'!V14</f>
        <v>18722</v>
      </c>
      <c r="W14" s="155">
        <f>'Amendment 1-Other Funds'!W14+'Other Funds-Revision No. 2'!W14+'Other Funds-Revision No. 3'!W14</f>
        <v>0</v>
      </c>
      <c r="X14" s="155">
        <f>'Amendment 1-Other Funds'!X14+'Other Funds-Revision No. 2'!X14+'Other Funds-Revision No. 3'!X14</f>
        <v>0</v>
      </c>
      <c r="Y14" s="155">
        <f>'Amendment 1-Other Funds'!Y14+'Other Funds-Revision No. 2'!Y14+'Other Funds-Revision No. 3'!Y14</f>
        <v>0</v>
      </c>
      <c r="Z14" s="155">
        <f>'Amendment 1-Other Funds'!Z14+'Other Funds-Revision No. 2'!Z14+'Other Funds-Revision No. 3'!Z14</f>
        <v>0</v>
      </c>
      <c r="AA14" s="155">
        <f>'Amendment 1-Other Funds'!AA14+'Other Funds-Revision No. 2'!AA14+'Other Funds-Revision No. 3'!AA14</f>
        <v>4298</v>
      </c>
      <c r="AB14" s="155">
        <f>'Amendment 1-Other Funds'!AB14+'Other Funds-Revision No. 2'!AB14+'Other Funds-Revision No. 3'!AB14</f>
        <v>9772</v>
      </c>
      <c r="AC14" s="155">
        <f>'Amendment 1-Other Funds'!AC14+'Other Funds-Revision No. 2'!AC14+'Other Funds-Revision No. 3'!AC14</f>
        <v>0</v>
      </c>
      <c r="AD14" s="155">
        <f>'Amendment 1-Other Funds'!AD14+'Other Funds-Revision No. 2'!AD14+'Other Funds-Revision No. 3'!AD14</f>
        <v>0</v>
      </c>
      <c r="AE14" s="155">
        <f>'Amendment 1-Other Funds'!AE14+'Other Funds-Revision No. 2'!AE14+'Other Funds-Revision No. 3'!AE14</f>
        <v>62905</v>
      </c>
      <c r="AF14" s="164">
        <f t="shared" si="0"/>
        <v>1809000</v>
      </c>
    </row>
    <row r="15" spans="1:32" x14ac:dyDescent="0.2">
      <c r="A15" s="28" t="str">
        <f>+'Original ABG Allocation'!A15</f>
        <v>10</v>
      </c>
      <c r="B15" s="28" t="str">
        <f>+'Original ABG Allocation'!B15</f>
        <v>CAMBRIA</v>
      </c>
      <c r="C15" s="155">
        <f>'Amendment 1-Other Funds'!C15+'Other Funds-Revision No. 2'!C15+'Other Funds-Revision No. 3'!C15</f>
        <v>0</v>
      </c>
      <c r="D15" s="155">
        <f>'Amendment 1-Other Funds'!D15+'Other Funds-Revision No. 2'!D15+'Other Funds-Revision No. 3'!D15</f>
        <v>7175</v>
      </c>
      <c r="E15" s="155">
        <f>'Amendment 1-Other Funds'!E15+'Other Funds-Revision No. 2'!E15+'Other Funds-Revision No. 3'!E15</f>
        <v>8840</v>
      </c>
      <c r="F15" s="155">
        <f>'Amendment 1-Other Funds'!F15+'Other Funds-Revision No. 2'!F15+'Other Funds-Revision No. 3'!F15</f>
        <v>0</v>
      </c>
      <c r="G15" s="155">
        <f>'Amendment 1-Other Funds'!G15+'Other Funds-Revision No. 2'!G15+'Other Funds-Revision No. 3'!G15</f>
        <v>0</v>
      </c>
      <c r="H15" s="155">
        <f>'Amendment 1-Other Funds'!H15+'Other Funds-Revision No. 2'!H15+'Other Funds-Revision No. 3'!H15</f>
        <v>0</v>
      </c>
      <c r="I15" s="155">
        <f>'Amendment 1-Other Funds'!I15+'Other Funds-Revision No. 2'!I15+'Other Funds-Revision No. 3'!I15</f>
        <v>0</v>
      </c>
      <c r="J15" s="155">
        <f>'Amendment 1-Other Funds'!J15+'Other Funds-Revision No. 2'!J15+'Other Funds-Revision No. 3'!J15</f>
        <v>0</v>
      </c>
      <c r="K15" s="155">
        <f>'Amendment 1-Other Funds'!K15+'Other Funds-Revision No. 2'!K15+'Other Funds-Revision No. 3'!K15</f>
        <v>4097</v>
      </c>
      <c r="L15" s="155">
        <f>'Amendment 1-Other Funds'!L15+'Other Funds-Revision No. 2'!L15+'Other Funds-Revision No. 3'!L15</f>
        <v>0</v>
      </c>
      <c r="M15" s="155">
        <f>'Amendment 1-Other Funds'!M15+'Other Funds-Revision No. 2'!M15+'Other Funds-Revision No. 3'!M15</f>
        <v>358494</v>
      </c>
      <c r="N15" s="155">
        <f>'Amendment 1-Other Funds'!N15+'Other Funds-Revision No. 2'!N15+'Other Funds-Revision No. 3'!N15</f>
        <v>177039</v>
      </c>
      <c r="O15" s="155">
        <f>'Amendment 1-Other Funds'!O15+'Other Funds-Revision No. 2'!O15+'Other Funds-Revision No. 3'!O15</f>
        <v>54194</v>
      </c>
      <c r="P15" s="155">
        <f>'Amendment 1-Other Funds'!P15+'Other Funds-Revision No. 2'!P15+'Other Funds-Revision No. 3'!P15</f>
        <v>0</v>
      </c>
      <c r="Q15" s="155">
        <f>'Amendment 1-Other Funds'!Q15+'Other Funds-Revision No. 2'!Q15+'Other Funds-Revision No. 3'!Q15</f>
        <v>110000</v>
      </c>
      <c r="R15" s="155">
        <f>'Amendment 1-Other Funds'!R15+'Other Funds-Revision No. 2'!R15+'Other Funds-Revision No. 3'!R15</f>
        <v>120000</v>
      </c>
      <c r="S15" s="155">
        <f>'Amendment 1-Other Funds'!S15+'Other Funds-Revision No. 2'!S15+'Other Funds-Revision No. 3'!S15</f>
        <v>80000</v>
      </c>
      <c r="T15" s="155">
        <f>'Amendment 1-Other Funds'!T15+'Other Funds-Revision No. 2'!T15+'Other Funds-Revision No. 3'!T15</f>
        <v>11000</v>
      </c>
      <c r="U15" s="155">
        <f>'Amendment 1-Other Funds'!U15+'Other Funds-Revision No. 2'!U15+'Other Funds-Revision No. 3'!U15</f>
        <v>25000</v>
      </c>
      <c r="V15" s="155">
        <f>'Amendment 1-Other Funds'!V15+'Other Funds-Revision No. 2'!V15+'Other Funds-Revision No. 3'!V15</f>
        <v>28922</v>
      </c>
      <c r="W15" s="155">
        <f>'Amendment 1-Other Funds'!W15+'Other Funds-Revision No. 2'!W15+'Other Funds-Revision No. 3'!W15</f>
        <v>0</v>
      </c>
      <c r="X15" s="155">
        <f>'Amendment 1-Other Funds'!X15+'Other Funds-Revision No. 2'!X15+'Other Funds-Revision No. 3'!X15</f>
        <v>0</v>
      </c>
      <c r="Y15" s="155">
        <f>'Amendment 1-Other Funds'!Y15+'Other Funds-Revision No. 2'!Y15+'Other Funds-Revision No. 3'!Y15</f>
        <v>0</v>
      </c>
      <c r="Z15" s="155">
        <f>'Amendment 1-Other Funds'!Z15+'Other Funds-Revision No. 2'!Z15+'Other Funds-Revision No. 3'!Z15</f>
        <v>0</v>
      </c>
      <c r="AA15" s="155">
        <f>'Amendment 1-Other Funds'!AA15+'Other Funds-Revision No. 2'!AA15+'Other Funds-Revision No. 3'!AA15</f>
        <v>6423</v>
      </c>
      <c r="AB15" s="155">
        <f>'Amendment 1-Other Funds'!AB15+'Other Funds-Revision No. 2'!AB15+'Other Funds-Revision No. 3'!AB15</f>
        <v>0</v>
      </c>
      <c r="AC15" s="155">
        <f>'Amendment 1-Other Funds'!AC15+'Other Funds-Revision No. 2'!AC15+'Other Funds-Revision No. 3'!AC15</f>
        <v>0</v>
      </c>
      <c r="AD15" s="155">
        <f>'Amendment 1-Other Funds'!AD15+'Other Funds-Revision No. 2'!AD15+'Other Funds-Revision No. 3'!AD15</f>
        <v>0</v>
      </c>
      <c r="AE15" s="155">
        <f>'Amendment 1-Other Funds'!AE15+'Other Funds-Revision No. 2'!AE15+'Other Funds-Revision No. 3'!AE15</f>
        <v>97178</v>
      </c>
      <c r="AF15" s="164">
        <f t="shared" si="0"/>
        <v>1088362</v>
      </c>
    </row>
    <row r="16" spans="1:32" x14ac:dyDescent="0.2">
      <c r="A16" s="28" t="str">
        <f>+'Original ABG Allocation'!A16</f>
        <v>11</v>
      </c>
      <c r="B16" s="28" t="str">
        <f>+'Original ABG Allocation'!B16</f>
        <v>BLAIR</v>
      </c>
      <c r="C16" s="155">
        <f>'Amendment 1-Other Funds'!C16+'Other Funds-Revision No. 2'!C16+'Other Funds-Revision No. 3'!C16</f>
        <v>0</v>
      </c>
      <c r="D16" s="155">
        <f>'Amendment 1-Other Funds'!D16+'Other Funds-Revision No. 2'!D16+'Other Funds-Revision No. 3'!D16</f>
        <v>7175</v>
      </c>
      <c r="E16" s="155">
        <f>'Amendment 1-Other Funds'!E16+'Other Funds-Revision No. 2'!E16+'Other Funds-Revision No. 3'!E16</f>
        <v>8840</v>
      </c>
      <c r="F16" s="155">
        <f>'Amendment 1-Other Funds'!F16+'Other Funds-Revision No. 2'!F16+'Other Funds-Revision No. 3'!F16</f>
        <v>0</v>
      </c>
      <c r="G16" s="155">
        <f>'Amendment 1-Other Funds'!G16+'Other Funds-Revision No. 2'!G16+'Other Funds-Revision No. 3'!G16</f>
        <v>0</v>
      </c>
      <c r="H16" s="155">
        <f>'Amendment 1-Other Funds'!H16+'Other Funds-Revision No. 2'!H16+'Other Funds-Revision No. 3'!H16</f>
        <v>0</v>
      </c>
      <c r="I16" s="155">
        <f>'Amendment 1-Other Funds'!I16+'Other Funds-Revision No. 2'!I16+'Other Funds-Revision No. 3'!I16</f>
        <v>89777</v>
      </c>
      <c r="J16" s="155">
        <f>'Amendment 1-Other Funds'!J16+'Other Funds-Revision No. 2'!J16+'Other Funds-Revision No. 3'!J16</f>
        <v>200000</v>
      </c>
      <c r="K16" s="155">
        <f>'Amendment 1-Other Funds'!K16+'Other Funds-Revision No. 2'!K16+'Other Funds-Revision No. 3'!K16</f>
        <v>3362</v>
      </c>
      <c r="L16" s="155">
        <f>'Amendment 1-Other Funds'!L16+'Other Funds-Revision No. 2'!L16+'Other Funds-Revision No. 3'!L16</f>
        <v>0</v>
      </c>
      <c r="M16" s="155">
        <f>'Amendment 1-Other Funds'!M16+'Other Funds-Revision No. 2'!M16+'Other Funds-Revision No. 3'!M16</f>
        <v>216064</v>
      </c>
      <c r="N16" s="155">
        <f>'Amendment 1-Other Funds'!N16+'Other Funds-Revision No. 2'!N16+'Other Funds-Revision No. 3'!N16</f>
        <v>105395</v>
      </c>
      <c r="O16" s="155">
        <f>'Amendment 1-Other Funds'!O16+'Other Funds-Revision No. 2'!O16+'Other Funds-Revision No. 3'!O16</f>
        <v>54194</v>
      </c>
      <c r="P16" s="155">
        <f>'Amendment 1-Other Funds'!P16+'Other Funds-Revision No. 2'!P16+'Other Funds-Revision No. 3'!P16</f>
        <v>0</v>
      </c>
      <c r="Q16" s="155">
        <f>'Amendment 1-Other Funds'!Q16+'Other Funds-Revision No. 2'!Q16+'Other Funds-Revision No. 3'!Q16</f>
        <v>366040</v>
      </c>
      <c r="R16" s="155">
        <f>'Amendment 1-Other Funds'!R16+'Other Funds-Revision No. 2'!R16+'Other Funds-Revision No. 3'!R16</f>
        <v>269041</v>
      </c>
      <c r="S16" s="155">
        <f>'Amendment 1-Other Funds'!S16+'Other Funds-Revision No. 2'!S16+'Other Funds-Revision No. 3'!S16</f>
        <v>179360</v>
      </c>
      <c r="T16" s="155">
        <f>'Amendment 1-Other Funds'!T16+'Other Funds-Revision No. 2'!T16+'Other Funds-Revision No. 3'!T16</f>
        <v>17506</v>
      </c>
      <c r="U16" s="155">
        <f>'Amendment 1-Other Funds'!U16+'Other Funds-Revision No. 2'!U16+'Other Funds-Revision No. 3'!U16</f>
        <v>28768</v>
      </c>
      <c r="V16" s="155">
        <f>'Amendment 1-Other Funds'!V16+'Other Funds-Revision No. 2'!V16+'Other Funds-Revision No. 3'!V16</f>
        <v>21456</v>
      </c>
      <c r="W16" s="155">
        <f>'Amendment 1-Other Funds'!W16+'Other Funds-Revision No. 2'!W16+'Other Funds-Revision No. 3'!W16</f>
        <v>331123</v>
      </c>
      <c r="X16" s="155">
        <f>'Amendment 1-Other Funds'!X16+'Other Funds-Revision No. 2'!X16+'Other Funds-Revision No. 3'!X16</f>
        <v>0</v>
      </c>
      <c r="Y16" s="155">
        <f>'Amendment 1-Other Funds'!Y16+'Other Funds-Revision No. 2'!Y16+'Other Funds-Revision No. 3'!Y16</f>
        <v>0</v>
      </c>
      <c r="Z16" s="155">
        <f>'Amendment 1-Other Funds'!Z16+'Other Funds-Revision No. 2'!Z16+'Other Funds-Revision No. 3'!Z16</f>
        <v>1496237</v>
      </c>
      <c r="AA16" s="155">
        <f>'Amendment 1-Other Funds'!AA16+'Other Funds-Revision No. 2'!AA16+'Other Funds-Revision No. 3'!AA16</f>
        <v>4739</v>
      </c>
      <c r="AB16" s="155">
        <f>'Amendment 1-Other Funds'!AB16+'Other Funds-Revision No. 2'!AB16+'Other Funds-Revision No. 3'!AB16</f>
        <v>0</v>
      </c>
      <c r="AC16" s="155">
        <f>'Amendment 1-Other Funds'!AC16+'Other Funds-Revision No. 2'!AC16+'Other Funds-Revision No. 3'!AC16</f>
        <v>0</v>
      </c>
      <c r="AD16" s="155">
        <f>'Amendment 1-Other Funds'!AD16+'Other Funds-Revision No. 2'!AD16+'Other Funds-Revision No. 3'!AD16</f>
        <v>0</v>
      </c>
      <c r="AE16" s="155">
        <f>'Amendment 1-Other Funds'!AE16+'Other Funds-Revision No. 2'!AE16+'Other Funds-Revision No. 3'!AE16</f>
        <v>72092</v>
      </c>
      <c r="AF16" s="164">
        <f t="shared" si="0"/>
        <v>3471169</v>
      </c>
    </row>
    <row r="17" spans="1:32" x14ac:dyDescent="0.2">
      <c r="A17" s="28" t="str">
        <f>+'Original ABG Allocation'!A17</f>
        <v>12</v>
      </c>
      <c r="B17" s="28" t="str">
        <f>+'Original ABG Allocation'!B17</f>
        <v>BED/FULT/HUNT</v>
      </c>
      <c r="C17" s="155">
        <f>'Amendment 1-Other Funds'!C17+'Other Funds-Revision No. 2'!C17+'Other Funds-Revision No. 3'!C17</f>
        <v>0</v>
      </c>
      <c r="D17" s="155">
        <f>'Amendment 1-Other Funds'!D17+'Other Funds-Revision No. 2'!D17+'Other Funds-Revision No. 3'!D17</f>
        <v>4200</v>
      </c>
      <c r="E17" s="155">
        <f>'Amendment 1-Other Funds'!E17+'Other Funds-Revision No. 2'!E17+'Other Funds-Revision No. 3'!E17</f>
        <v>8840</v>
      </c>
      <c r="F17" s="155">
        <f>'Amendment 1-Other Funds'!F17+'Other Funds-Revision No. 2'!F17+'Other Funds-Revision No. 3'!F17</f>
        <v>0</v>
      </c>
      <c r="G17" s="155">
        <f>'Amendment 1-Other Funds'!G17+'Other Funds-Revision No. 2'!G17+'Other Funds-Revision No. 3'!G17</f>
        <v>0</v>
      </c>
      <c r="H17" s="155">
        <f>'Amendment 1-Other Funds'!H17+'Other Funds-Revision No. 2'!H17+'Other Funds-Revision No. 3'!H17</f>
        <v>0</v>
      </c>
      <c r="I17" s="155">
        <f>'Amendment 1-Other Funds'!I17+'Other Funds-Revision No. 2'!I17+'Other Funds-Revision No. 3'!I17</f>
        <v>0</v>
      </c>
      <c r="J17" s="155">
        <f>'Amendment 1-Other Funds'!J17+'Other Funds-Revision No. 2'!J17+'Other Funds-Revision No. 3'!J17</f>
        <v>0</v>
      </c>
      <c r="K17" s="155">
        <f>'Amendment 1-Other Funds'!K17+'Other Funds-Revision No. 2'!K17+'Other Funds-Revision No. 3'!K17</f>
        <v>4056</v>
      </c>
      <c r="L17" s="155">
        <f>'Amendment 1-Other Funds'!L17+'Other Funds-Revision No. 2'!L17+'Other Funds-Revision No. 3'!L17</f>
        <v>0</v>
      </c>
      <c r="M17" s="155">
        <f>'Amendment 1-Other Funds'!M17+'Other Funds-Revision No. 2'!M17+'Other Funds-Revision No. 3'!M17</f>
        <v>485156</v>
      </c>
      <c r="N17" s="155">
        <f>'Amendment 1-Other Funds'!N17+'Other Funds-Revision No. 2'!N17+'Other Funds-Revision No. 3'!N17</f>
        <v>60084</v>
      </c>
      <c r="O17" s="155">
        <f>'Amendment 1-Other Funds'!O17+'Other Funds-Revision No. 2'!O17+'Other Funds-Revision No. 3'!O17</f>
        <v>54194</v>
      </c>
      <c r="P17" s="155">
        <f>'Amendment 1-Other Funds'!P17+'Other Funds-Revision No. 2'!P17+'Other Funds-Revision No. 3'!P17</f>
        <v>0</v>
      </c>
      <c r="Q17" s="155">
        <f>'Amendment 1-Other Funds'!Q17+'Other Funds-Revision No. 2'!Q17+'Other Funds-Revision No. 3'!Q17</f>
        <v>254570</v>
      </c>
      <c r="R17" s="155">
        <f>'Amendment 1-Other Funds'!R17+'Other Funds-Revision No. 2'!R17+'Other Funds-Revision No. 3'!R17</f>
        <v>249036</v>
      </c>
      <c r="S17" s="155">
        <f>'Amendment 1-Other Funds'!S17+'Other Funds-Revision No. 2'!S17+'Other Funds-Revision No. 3'!S17</f>
        <v>166024</v>
      </c>
      <c r="T17" s="155">
        <f>'Amendment 1-Other Funds'!T17+'Other Funds-Revision No. 2'!T17+'Other Funds-Revision No. 3'!T17</f>
        <v>0</v>
      </c>
      <c r="U17" s="155">
        <f>'Amendment 1-Other Funds'!U17+'Other Funds-Revision No. 2'!U17+'Other Funds-Revision No. 3'!U17</f>
        <v>0</v>
      </c>
      <c r="V17" s="155">
        <f>'Amendment 1-Other Funds'!V17+'Other Funds-Revision No. 2'!V17+'Other Funds-Revision No. 3'!V17</f>
        <v>28502</v>
      </c>
      <c r="W17" s="155">
        <f>'Amendment 1-Other Funds'!W17+'Other Funds-Revision No. 2'!W17+'Other Funds-Revision No. 3'!W17</f>
        <v>0</v>
      </c>
      <c r="X17" s="155">
        <f>'Amendment 1-Other Funds'!X17+'Other Funds-Revision No. 2'!X17+'Other Funds-Revision No. 3'!X17</f>
        <v>0</v>
      </c>
      <c r="Y17" s="155">
        <f>'Amendment 1-Other Funds'!Y17+'Other Funds-Revision No. 2'!Y17+'Other Funds-Revision No. 3'!Y17</f>
        <v>0</v>
      </c>
      <c r="Z17" s="155">
        <f>'Amendment 1-Other Funds'!Z17+'Other Funds-Revision No. 2'!Z17+'Other Funds-Revision No. 3'!Z17</f>
        <v>0</v>
      </c>
      <c r="AA17" s="155">
        <f>'Amendment 1-Other Funds'!AA17+'Other Funds-Revision No. 2'!AA17+'Other Funds-Revision No. 3'!AA17</f>
        <v>6592</v>
      </c>
      <c r="AB17" s="155">
        <f>'Amendment 1-Other Funds'!AB17+'Other Funds-Revision No. 2'!AB17+'Other Funds-Revision No. 3'!AB17</f>
        <v>0</v>
      </c>
      <c r="AC17" s="155">
        <f>'Amendment 1-Other Funds'!AC17+'Other Funds-Revision No. 2'!AC17+'Other Funds-Revision No. 3'!AC17</f>
        <v>0</v>
      </c>
      <c r="AD17" s="155">
        <f>'Amendment 1-Other Funds'!AD17+'Other Funds-Revision No. 2'!AD17+'Other Funds-Revision No. 3'!AD17</f>
        <v>0</v>
      </c>
      <c r="AE17" s="155">
        <f>'Amendment 1-Other Funds'!AE17+'Other Funds-Revision No. 2'!AE17+'Other Funds-Revision No. 3'!AE17</f>
        <v>95767</v>
      </c>
      <c r="AF17" s="164">
        <f t="shared" si="0"/>
        <v>1417021</v>
      </c>
    </row>
    <row r="18" spans="1:32" x14ac:dyDescent="0.2">
      <c r="A18" s="28" t="str">
        <f>+'Original ABG Allocation'!A18</f>
        <v>13</v>
      </c>
      <c r="B18" s="28" t="str">
        <f>+'Original ABG Allocation'!B18</f>
        <v>CENTRE</v>
      </c>
      <c r="C18" s="155">
        <f>'Amendment 1-Other Funds'!C18+'Other Funds-Revision No. 2'!C18+'Other Funds-Revision No. 3'!C18</f>
        <v>0</v>
      </c>
      <c r="D18" s="155">
        <f>'Amendment 1-Other Funds'!D18+'Other Funds-Revision No. 2'!D18+'Other Funds-Revision No. 3'!D18</f>
        <v>15250</v>
      </c>
      <c r="E18" s="155">
        <f>'Amendment 1-Other Funds'!E18+'Other Funds-Revision No. 2'!E18+'Other Funds-Revision No. 3'!E18</f>
        <v>8840</v>
      </c>
      <c r="F18" s="155">
        <f>'Amendment 1-Other Funds'!F18+'Other Funds-Revision No. 2'!F18+'Other Funds-Revision No. 3'!F18</f>
        <v>0</v>
      </c>
      <c r="G18" s="155">
        <f>'Amendment 1-Other Funds'!G18+'Other Funds-Revision No. 2'!G18+'Other Funds-Revision No. 3'!G18</f>
        <v>0</v>
      </c>
      <c r="H18" s="155">
        <f>'Amendment 1-Other Funds'!H18+'Other Funds-Revision No. 2'!H18+'Other Funds-Revision No. 3'!H18</f>
        <v>0</v>
      </c>
      <c r="I18" s="155">
        <f>'Amendment 1-Other Funds'!I18+'Other Funds-Revision No. 2'!I18+'Other Funds-Revision No. 3'!I18</f>
        <v>0</v>
      </c>
      <c r="J18" s="155">
        <f>'Amendment 1-Other Funds'!J18+'Other Funds-Revision No. 2'!J18+'Other Funds-Revision No. 3'!J18</f>
        <v>0</v>
      </c>
      <c r="K18" s="155">
        <f>'Amendment 1-Other Funds'!K18+'Other Funds-Revision No. 2'!K18+'Other Funds-Revision No. 3'!K18</f>
        <v>3080</v>
      </c>
      <c r="L18" s="155">
        <f>'Amendment 1-Other Funds'!L18+'Other Funds-Revision No. 2'!L18+'Other Funds-Revision No. 3'!L18</f>
        <v>0</v>
      </c>
      <c r="M18" s="155">
        <f>'Amendment 1-Other Funds'!M18+'Other Funds-Revision No. 2'!M18+'Other Funds-Revision No. 3'!M18</f>
        <v>385387</v>
      </c>
      <c r="N18" s="155">
        <f>'Amendment 1-Other Funds'!N18+'Other Funds-Revision No. 2'!N18+'Other Funds-Revision No. 3'!N18</f>
        <v>277973</v>
      </c>
      <c r="O18" s="155">
        <f>'Amendment 1-Other Funds'!O18+'Other Funds-Revision No. 2'!O18+'Other Funds-Revision No. 3'!O18</f>
        <v>23800</v>
      </c>
      <c r="P18" s="155">
        <f>'Amendment 1-Other Funds'!P18+'Other Funds-Revision No. 2'!P18+'Other Funds-Revision No. 3'!P18</f>
        <v>65000</v>
      </c>
      <c r="Q18" s="155">
        <f>'Amendment 1-Other Funds'!Q18+'Other Funds-Revision No. 2'!Q18+'Other Funds-Revision No. 3'!Q18</f>
        <v>40449</v>
      </c>
      <c r="R18" s="155">
        <f>'Amendment 1-Other Funds'!R18+'Other Funds-Revision No. 2'!R18+'Other Funds-Revision No. 3'!R18</f>
        <v>39569</v>
      </c>
      <c r="S18" s="155">
        <f>'Amendment 1-Other Funds'!S18+'Other Funds-Revision No. 2'!S18+'Other Funds-Revision No. 3'!S18</f>
        <v>26379</v>
      </c>
      <c r="T18" s="155">
        <f>'Amendment 1-Other Funds'!T18+'Other Funds-Revision No. 2'!T18+'Other Funds-Revision No. 3'!T18</f>
        <v>3869</v>
      </c>
      <c r="U18" s="155">
        <f>'Amendment 1-Other Funds'!U18+'Other Funds-Revision No. 2'!U18+'Other Funds-Revision No. 3'!U18</f>
        <v>12922</v>
      </c>
      <c r="V18" s="155">
        <f>'Amendment 1-Other Funds'!V18+'Other Funds-Revision No. 2'!V18+'Other Funds-Revision No. 3'!V18</f>
        <v>18588</v>
      </c>
      <c r="W18" s="155">
        <f>'Amendment 1-Other Funds'!W18+'Other Funds-Revision No. 2'!W18+'Other Funds-Revision No. 3'!W18</f>
        <v>0</v>
      </c>
      <c r="X18" s="155">
        <f>'Amendment 1-Other Funds'!X18+'Other Funds-Revision No. 2'!X18+'Other Funds-Revision No. 3'!X18</f>
        <v>0</v>
      </c>
      <c r="Y18" s="155">
        <f>'Amendment 1-Other Funds'!Y18+'Other Funds-Revision No. 2'!Y18+'Other Funds-Revision No. 3'!Y18</f>
        <v>0</v>
      </c>
      <c r="Z18" s="155">
        <f>'Amendment 1-Other Funds'!Z18+'Other Funds-Revision No. 2'!Z18+'Other Funds-Revision No. 3'!Z18</f>
        <v>0</v>
      </c>
      <c r="AA18" s="155">
        <f>'Amendment 1-Other Funds'!AA18+'Other Funds-Revision No. 2'!AA18+'Other Funds-Revision No. 3'!AA18</f>
        <v>4190</v>
      </c>
      <c r="AB18" s="155">
        <f>'Amendment 1-Other Funds'!AB18+'Other Funds-Revision No. 2'!AB18+'Other Funds-Revision No. 3'!AB18</f>
        <v>0</v>
      </c>
      <c r="AC18" s="155">
        <f>'Amendment 1-Other Funds'!AC18+'Other Funds-Revision No. 2'!AC18+'Other Funds-Revision No. 3'!AC18</f>
        <v>0</v>
      </c>
      <c r="AD18" s="155">
        <f>'Amendment 1-Other Funds'!AD18+'Other Funds-Revision No. 2'!AD18+'Other Funds-Revision No. 3'!AD18</f>
        <v>0</v>
      </c>
      <c r="AE18" s="155">
        <f>'Amendment 1-Other Funds'!AE18+'Other Funds-Revision No. 2'!AE18+'Other Funds-Revision No. 3'!AE18</f>
        <v>62455</v>
      </c>
      <c r="AF18" s="164">
        <f t="shared" si="0"/>
        <v>987751</v>
      </c>
    </row>
    <row r="19" spans="1:32" x14ac:dyDescent="0.2">
      <c r="A19" s="28" t="str">
        <f>+'Original ABG Allocation'!A19</f>
        <v>14</v>
      </c>
      <c r="B19" s="28" t="str">
        <f>+'Original ABG Allocation'!B19</f>
        <v>LYCOM/CLINTON</v>
      </c>
      <c r="C19" s="155">
        <f>'Amendment 1-Other Funds'!C19+'Other Funds-Revision No. 2'!C19+'Other Funds-Revision No. 3'!C19</f>
        <v>0</v>
      </c>
      <c r="D19" s="155">
        <f>'Amendment 1-Other Funds'!D19+'Other Funds-Revision No. 2'!D19+'Other Funds-Revision No. 3'!D19</f>
        <v>25000</v>
      </c>
      <c r="E19" s="155">
        <f>'Amendment 1-Other Funds'!E19+'Other Funds-Revision No. 2'!E19+'Other Funds-Revision No. 3'!E19</f>
        <v>8840</v>
      </c>
      <c r="F19" s="155">
        <f>'Amendment 1-Other Funds'!F19+'Other Funds-Revision No. 2'!F19+'Other Funds-Revision No. 3'!F19</f>
        <v>0</v>
      </c>
      <c r="G19" s="155">
        <f>'Amendment 1-Other Funds'!G19+'Other Funds-Revision No. 2'!G19+'Other Funds-Revision No. 3'!G19</f>
        <v>0</v>
      </c>
      <c r="H19" s="155">
        <f>'Amendment 1-Other Funds'!H19+'Other Funds-Revision No. 2'!H19+'Other Funds-Revision No. 3'!H19</f>
        <v>0</v>
      </c>
      <c r="I19" s="155">
        <f>'Amendment 1-Other Funds'!I19+'Other Funds-Revision No. 2'!I19+'Other Funds-Revision No. 3'!I19</f>
        <v>0</v>
      </c>
      <c r="J19" s="155">
        <f>'Amendment 1-Other Funds'!J19+'Other Funds-Revision No. 2'!J19+'Other Funds-Revision No. 3'!J19</f>
        <v>0</v>
      </c>
      <c r="K19" s="155">
        <f>'Amendment 1-Other Funds'!K19+'Other Funds-Revision No. 2'!K19+'Other Funds-Revision No. 3'!K19</f>
        <v>4122</v>
      </c>
      <c r="L19" s="155">
        <f>'Amendment 1-Other Funds'!L19+'Other Funds-Revision No. 2'!L19+'Other Funds-Revision No. 3'!L19</f>
        <v>0</v>
      </c>
      <c r="M19" s="155">
        <f>'Amendment 1-Other Funds'!M19+'Other Funds-Revision No. 2'!M19+'Other Funds-Revision No. 3'!M19</f>
        <v>444398</v>
      </c>
      <c r="N19" s="155">
        <f>'Amendment 1-Other Funds'!N19+'Other Funds-Revision No. 2'!N19+'Other Funds-Revision No. 3'!N19</f>
        <v>61641</v>
      </c>
      <c r="O19" s="155">
        <f>'Amendment 1-Other Funds'!O19+'Other Funds-Revision No. 2'!O19+'Other Funds-Revision No. 3'!O19</f>
        <v>40000</v>
      </c>
      <c r="P19" s="155">
        <f>'Amendment 1-Other Funds'!P19+'Other Funds-Revision No. 2'!P19+'Other Funds-Revision No. 3'!P19</f>
        <v>5365</v>
      </c>
      <c r="Q19" s="155">
        <f>'Amendment 1-Other Funds'!Q19+'Other Funds-Revision No. 2'!Q19+'Other Funds-Revision No. 3'!Q19</f>
        <v>126747</v>
      </c>
      <c r="R19" s="155">
        <f>'Amendment 1-Other Funds'!R19+'Other Funds-Revision No. 2'!R19+'Other Funds-Revision No. 3'!R19</f>
        <v>123991</v>
      </c>
      <c r="S19" s="155">
        <f>'Amendment 1-Other Funds'!S19+'Other Funds-Revision No. 2'!S19+'Other Funds-Revision No. 3'!S19</f>
        <v>82661</v>
      </c>
      <c r="T19" s="155">
        <f>'Amendment 1-Other Funds'!T19+'Other Funds-Revision No. 2'!T19+'Other Funds-Revision No. 3'!T19</f>
        <v>12124</v>
      </c>
      <c r="U19" s="155">
        <f>'Amendment 1-Other Funds'!U19+'Other Funds-Revision No. 2'!U19+'Other Funds-Revision No. 3'!U19</f>
        <v>40492</v>
      </c>
      <c r="V19" s="155">
        <f>'Amendment 1-Other Funds'!V19+'Other Funds-Revision No. 2'!V19+'Other Funds-Revision No. 3'!V19</f>
        <v>29172</v>
      </c>
      <c r="W19" s="155">
        <f>'Amendment 1-Other Funds'!W19+'Other Funds-Revision No. 2'!W19+'Other Funds-Revision No. 3'!W19</f>
        <v>0</v>
      </c>
      <c r="X19" s="155">
        <f>'Amendment 1-Other Funds'!X19+'Other Funds-Revision No. 2'!X19+'Other Funds-Revision No. 3'!X19</f>
        <v>0</v>
      </c>
      <c r="Y19" s="155">
        <f>'Amendment 1-Other Funds'!Y19+'Other Funds-Revision No. 2'!Y19+'Other Funds-Revision No. 3'!Y19</f>
        <v>0</v>
      </c>
      <c r="Z19" s="155">
        <f>'Amendment 1-Other Funds'!Z19+'Other Funds-Revision No. 2'!Z19+'Other Funds-Revision No. 3'!Z19</f>
        <v>0</v>
      </c>
      <c r="AA19" s="155">
        <f>'Amendment 1-Other Funds'!AA19+'Other Funds-Revision No. 2'!AA19+'Other Funds-Revision No. 3'!AA19</f>
        <v>6565</v>
      </c>
      <c r="AB19" s="155">
        <f>'Amendment 1-Other Funds'!AB19+'Other Funds-Revision No. 2'!AB19+'Other Funds-Revision No. 3'!AB19</f>
        <v>0</v>
      </c>
      <c r="AC19" s="155">
        <f>'Amendment 1-Other Funds'!AC19+'Other Funds-Revision No. 2'!AC19+'Other Funds-Revision No. 3'!AC19</f>
        <v>0</v>
      </c>
      <c r="AD19" s="155">
        <f>'Amendment 1-Other Funds'!AD19+'Other Funds-Revision No. 2'!AD19+'Other Funds-Revision No. 3'!AD19</f>
        <v>0</v>
      </c>
      <c r="AE19" s="155">
        <f>'Amendment 1-Other Funds'!AE19+'Other Funds-Revision No. 2'!AE19+'Other Funds-Revision No. 3'!AE19</f>
        <v>98019</v>
      </c>
      <c r="AF19" s="164">
        <f t="shared" si="0"/>
        <v>1109137</v>
      </c>
    </row>
    <row r="20" spans="1:32" x14ac:dyDescent="0.2">
      <c r="A20" s="28" t="str">
        <f>+'Original ABG Allocation'!A20</f>
        <v>15</v>
      </c>
      <c r="B20" s="28" t="str">
        <f>+'Original ABG Allocation'!B20</f>
        <v>COLUM/MONT</v>
      </c>
      <c r="C20" s="155">
        <f>'Amendment 1-Other Funds'!C20+'Other Funds-Revision No. 2'!C20+'Other Funds-Revision No. 3'!C20</f>
        <v>0</v>
      </c>
      <c r="D20" s="155">
        <f>'Amendment 1-Other Funds'!D20+'Other Funds-Revision No. 2'!D20+'Other Funds-Revision No. 3'!D20</f>
        <v>15250</v>
      </c>
      <c r="E20" s="155">
        <f>'Amendment 1-Other Funds'!E20+'Other Funds-Revision No. 2'!E20+'Other Funds-Revision No. 3'!E20</f>
        <v>8840</v>
      </c>
      <c r="F20" s="155">
        <f>'Amendment 1-Other Funds'!F20+'Other Funds-Revision No. 2'!F20+'Other Funds-Revision No. 3'!F20</f>
        <v>0</v>
      </c>
      <c r="G20" s="155">
        <f>'Amendment 1-Other Funds'!G20+'Other Funds-Revision No. 2'!G20+'Other Funds-Revision No. 3'!G20</f>
        <v>0</v>
      </c>
      <c r="H20" s="155">
        <f>'Amendment 1-Other Funds'!H20+'Other Funds-Revision No. 2'!H20+'Other Funds-Revision No. 3'!H20</f>
        <v>0</v>
      </c>
      <c r="I20" s="155">
        <f>'Amendment 1-Other Funds'!I20+'Other Funds-Revision No. 2'!I20+'Other Funds-Revision No. 3'!I20</f>
        <v>0</v>
      </c>
      <c r="J20" s="155">
        <f>'Amendment 1-Other Funds'!J20+'Other Funds-Revision No. 2'!J20+'Other Funds-Revision No. 3'!J20</f>
        <v>0</v>
      </c>
      <c r="K20" s="155">
        <f>'Amendment 1-Other Funds'!K20+'Other Funds-Revision No. 2'!K20+'Other Funds-Revision No. 3'!K20</f>
        <v>2874</v>
      </c>
      <c r="L20" s="155">
        <f>'Amendment 1-Other Funds'!L20+'Other Funds-Revision No. 2'!L20+'Other Funds-Revision No. 3'!L20</f>
        <v>0</v>
      </c>
      <c r="M20" s="155">
        <f>'Amendment 1-Other Funds'!M20+'Other Funds-Revision No. 2'!M20+'Other Funds-Revision No. 3'!M20</f>
        <v>549018</v>
      </c>
      <c r="N20" s="155">
        <f>'Amendment 1-Other Funds'!N20+'Other Funds-Revision No. 2'!N20+'Other Funds-Revision No. 3'!N20</f>
        <v>133815</v>
      </c>
      <c r="O20" s="155">
        <f>'Amendment 1-Other Funds'!O20+'Other Funds-Revision No. 2'!O20+'Other Funds-Revision No. 3'!O20</f>
        <v>54194</v>
      </c>
      <c r="P20" s="155">
        <f>'Amendment 1-Other Funds'!P20+'Other Funds-Revision No. 2'!P20+'Other Funds-Revision No. 3'!P20</f>
        <v>99918</v>
      </c>
      <c r="Q20" s="155">
        <f>'Amendment 1-Other Funds'!Q20+'Other Funds-Revision No. 2'!Q20+'Other Funds-Revision No. 3'!Q20</f>
        <v>50000</v>
      </c>
      <c r="R20" s="155">
        <f>'Amendment 1-Other Funds'!R20+'Other Funds-Revision No. 2'!R20+'Other Funds-Revision No. 3'!R20</f>
        <v>60000</v>
      </c>
      <c r="S20" s="155">
        <f>'Amendment 1-Other Funds'!S20+'Other Funds-Revision No. 2'!S20+'Other Funds-Revision No. 3'!S20</f>
        <v>40000</v>
      </c>
      <c r="T20" s="155">
        <f>'Amendment 1-Other Funds'!T20+'Other Funds-Revision No. 2'!T20+'Other Funds-Revision No. 3'!T20</f>
        <v>5000</v>
      </c>
      <c r="U20" s="155">
        <f>'Amendment 1-Other Funds'!U20+'Other Funds-Revision No. 2'!U20+'Other Funds-Revision No. 3'!U20</f>
        <v>15348</v>
      </c>
      <c r="V20" s="155">
        <f>'Amendment 1-Other Funds'!V20+'Other Funds-Revision No. 2'!V20+'Other Funds-Revision No. 3'!V20</f>
        <v>16498</v>
      </c>
      <c r="W20" s="155">
        <f>'Amendment 1-Other Funds'!W20+'Other Funds-Revision No. 2'!W20+'Other Funds-Revision No. 3'!W20</f>
        <v>0</v>
      </c>
      <c r="X20" s="155">
        <f>'Amendment 1-Other Funds'!X20+'Other Funds-Revision No. 2'!X20+'Other Funds-Revision No. 3'!X20</f>
        <v>0</v>
      </c>
      <c r="Y20" s="155">
        <f>'Amendment 1-Other Funds'!Y20+'Other Funds-Revision No. 2'!Y20+'Other Funds-Revision No. 3'!Y20</f>
        <v>0</v>
      </c>
      <c r="Z20" s="155">
        <f>'Amendment 1-Other Funds'!Z20+'Other Funds-Revision No. 2'!Z20+'Other Funds-Revision No. 3'!Z20</f>
        <v>0</v>
      </c>
      <c r="AA20" s="155">
        <f>'Amendment 1-Other Funds'!AA20+'Other Funds-Revision No. 2'!AA20+'Other Funds-Revision No. 3'!AA20</f>
        <v>3732</v>
      </c>
      <c r="AB20" s="155">
        <f>'Amendment 1-Other Funds'!AB20+'Other Funds-Revision No. 2'!AB20+'Other Funds-Revision No. 3'!AB20</f>
        <v>0</v>
      </c>
      <c r="AC20" s="155">
        <f>'Amendment 1-Other Funds'!AC20+'Other Funds-Revision No. 2'!AC20+'Other Funds-Revision No. 3'!AC20</f>
        <v>0</v>
      </c>
      <c r="AD20" s="155">
        <f>'Amendment 1-Other Funds'!AD20+'Other Funds-Revision No. 2'!AD20+'Other Funds-Revision No. 3'!AD20</f>
        <v>0</v>
      </c>
      <c r="AE20" s="155">
        <f>'Amendment 1-Other Funds'!AE20+'Other Funds-Revision No. 2'!AE20+'Other Funds-Revision No. 3'!AE20</f>
        <v>55435</v>
      </c>
      <c r="AF20" s="164">
        <f t="shared" si="0"/>
        <v>1109922</v>
      </c>
    </row>
    <row r="21" spans="1:32" x14ac:dyDescent="0.2">
      <c r="A21" s="28" t="str">
        <f>+'Original ABG Allocation'!A21</f>
        <v>16</v>
      </c>
      <c r="B21" s="28" t="str">
        <f>+'Original ABG Allocation'!B21</f>
        <v>NORTHUMBERLND</v>
      </c>
      <c r="C21" s="155">
        <f>'Amendment 1-Other Funds'!C21+'Other Funds-Revision No. 2'!C21+'Other Funds-Revision No. 3'!C21</f>
        <v>0</v>
      </c>
      <c r="D21" s="155">
        <f>'Amendment 1-Other Funds'!D21+'Other Funds-Revision No. 2'!D21+'Other Funds-Revision No. 3'!D21</f>
        <v>16950</v>
      </c>
      <c r="E21" s="155">
        <f>'Amendment 1-Other Funds'!E21+'Other Funds-Revision No. 2'!E21+'Other Funds-Revision No. 3'!E21</f>
        <v>8840</v>
      </c>
      <c r="F21" s="155">
        <f>'Amendment 1-Other Funds'!F21+'Other Funds-Revision No. 2'!F21+'Other Funds-Revision No. 3'!F21</f>
        <v>0</v>
      </c>
      <c r="G21" s="155">
        <f>'Amendment 1-Other Funds'!G21+'Other Funds-Revision No. 2'!G21+'Other Funds-Revision No. 3'!G21</f>
        <v>0</v>
      </c>
      <c r="H21" s="155">
        <f>'Amendment 1-Other Funds'!H21+'Other Funds-Revision No. 2'!H21+'Other Funds-Revision No. 3'!H21</f>
        <v>0</v>
      </c>
      <c r="I21" s="155">
        <f>'Amendment 1-Other Funds'!I21+'Other Funds-Revision No. 2'!I21+'Other Funds-Revision No. 3'!I21</f>
        <v>0</v>
      </c>
      <c r="J21" s="155">
        <f>'Amendment 1-Other Funds'!J21+'Other Funds-Revision No. 2'!J21+'Other Funds-Revision No. 3'!J21</f>
        <v>0</v>
      </c>
      <c r="K21" s="155">
        <f>'Amendment 1-Other Funds'!K21+'Other Funds-Revision No. 2'!K21+'Other Funds-Revision No. 3'!K21</f>
        <v>3120</v>
      </c>
      <c r="L21" s="155">
        <f>'Amendment 1-Other Funds'!L21+'Other Funds-Revision No. 2'!L21+'Other Funds-Revision No. 3'!L21</f>
        <v>0</v>
      </c>
      <c r="M21" s="155">
        <f>'Amendment 1-Other Funds'!M21+'Other Funds-Revision No. 2'!M21+'Other Funds-Revision No. 3'!M21</f>
        <v>261510</v>
      </c>
      <c r="N21" s="155">
        <f>'Amendment 1-Other Funds'!N21+'Other Funds-Revision No. 2'!N21+'Other Funds-Revision No. 3'!N21</f>
        <v>343445</v>
      </c>
      <c r="O21" s="155">
        <f>'Amendment 1-Other Funds'!O21+'Other Funds-Revision No. 2'!O21+'Other Funds-Revision No. 3'!O21</f>
        <v>21000</v>
      </c>
      <c r="P21" s="155">
        <f>'Amendment 1-Other Funds'!P21+'Other Funds-Revision No. 2'!P21+'Other Funds-Revision No. 3'!P21</f>
        <v>55000</v>
      </c>
      <c r="Q21" s="155">
        <f>'Amendment 1-Other Funds'!Q21+'Other Funds-Revision No. 2'!Q21+'Other Funds-Revision No. 3'!Q21</f>
        <v>110614</v>
      </c>
      <c r="R21" s="155">
        <f>'Amendment 1-Other Funds'!R21+'Other Funds-Revision No. 2'!R21+'Other Funds-Revision No. 3'!R21</f>
        <v>108209</v>
      </c>
      <c r="S21" s="155">
        <f>'Amendment 1-Other Funds'!S21+'Other Funds-Revision No. 2'!S21+'Other Funds-Revision No. 3'!S21</f>
        <v>72139</v>
      </c>
      <c r="T21" s="155">
        <f>'Amendment 1-Other Funds'!T21+'Other Funds-Revision No. 2'!T21+'Other Funds-Revision No. 3'!T21</f>
        <v>10580</v>
      </c>
      <c r="U21" s="155">
        <f>'Amendment 1-Other Funds'!U21+'Other Funds-Revision No. 2'!U21+'Other Funds-Revision No. 3'!U21</f>
        <v>35338</v>
      </c>
      <c r="V21" s="155">
        <f>'Amendment 1-Other Funds'!V21+'Other Funds-Revision No. 2'!V21+'Other Funds-Revision No. 3'!V21</f>
        <v>18995</v>
      </c>
      <c r="W21" s="155">
        <f>'Amendment 1-Other Funds'!W21+'Other Funds-Revision No. 2'!W21+'Other Funds-Revision No. 3'!W21</f>
        <v>0</v>
      </c>
      <c r="X21" s="155">
        <f>'Amendment 1-Other Funds'!X21+'Other Funds-Revision No. 2'!X21+'Other Funds-Revision No. 3'!X21</f>
        <v>0</v>
      </c>
      <c r="Y21" s="155">
        <f>'Amendment 1-Other Funds'!Y21+'Other Funds-Revision No. 2'!Y21+'Other Funds-Revision No. 3'!Y21</f>
        <v>0</v>
      </c>
      <c r="Z21" s="155">
        <f>'Amendment 1-Other Funds'!Z21+'Other Funds-Revision No. 2'!Z21+'Other Funds-Revision No. 3'!Z21</f>
        <v>0</v>
      </c>
      <c r="AA21" s="155">
        <f>'Amendment 1-Other Funds'!AA21+'Other Funds-Revision No. 2'!AA21+'Other Funds-Revision No. 3'!AA21</f>
        <v>4297</v>
      </c>
      <c r="AB21" s="155">
        <f>'Amendment 1-Other Funds'!AB21+'Other Funds-Revision No. 2'!AB21+'Other Funds-Revision No. 3'!AB21</f>
        <v>0</v>
      </c>
      <c r="AC21" s="155">
        <f>'Amendment 1-Other Funds'!AC21+'Other Funds-Revision No. 2'!AC21+'Other Funds-Revision No. 3'!AC21</f>
        <v>0</v>
      </c>
      <c r="AD21" s="155">
        <f>'Amendment 1-Other Funds'!AD21+'Other Funds-Revision No. 2'!AD21+'Other Funds-Revision No. 3'!AD21</f>
        <v>0</v>
      </c>
      <c r="AE21" s="155">
        <f>'Amendment 1-Other Funds'!AE21+'Other Funds-Revision No. 2'!AE21+'Other Funds-Revision No. 3'!AE21</f>
        <v>63823</v>
      </c>
      <c r="AF21" s="164">
        <f t="shared" si="0"/>
        <v>1133860</v>
      </c>
    </row>
    <row r="22" spans="1:32" x14ac:dyDescent="0.2">
      <c r="A22" s="28" t="str">
        <f>+'Original ABG Allocation'!A22</f>
        <v>17</v>
      </c>
      <c r="B22" s="28" t="str">
        <f>+'Original ABG Allocation'!B22</f>
        <v>UNION/SNYDER</v>
      </c>
      <c r="C22" s="155">
        <f>'Amendment 1-Other Funds'!C22+'Other Funds-Revision No. 2'!C22+'Other Funds-Revision No. 3'!C22</f>
        <v>0</v>
      </c>
      <c r="D22" s="155">
        <f>'Amendment 1-Other Funds'!D22+'Other Funds-Revision No. 2'!D22+'Other Funds-Revision No. 3'!D22</f>
        <v>16100</v>
      </c>
      <c r="E22" s="155">
        <f>'Amendment 1-Other Funds'!E22+'Other Funds-Revision No. 2'!E22+'Other Funds-Revision No. 3'!E22</f>
        <v>8840</v>
      </c>
      <c r="F22" s="155">
        <f>'Amendment 1-Other Funds'!F22+'Other Funds-Revision No. 2'!F22+'Other Funds-Revision No. 3'!F22</f>
        <v>0</v>
      </c>
      <c r="G22" s="155">
        <f>'Amendment 1-Other Funds'!G22+'Other Funds-Revision No. 2'!G22+'Other Funds-Revision No. 3'!G22</f>
        <v>0</v>
      </c>
      <c r="H22" s="155">
        <f>'Amendment 1-Other Funds'!H22+'Other Funds-Revision No. 2'!H22+'Other Funds-Revision No. 3'!H22</f>
        <v>0</v>
      </c>
      <c r="I22" s="155">
        <f>'Amendment 1-Other Funds'!I22+'Other Funds-Revision No. 2'!I22+'Other Funds-Revision No. 3'!I22</f>
        <v>0</v>
      </c>
      <c r="J22" s="155">
        <f>'Amendment 1-Other Funds'!J22+'Other Funds-Revision No. 2'!J22+'Other Funds-Revision No. 3'!J22</f>
        <v>0</v>
      </c>
      <c r="K22" s="155">
        <f>'Amendment 1-Other Funds'!K22+'Other Funds-Revision No. 2'!K22+'Other Funds-Revision No. 3'!K22</f>
        <v>2858</v>
      </c>
      <c r="L22" s="155">
        <f>'Amendment 1-Other Funds'!L22+'Other Funds-Revision No. 2'!L22+'Other Funds-Revision No. 3'!L22</f>
        <v>0</v>
      </c>
      <c r="M22" s="155">
        <f>'Amendment 1-Other Funds'!M22+'Other Funds-Revision No. 2'!M22+'Other Funds-Revision No. 3'!M22</f>
        <v>506055</v>
      </c>
      <c r="N22" s="155">
        <f>'Amendment 1-Other Funds'!N22+'Other Funds-Revision No. 2'!N22+'Other Funds-Revision No. 3'!N22</f>
        <v>56337</v>
      </c>
      <c r="O22" s="155">
        <f>'Amendment 1-Other Funds'!O22+'Other Funds-Revision No. 2'!O22+'Other Funds-Revision No. 3'!O22</f>
        <v>50737</v>
      </c>
      <c r="P22" s="155">
        <f>'Amendment 1-Other Funds'!P22+'Other Funds-Revision No. 2'!P22+'Other Funds-Revision No. 3'!P22</f>
        <v>0</v>
      </c>
      <c r="Q22" s="155">
        <f>'Amendment 1-Other Funds'!Q22+'Other Funds-Revision No. 2'!Q22+'Other Funds-Revision No. 3'!Q22</f>
        <v>170190</v>
      </c>
      <c r="R22" s="155">
        <f>'Amendment 1-Other Funds'!R22+'Other Funds-Revision No. 2'!R22+'Other Funds-Revision No. 3'!R22</f>
        <v>244321</v>
      </c>
      <c r="S22" s="155">
        <f>'Amendment 1-Other Funds'!S22+'Other Funds-Revision No. 2'!S22+'Other Funds-Revision No. 3'!S22</f>
        <v>169902</v>
      </c>
      <c r="T22" s="155">
        <f>'Amendment 1-Other Funds'!T22+'Other Funds-Revision No. 2'!T22+'Other Funds-Revision No. 3'!T22</f>
        <v>0</v>
      </c>
      <c r="U22" s="155">
        <f>'Amendment 1-Other Funds'!U22+'Other Funds-Revision No. 2'!U22+'Other Funds-Revision No. 3'!U22</f>
        <v>0</v>
      </c>
      <c r="V22" s="155">
        <f>'Amendment 1-Other Funds'!V22+'Other Funds-Revision No. 2'!V22+'Other Funds-Revision No. 3'!V22</f>
        <v>16338</v>
      </c>
      <c r="W22" s="155">
        <f>'Amendment 1-Other Funds'!W22+'Other Funds-Revision No. 2'!W22+'Other Funds-Revision No. 3'!W22</f>
        <v>0</v>
      </c>
      <c r="X22" s="155">
        <f>'Amendment 1-Other Funds'!X22+'Other Funds-Revision No. 2'!X22+'Other Funds-Revision No. 3'!X22</f>
        <v>0</v>
      </c>
      <c r="Y22" s="155">
        <f>'Amendment 1-Other Funds'!Y22+'Other Funds-Revision No. 2'!Y22+'Other Funds-Revision No. 3'!Y22</f>
        <v>0</v>
      </c>
      <c r="Z22" s="155">
        <f>'Amendment 1-Other Funds'!Z22+'Other Funds-Revision No. 2'!Z22+'Other Funds-Revision No. 3'!Z22</f>
        <v>0</v>
      </c>
      <c r="AA22" s="155">
        <f>'Amendment 1-Other Funds'!AA22+'Other Funds-Revision No. 2'!AA22+'Other Funds-Revision No. 3'!AA22</f>
        <v>3712</v>
      </c>
      <c r="AB22" s="155">
        <f>'Amendment 1-Other Funds'!AB22+'Other Funds-Revision No. 2'!AB22+'Other Funds-Revision No. 3'!AB22</f>
        <v>13108</v>
      </c>
      <c r="AC22" s="155">
        <f>'Amendment 1-Other Funds'!AC22+'Other Funds-Revision No. 2'!AC22+'Other Funds-Revision No. 3'!AC22</f>
        <v>0</v>
      </c>
      <c r="AD22" s="155">
        <f>'Amendment 1-Other Funds'!AD22+'Other Funds-Revision No. 2'!AD22+'Other Funds-Revision No. 3'!AD22</f>
        <v>0</v>
      </c>
      <c r="AE22" s="155">
        <f>'Amendment 1-Other Funds'!AE22+'Other Funds-Revision No. 2'!AE22+'Other Funds-Revision No. 3'!AE22</f>
        <v>54897</v>
      </c>
      <c r="AF22" s="164">
        <f t="shared" si="0"/>
        <v>1313395</v>
      </c>
    </row>
    <row r="23" spans="1:32" x14ac:dyDescent="0.2">
      <c r="A23" s="28" t="str">
        <f>+'Original ABG Allocation'!A23</f>
        <v>18</v>
      </c>
      <c r="B23" s="28" t="str">
        <f>+'Original ABG Allocation'!B23</f>
        <v>MIFF/JUNIATA</v>
      </c>
      <c r="C23" s="155">
        <f>'Amendment 1-Other Funds'!C23+'Other Funds-Revision No. 2'!C23+'Other Funds-Revision No. 3'!C23</f>
        <v>0</v>
      </c>
      <c r="D23" s="155">
        <f>'Amendment 1-Other Funds'!D23+'Other Funds-Revision No. 2'!D23+'Other Funds-Revision No. 3'!D23</f>
        <v>8875</v>
      </c>
      <c r="E23" s="155">
        <f>'Amendment 1-Other Funds'!E23+'Other Funds-Revision No. 2'!E23+'Other Funds-Revision No. 3'!E23</f>
        <v>8840</v>
      </c>
      <c r="F23" s="155">
        <f>'Amendment 1-Other Funds'!F23+'Other Funds-Revision No. 2'!F23+'Other Funds-Revision No. 3'!F23</f>
        <v>0</v>
      </c>
      <c r="G23" s="155">
        <f>'Amendment 1-Other Funds'!G23+'Other Funds-Revision No. 2'!G23+'Other Funds-Revision No. 3'!G23</f>
        <v>0</v>
      </c>
      <c r="H23" s="155">
        <f>'Amendment 1-Other Funds'!H23+'Other Funds-Revision No. 2'!H23+'Other Funds-Revision No. 3'!H23</f>
        <v>10200</v>
      </c>
      <c r="I23" s="155">
        <f>'Amendment 1-Other Funds'!I23+'Other Funds-Revision No. 2'!I23+'Other Funds-Revision No. 3'!I23</f>
        <v>0</v>
      </c>
      <c r="J23" s="155">
        <f>'Amendment 1-Other Funds'!J23+'Other Funds-Revision No. 2'!J23+'Other Funds-Revision No. 3'!J23</f>
        <v>0</v>
      </c>
      <c r="K23" s="155">
        <f>'Amendment 1-Other Funds'!K23+'Other Funds-Revision No. 2'!K23+'Other Funds-Revision No. 3'!K23</f>
        <v>2937</v>
      </c>
      <c r="L23" s="155">
        <f>'Amendment 1-Other Funds'!L23+'Other Funds-Revision No. 2'!L23+'Other Funds-Revision No. 3'!L23</f>
        <v>0</v>
      </c>
      <c r="M23" s="155">
        <f>'Amendment 1-Other Funds'!M23+'Other Funds-Revision No. 2'!M23+'Other Funds-Revision No. 3'!M23</f>
        <v>522632</v>
      </c>
      <c r="N23" s="155">
        <f>'Amendment 1-Other Funds'!N23+'Other Funds-Revision No. 2'!N23+'Other Funds-Revision No. 3'!N23</f>
        <v>44241</v>
      </c>
      <c r="O23" s="155">
        <f>'Amendment 1-Other Funds'!O23+'Other Funds-Revision No. 2'!O23+'Other Funds-Revision No. 3'!O23</f>
        <v>47116</v>
      </c>
      <c r="P23" s="155">
        <f>'Amendment 1-Other Funds'!P23+'Other Funds-Revision No. 2'!P23+'Other Funds-Revision No. 3'!P23</f>
        <v>55036</v>
      </c>
      <c r="Q23" s="155">
        <f>'Amendment 1-Other Funds'!Q23+'Other Funds-Revision No. 2'!Q23+'Other Funds-Revision No. 3'!Q23</f>
        <v>0</v>
      </c>
      <c r="R23" s="155">
        <f>'Amendment 1-Other Funds'!R23+'Other Funds-Revision No. 2'!R23+'Other Funds-Revision No. 3'!R23</f>
        <v>112031</v>
      </c>
      <c r="S23" s="155">
        <f>'Amendment 1-Other Funds'!S23+'Other Funds-Revision No. 2'!S23+'Other Funds-Revision No. 3'!S23</f>
        <v>74688</v>
      </c>
      <c r="T23" s="155">
        <f>'Amendment 1-Other Funds'!T23+'Other Funds-Revision No. 2'!T23+'Other Funds-Revision No. 3'!T23</f>
        <v>0</v>
      </c>
      <c r="U23" s="155">
        <f>'Amendment 1-Other Funds'!U23+'Other Funds-Revision No. 2'!U23+'Other Funds-Revision No. 3'!U23</f>
        <v>0</v>
      </c>
      <c r="V23" s="155">
        <f>'Amendment 1-Other Funds'!V23+'Other Funds-Revision No. 2'!V23+'Other Funds-Revision No. 3'!V23</f>
        <v>17134</v>
      </c>
      <c r="W23" s="155">
        <f>'Amendment 1-Other Funds'!W23+'Other Funds-Revision No. 2'!W23+'Other Funds-Revision No. 3'!W23</f>
        <v>0</v>
      </c>
      <c r="X23" s="155">
        <f>'Amendment 1-Other Funds'!X23+'Other Funds-Revision No. 2'!X23+'Other Funds-Revision No. 3'!X23</f>
        <v>0</v>
      </c>
      <c r="Y23" s="155">
        <f>'Amendment 1-Other Funds'!Y23+'Other Funds-Revision No. 2'!Y23+'Other Funds-Revision No. 3'!Y23</f>
        <v>0</v>
      </c>
      <c r="Z23" s="155">
        <f>'Amendment 1-Other Funds'!Z23+'Other Funds-Revision No. 2'!Z23+'Other Funds-Revision No. 3'!Z23</f>
        <v>0</v>
      </c>
      <c r="AA23" s="155">
        <f>'Amendment 1-Other Funds'!AA23+'Other Funds-Revision No. 2'!AA23+'Other Funds-Revision No. 3'!AA23</f>
        <v>3969</v>
      </c>
      <c r="AB23" s="155">
        <f>'Amendment 1-Other Funds'!AB23+'Other Funds-Revision No. 2'!AB23+'Other Funds-Revision No. 3'!AB23</f>
        <v>0</v>
      </c>
      <c r="AC23" s="155">
        <f>'Amendment 1-Other Funds'!AC23+'Other Funds-Revision No. 2'!AC23+'Other Funds-Revision No. 3'!AC23</f>
        <v>0</v>
      </c>
      <c r="AD23" s="155">
        <f>'Amendment 1-Other Funds'!AD23+'Other Funds-Revision No. 2'!AD23+'Other Funds-Revision No. 3'!AD23</f>
        <v>0</v>
      </c>
      <c r="AE23" s="155">
        <f>'Amendment 1-Other Funds'!AE23+'Other Funds-Revision No. 2'!AE23+'Other Funds-Revision No. 3'!AE23</f>
        <v>57572</v>
      </c>
      <c r="AF23" s="164">
        <f t="shared" si="0"/>
        <v>965271</v>
      </c>
    </row>
    <row r="24" spans="1:32" x14ac:dyDescent="0.2">
      <c r="A24" s="28" t="str">
        <f>+'Original ABG Allocation'!A24</f>
        <v>19</v>
      </c>
      <c r="B24" s="28" t="str">
        <f>+'Original ABG Allocation'!B24</f>
        <v>FRANKLIN</v>
      </c>
      <c r="C24" s="155">
        <f>'Amendment 1-Other Funds'!C24+'Other Funds-Revision No. 2'!C24+'Other Funds-Revision No. 3'!C24</f>
        <v>0</v>
      </c>
      <c r="D24" s="155">
        <f>'Amendment 1-Other Funds'!D24+'Other Funds-Revision No. 2'!D24+'Other Funds-Revision No. 3'!D24</f>
        <v>11000</v>
      </c>
      <c r="E24" s="155">
        <f>'Amendment 1-Other Funds'!E24+'Other Funds-Revision No. 2'!E24+'Other Funds-Revision No. 3'!E24</f>
        <v>8840</v>
      </c>
      <c r="F24" s="155">
        <f>'Amendment 1-Other Funds'!F24+'Other Funds-Revision No. 2'!F24+'Other Funds-Revision No. 3'!F24</f>
        <v>0</v>
      </c>
      <c r="G24" s="155">
        <f>'Amendment 1-Other Funds'!G24+'Other Funds-Revision No. 2'!G24+'Other Funds-Revision No. 3'!G24</f>
        <v>0</v>
      </c>
      <c r="H24" s="155">
        <f>'Amendment 1-Other Funds'!H24+'Other Funds-Revision No. 2'!H24+'Other Funds-Revision No. 3'!H24</f>
        <v>0</v>
      </c>
      <c r="I24" s="155">
        <f>'Amendment 1-Other Funds'!I24+'Other Funds-Revision No. 2'!I24+'Other Funds-Revision No. 3'!I24</f>
        <v>0</v>
      </c>
      <c r="J24" s="155">
        <f>'Amendment 1-Other Funds'!J24+'Other Funds-Revision No. 2'!J24+'Other Funds-Revision No. 3'!J24</f>
        <v>0</v>
      </c>
      <c r="K24" s="155">
        <f>'Amendment 1-Other Funds'!K24+'Other Funds-Revision No. 2'!K24+'Other Funds-Revision No. 3'!K24</f>
        <v>3517</v>
      </c>
      <c r="L24" s="155">
        <f>'Amendment 1-Other Funds'!L24+'Other Funds-Revision No. 2'!L24+'Other Funds-Revision No. 3'!L24</f>
        <v>0</v>
      </c>
      <c r="M24" s="155">
        <f>'Amendment 1-Other Funds'!M24+'Other Funds-Revision No. 2'!M24+'Other Funds-Revision No. 3'!M24</f>
        <v>406922</v>
      </c>
      <c r="N24" s="155">
        <f>'Amendment 1-Other Funds'!N24+'Other Funds-Revision No. 2'!N24+'Other Funds-Revision No. 3'!N24</f>
        <v>415149</v>
      </c>
      <c r="O24" s="155">
        <f>'Amendment 1-Other Funds'!O24+'Other Funds-Revision No. 2'!O24+'Other Funds-Revision No. 3'!O24</f>
        <v>54194</v>
      </c>
      <c r="P24" s="155">
        <f>'Amendment 1-Other Funds'!P24+'Other Funds-Revision No. 2'!P24+'Other Funds-Revision No. 3'!P24</f>
        <v>55283</v>
      </c>
      <c r="Q24" s="155">
        <f>'Amendment 1-Other Funds'!Q24+'Other Funds-Revision No. 2'!Q24+'Other Funds-Revision No. 3'!Q24</f>
        <v>168082</v>
      </c>
      <c r="R24" s="155">
        <f>'Amendment 1-Other Funds'!R24+'Other Funds-Revision No. 2'!R24+'Other Funds-Revision No. 3'!R24</f>
        <v>164429</v>
      </c>
      <c r="S24" s="155">
        <f>'Amendment 1-Other Funds'!S24+'Other Funds-Revision No. 2'!S24+'Other Funds-Revision No. 3'!S24</f>
        <v>109620</v>
      </c>
      <c r="T24" s="155">
        <f>'Amendment 1-Other Funds'!T24+'Other Funds-Revision No. 2'!T24+'Other Funds-Revision No. 3'!T24</f>
        <v>5024</v>
      </c>
      <c r="U24" s="155">
        <f>'Amendment 1-Other Funds'!U24+'Other Funds-Revision No. 2'!U24+'Other Funds-Revision No. 3'!U24</f>
        <v>16780</v>
      </c>
      <c r="V24" s="155">
        <f>'Amendment 1-Other Funds'!V24+'Other Funds-Revision No. 2'!V24+'Other Funds-Revision No. 3'!V24</f>
        <v>23033</v>
      </c>
      <c r="W24" s="155">
        <f>'Amendment 1-Other Funds'!W24+'Other Funds-Revision No. 2'!W24+'Other Funds-Revision No. 3'!W24</f>
        <v>0</v>
      </c>
      <c r="X24" s="155">
        <f>'Amendment 1-Other Funds'!X24+'Other Funds-Revision No. 2'!X24+'Other Funds-Revision No. 3'!X24</f>
        <v>0</v>
      </c>
      <c r="Y24" s="155">
        <f>'Amendment 1-Other Funds'!Y24+'Other Funds-Revision No. 2'!Y24+'Other Funds-Revision No. 3'!Y24</f>
        <v>281138</v>
      </c>
      <c r="Z24" s="155">
        <f>'Amendment 1-Other Funds'!Z24+'Other Funds-Revision No. 2'!Z24+'Other Funds-Revision No. 3'!Z24</f>
        <v>0</v>
      </c>
      <c r="AA24" s="155">
        <f>'Amendment 1-Other Funds'!AA24+'Other Funds-Revision No. 2'!AA24+'Other Funds-Revision No. 3'!AA24</f>
        <v>5441</v>
      </c>
      <c r="AB24" s="155">
        <f>'Amendment 1-Other Funds'!AB24+'Other Funds-Revision No. 2'!AB24+'Other Funds-Revision No. 3'!AB24</f>
        <v>0</v>
      </c>
      <c r="AC24" s="155">
        <f>'Amendment 1-Other Funds'!AC24+'Other Funds-Revision No. 2'!AC24+'Other Funds-Revision No. 3'!AC24</f>
        <v>0</v>
      </c>
      <c r="AD24" s="155">
        <f>'Amendment 1-Other Funds'!AD24+'Other Funds-Revision No. 2'!AD24+'Other Funds-Revision No. 3'!AD24</f>
        <v>0</v>
      </c>
      <c r="AE24" s="155">
        <f>'Amendment 1-Other Funds'!AE24+'Other Funds-Revision No. 2'!AE24+'Other Funds-Revision No. 3'!AE24</f>
        <v>77390</v>
      </c>
      <c r="AF24" s="164">
        <f t="shared" si="0"/>
        <v>1805842</v>
      </c>
    </row>
    <row r="25" spans="1:32" x14ac:dyDescent="0.2">
      <c r="A25" s="28" t="str">
        <f>+'Original ABG Allocation'!A25</f>
        <v>20</v>
      </c>
      <c r="B25" s="28" t="str">
        <f>+'Original ABG Allocation'!B25</f>
        <v>ADAMS</v>
      </c>
      <c r="C25" s="155">
        <f>'Amendment 1-Other Funds'!C25+'Other Funds-Revision No. 2'!C25+'Other Funds-Revision No. 3'!C25</f>
        <v>0</v>
      </c>
      <c r="D25" s="155">
        <f>'Amendment 1-Other Funds'!D25+'Other Funds-Revision No. 2'!D25+'Other Funds-Revision No. 3'!D25</f>
        <v>3775</v>
      </c>
      <c r="E25" s="155">
        <f>'Amendment 1-Other Funds'!E25+'Other Funds-Revision No. 2'!E25+'Other Funds-Revision No. 3'!E25</f>
        <v>8840</v>
      </c>
      <c r="F25" s="155">
        <f>'Amendment 1-Other Funds'!F25+'Other Funds-Revision No. 2'!F25+'Other Funds-Revision No. 3'!F25</f>
        <v>0</v>
      </c>
      <c r="G25" s="155">
        <f>'Amendment 1-Other Funds'!G25+'Other Funds-Revision No. 2'!G25+'Other Funds-Revision No. 3'!G25</f>
        <v>0</v>
      </c>
      <c r="H25" s="155">
        <f>'Amendment 1-Other Funds'!H25+'Other Funds-Revision No. 2'!H25+'Other Funds-Revision No. 3'!H25</f>
        <v>0</v>
      </c>
      <c r="I25" s="155">
        <f>'Amendment 1-Other Funds'!I25+'Other Funds-Revision No. 2'!I25+'Other Funds-Revision No. 3'!I25</f>
        <v>0</v>
      </c>
      <c r="J25" s="155">
        <f>'Amendment 1-Other Funds'!J25+'Other Funds-Revision No. 2'!J25+'Other Funds-Revision No. 3'!J25</f>
        <v>0</v>
      </c>
      <c r="K25" s="155">
        <f>'Amendment 1-Other Funds'!K25+'Other Funds-Revision No. 2'!K25+'Other Funds-Revision No. 3'!K25</f>
        <v>3244</v>
      </c>
      <c r="L25" s="155">
        <f>'Amendment 1-Other Funds'!L25+'Other Funds-Revision No. 2'!L25+'Other Funds-Revision No. 3'!L25</f>
        <v>0</v>
      </c>
      <c r="M25" s="155">
        <f>'Amendment 1-Other Funds'!M25+'Other Funds-Revision No. 2'!M25+'Other Funds-Revision No. 3'!M25</f>
        <v>479230</v>
      </c>
      <c r="N25" s="155">
        <f>'Amendment 1-Other Funds'!N25+'Other Funds-Revision No. 2'!N25+'Other Funds-Revision No. 3'!N25</f>
        <v>27356</v>
      </c>
      <c r="O25" s="155">
        <f>'Amendment 1-Other Funds'!O25+'Other Funds-Revision No. 2'!O25+'Other Funds-Revision No. 3'!O25</f>
        <v>40000</v>
      </c>
      <c r="P25" s="155">
        <f>'Amendment 1-Other Funds'!P25+'Other Funds-Revision No. 2'!P25+'Other Funds-Revision No. 3'!P25</f>
        <v>0</v>
      </c>
      <c r="Q25" s="155">
        <f>'Amendment 1-Other Funds'!Q25+'Other Funds-Revision No. 2'!Q25+'Other Funds-Revision No. 3'!Q25</f>
        <v>58210</v>
      </c>
      <c r="R25" s="155">
        <f>'Amendment 1-Other Funds'!R25+'Other Funds-Revision No. 2'!R25+'Other Funds-Revision No. 3'!R25</f>
        <v>56946</v>
      </c>
      <c r="S25" s="155">
        <f>'Amendment 1-Other Funds'!S25+'Other Funds-Revision No. 2'!S25+'Other Funds-Revision No. 3'!S25</f>
        <v>37965</v>
      </c>
      <c r="T25" s="155">
        <f>'Amendment 1-Other Funds'!T25+'Other Funds-Revision No. 2'!T25+'Other Funds-Revision No. 3'!T25</f>
        <v>5568</v>
      </c>
      <c r="U25" s="155">
        <f>'Amendment 1-Other Funds'!U25+'Other Funds-Revision No. 2'!U25+'Other Funds-Revision No. 3'!U25</f>
        <v>18596</v>
      </c>
      <c r="V25" s="155">
        <f>'Amendment 1-Other Funds'!V25+'Other Funds-Revision No. 2'!V25+'Other Funds-Revision No. 3'!V25</f>
        <v>20260</v>
      </c>
      <c r="W25" s="155">
        <f>'Amendment 1-Other Funds'!W25+'Other Funds-Revision No. 2'!W25+'Other Funds-Revision No. 3'!W25</f>
        <v>0</v>
      </c>
      <c r="X25" s="155">
        <f>'Amendment 1-Other Funds'!X25+'Other Funds-Revision No. 2'!X25+'Other Funds-Revision No. 3'!X25</f>
        <v>0</v>
      </c>
      <c r="Y25" s="155">
        <f>'Amendment 1-Other Funds'!Y25+'Other Funds-Revision No. 2'!Y25+'Other Funds-Revision No. 3'!Y25</f>
        <v>0</v>
      </c>
      <c r="Z25" s="155">
        <f>'Amendment 1-Other Funds'!Z25+'Other Funds-Revision No. 2'!Z25+'Other Funds-Revision No. 3'!Z25</f>
        <v>0</v>
      </c>
      <c r="AA25" s="155">
        <f>'Amendment 1-Other Funds'!AA25+'Other Funds-Revision No. 2'!AA25+'Other Funds-Revision No. 3'!AA25</f>
        <v>4522</v>
      </c>
      <c r="AB25" s="155">
        <f>'Amendment 1-Other Funds'!AB25+'Other Funds-Revision No. 2'!AB25+'Other Funds-Revision No. 3'!AB25</f>
        <v>0</v>
      </c>
      <c r="AC25" s="155">
        <f>'Amendment 1-Other Funds'!AC25+'Other Funds-Revision No. 2'!AC25+'Other Funds-Revision No. 3'!AC25</f>
        <v>0</v>
      </c>
      <c r="AD25" s="155">
        <f>'Amendment 1-Other Funds'!AD25+'Other Funds-Revision No. 2'!AD25+'Other Funds-Revision No. 3'!AD25</f>
        <v>0</v>
      </c>
      <c r="AE25" s="155">
        <f>'Amendment 1-Other Funds'!AE25+'Other Funds-Revision No. 2'!AE25+'Other Funds-Revision No. 3'!AE25</f>
        <v>68073</v>
      </c>
      <c r="AF25" s="164">
        <f t="shared" si="0"/>
        <v>832585</v>
      </c>
    </row>
    <row r="26" spans="1:32" x14ac:dyDescent="0.2">
      <c r="A26" s="28" t="str">
        <f>+'Original ABG Allocation'!A26</f>
        <v>21</v>
      </c>
      <c r="B26" s="28" t="str">
        <f>+'Original ABG Allocation'!B26</f>
        <v>CUMBERLAND</v>
      </c>
      <c r="C26" s="155">
        <f>'Amendment 1-Other Funds'!C26+'Other Funds-Revision No. 2'!C26+'Other Funds-Revision No. 3'!C26</f>
        <v>0</v>
      </c>
      <c r="D26" s="155">
        <f>'Amendment 1-Other Funds'!D26+'Other Funds-Revision No. 2'!D26+'Other Funds-Revision No. 3'!D26</f>
        <v>8025</v>
      </c>
      <c r="E26" s="155">
        <f>'Amendment 1-Other Funds'!E26+'Other Funds-Revision No. 2'!E26+'Other Funds-Revision No. 3'!E26</f>
        <v>8840</v>
      </c>
      <c r="F26" s="155">
        <f>'Amendment 1-Other Funds'!F26+'Other Funds-Revision No. 2'!F26+'Other Funds-Revision No. 3'!F26</f>
        <v>0</v>
      </c>
      <c r="G26" s="155">
        <f>'Amendment 1-Other Funds'!G26+'Other Funds-Revision No. 2'!G26+'Other Funds-Revision No. 3'!G26</f>
        <v>0</v>
      </c>
      <c r="H26" s="155">
        <f>'Amendment 1-Other Funds'!H26+'Other Funds-Revision No. 2'!H26+'Other Funds-Revision No. 3'!H26</f>
        <v>0</v>
      </c>
      <c r="I26" s="155">
        <f>'Amendment 1-Other Funds'!I26+'Other Funds-Revision No. 2'!I26+'Other Funds-Revision No. 3'!I26</f>
        <v>0</v>
      </c>
      <c r="J26" s="155">
        <f>'Amendment 1-Other Funds'!J26+'Other Funds-Revision No. 2'!J26+'Other Funds-Revision No. 3'!J26</f>
        <v>0</v>
      </c>
      <c r="K26" s="155">
        <f>'Amendment 1-Other Funds'!K26+'Other Funds-Revision No. 2'!K26+'Other Funds-Revision No. 3'!K26</f>
        <v>4174</v>
      </c>
      <c r="L26" s="155">
        <f>'Amendment 1-Other Funds'!L26+'Other Funds-Revision No. 2'!L26+'Other Funds-Revision No. 3'!L26</f>
        <v>0</v>
      </c>
      <c r="M26" s="155">
        <f>'Amendment 1-Other Funds'!M26+'Other Funds-Revision No. 2'!M26+'Other Funds-Revision No. 3'!M26</f>
        <v>545706</v>
      </c>
      <c r="N26" s="155">
        <f>'Amendment 1-Other Funds'!N26+'Other Funds-Revision No. 2'!N26+'Other Funds-Revision No. 3'!N26</f>
        <v>47197</v>
      </c>
      <c r="O26" s="155">
        <f>'Amendment 1-Other Funds'!O26+'Other Funds-Revision No. 2'!O26+'Other Funds-Revision No. 3'!O26</f>
        <v>38000</v>
      </c>
      <c r="P26" s="155">
        <f>'Amendment 1-Other Funds'!P26+'Other Funds-Revision No. 2'!P26+'Other Funds-Revision No. 3'!P26</f>
        <v>0</v>
      </c>
      <c r="Q26" s="155">
        <f>'Amendment 1-Other Funds'!Q26+'Other Funds-Revision No. 2'!Q26+'Other Funds-Revision No. 3'!Q26</f>
        <v>165028</v>
      </c>
      <c r="R26" s="155">
        <f>'Amendment 1-Other Funds'!R26+'Other Funds-Revision No. 2'!R26+'Other Funds-Revision No. 3'!R26</f>
        <v>101328</v>
      </c>
      <c r="S26" s="155">
        <f>'Amendment 1-Other Funds'!S26+'Other Funds-Revision No. 2'!S26+'Other Funds-Revision No. 3'!S26</f>
        <v>67552</v>
      </c>
      <c r="T26" s="155">
        <f>'Amendment 1-Other Funds'!T26+'Other Funds-Revision No. 2'!T26+'Other Funds-Revision No. 3'!T26</f>
        <v>22228</v>
      </c>
      <c r="U26" s="155">
        <f>'Amendment 1-Other Funds'!U26+'Other Funds-Revision No. 2'!U26+'Other Funds-Revision No. 3'!U26</f>
        <v>3588</v>
      </c>
      <c r="V26" s="155">
        <f>'Amendment 1-Other Funds'!V26+'Other Funds-Revision No. 2'!V26+'Other Funds-Revision No. 3'!V26</f>
        <v>29706</v>
      </c>
      <c r="W26" s="155">
        <f>'Amendment 1-Other Funds'!W26+'Other Funds-Revision No. 2'!W26+'Other Funds-Revision No. 3'!W26</f>
        <v>0</v>
      </c>
      <c r="X26" s="155">
        <f>'Amendment 1-Other Funds'!X26+'Other Funds-Revision No. 2'!X26+'Other Funds-Revision No. 3'!X26</f>
        <v>0</v>
      </c>
      <c r="Y26" s="155">
        <f>'Amendment 1-Other Funds'!Y26+'Other Funds-Revision No. 2'!Y26+'Other Funds-Revision No. 3'!Y26</f>
        <v>0</v>
      </c>
      <c r="Z26" s="155">
        <f>'Amendment 1-Other Funds'!Z26+'Other Funds-Revision No. 2'!Z26+'Other Funds-Revision No. 3'!Z26</f>
        <v>0</v>
      </c>
      <c r="AA26" s="155">
        <f>'Amendment 1-Other Funds'!AA26+'Other Funds-Revision No. 2'!AA26+'Other Funds-Revision No. 3'!AA26</f>
        <v>6575</v>
      </c>
      <c r="AB26" s="155">
        <f>'Amendment 1-Other Funds'!AB26+'Other Funds-Revision No. 2'!AB26+'Other Funds-Revision No. 3'!AB26</f>
        <v>20203</v>
      </c>
      <c r="AC26" s="155">
        <f>'Amendment 1-Other Funds'!AC26+'Other Funds-Revision No. 2'!AC26+'Other Funds-Revision No. 3'!AC26</f>
        <v>0</v>
      </c>
      <c r="AD26" s="155">
        <f>'Amendment 1-Other Funds'!AD26+'Other Funds-Revision No. 2'!AD26+'Other Funds-Revision No. 3'!AD26</f>
        <v>0</v>
      </c>
      <c r="AE26" s="155">
        <f>'Amendment 1-Other Funds'!AE26+'Other Funds-Revision No. 2'!AE26+'Other Funds-Revision No. 3'!AE26</f>
        <v>99811</v>
      </c>
      <c r="AF26" s="164">
        <f t="shared" si="0"/>
        <v>1167961</v>
      </c>
    </row>
    <row r="27" spans="1:32" x14ac:dyDescent="0.2">
      <c r="A27" s="28" t="str">
        <f>+'Original ABG Allocation'!A27</f>
        <v>22</v>
      </c>
      <c r="B27" s="28" t="str">
        <f>+'Original ABG Allocation'!B27</f>
        <v>PERRY</v>
      </c>
      <c r="C27" s="155">
        <f>'Amendment 1-Other Funds'!C27+'Other Funds-Revision No. 2'!C27+'Other Funds-Revision No. 3'!C27</f>
        <v>0</v>
      </c>
      <c r="D27" s="155">
        <f>'Amendment 1-Other Funds'!D27+'Other Funds-Revision No. 2'!D27+'Other Funds-Revision No. 3'!D27</f>
        <v>3350</v>
      </c>
      <c r="E27" s="155">
        <f>'Amendment 1-Other Funds'!E27+'Other Funds-Revision No. 2'!E27+'Other Funds-Revision No. 3'!E27</f>
        <v>8840</v>
      </c>
      <c r="F27" s="155">
        <f>'Amendment 1-Other Funds'!F27+'Other Funds-Revision No. 2'!F27+'Other Funds-Revision No. 3'!F27</f>
        <v>0</v>
      </c>
      <c r="G27" s="155">
        <f>'Amendment 1-Other Funds'!G27+'Other Funds-Revision No. 2'!G27+'Other Funds-Revision No. 3'!G27</f>
        <v>0</v>
      </c>
      <c r="H27" s="155">
        <f>'Amendment 1-Other Funds'!H27+'Other Funds-Revision No. 2'!H27+'Other Funds-Revision No. 3'!H27</f>
        <v>0</v>
      </c>
      <c r="I27" s="155">
        <f>'Amendment 1-Other Funds'!I27+'Other Funds-Revision No. 2'!I27+'Other Funds-Revision No. 3'!I27</f>
        <v>0</v>
      </c>
      <c r="J27" s="155">
        <f>'Amendment 1-Other Funds'!J27+'Other Funds-Revision No. 2'!J27+'Other Funds-Revision No. 3'!J27</f>
        <v>0</v>
      </c>
      <c r="K27" s="155">
        <f>'Amendment 1-Other Funds'!K27+'Other Funds-Revision No. 2'!K27+'Other Funds-Revision No. 3'!K27</f>
        <v>3260</v>
      </c>
      <c r="L27" s="155">
        <f>'Amendment 1-Other Funds'!L27+'Other Funds-Revision No. 2'!L27+'Other Funds-Revision No. 3'!L27</f>
        <v>0</v>
      </c>
      <c r="M27" s="155">
        <f>'Amendment 1-Other Funds'!M27+'Other Funds-Revision No. 2'!M27+'Other Funds-Revision No. 3'!M27</f>
        <v>265744</v>
      </c>
      <c r="N27" s="155">
        <f>'Amendment 1-Other Funds'!N27+'Other Funds-Revision No. 2'!N27+'Other Funds-Revision No. 3'!N27</f>
        <v>186126</v>
      </c>
      <c r="O27" s="155">
        <f>'Amendment 1-Other Funds'!O27+'Other Funds-Revision No. 2'!O27+'Other Funds-Revision No. 3'!O27</f>
        <v>49702</v>
      </c>
      <c r="P27" s="155">
        <f>'Amendment 1-Other Funds'!P27+'Other Funds-Revision No. 2'!P27+'Other Funds-Revision No. 3'!P27</f>
        <v>1500</v>
      </c>
      <c r="Q27" s="155">
        <f>'Amendment 1-Other Funds'!Q27+'Other Funds-Revision No. 2'!Q27+'Other Funds-Revision No. 3'!Q27</f>
        <v>90746</v>
      </c>
      <c r="R27" s="155">
        <f>'Amendment 1-Other Funds'!R27+'Other Funds-Revision No. 2'!R27+'Other Funds-Revision No. 3'!R27</f>
        <v>88775</v>
      </c>
      <c r="S27" s="155">
        <f>'Amendment 1-Other Funds'!S27+'Other Funds-Revision No. 2'!S27+'Other Funds-Revision No. 3'!S27</f>
        <v>59182</v>
      </c>
      <c r="T27" s="155">
        <f>'Amendment 1-Other Funds'!T27+'Other Funds-Revision No. 2'!T27+'Other Funds-Revision No. 3'!T27</f>
        <v>8680</v>
      </c>
      <c r="U27" s="155">
        <f>'Amendment 1-Other Funds'!U27+'Other Funds-Revision No. 2'!U27+'Other Funds-Revision No. 3'!U27</f>
        <v>28990</v>
      </c>
      <c r="V27" s="155">
        <f>'Amendment 1-Other Funds'!V27+'Other Funds-Revision No. 2'!V27+'Other Funds-Revision No. 3'!V27</f>
        <v>10262</v>
      </c>
      <c r="W27" s="155">
        <f>'Amendment 1-Other Funds'!W27+'Other Funds-Revision No. 2'!W27+'Other Funds-Revision No. 3'!W27</f>
        <v>0</v>
      </c>
      <c r="X27" s="155">
        <f>'Amendment 1-Other Funds'!X27+'Other Funds-Revision No. 2'!X27+'Other Funds-Revision No. 3'!X27</f>
        <v>0</v>
      </c>
      <c r="Y27" s="155">
        <f>'Amendment 1-Other Funds'!Y27+'Other Funds-Revision No. 2'!Y27+'Other Funds-Revision No. 3'!Y27</f>
        <v>0</v>
      </c>
      <c r="Z27" s="155">
        <f>'Amendment 1-Other Funds'!Z27+'Other Funds-Revision No. 2'!Z27+'Other Funds-Revision No. 3'!Z27</f>
        <v>0</v>
      </c>
      <c r="AA27" s="155">
        <f>'Amendment 1-Other Funds'!AA27+'Other Funds-Revision No. 2'!AA27+'Other Funds-Revision No. 3'!AA27</f>
        <v>2350</v>
      </c>
      <c r="AB27" s="155">
        <f>'Amendment 1-Other Funds'!AB27+'Other Funds-Revision No. 2'!AB27+'Other Funds-Revision No. 3'!AB27</f>
        <v>0</v>
      </c>
      <c r="AC27" s="155">
        <f>'Amendment 1-Other Funds'!AC27+'Other Funds-Revision No. 2'!AC27+'Other Funds-Revision No. 3'!AC27</f>
        <v>0</v>
      </c>
      <c r="AD27" s="155">
        <f>'Amendment 1-Other Funds'!AD27+'Other Funds-Revision No. 2'!AD27+'Other Funds-Revision No. 3'!AD27</f>
        <v>0</v>
      </c>
      <c r="AE27" s="155">
        <f>'Amendment 1-Other Funds'!AE27+'Other Funds-Revision No. 2'!AE27+'Other Funds-Revision No. 3'!AE27</f>
        <v>34481</v>
      </c>
      <c r="AF27" s="164">
        <f t="shared" si="0"/>
        <v>841988</v>
      </c>
    </row>
    <row r="28" spans="1:32" x14ac:dyDescent="0.2">
      <c r="A28" s="28" t="str">
        <f>+'Original ABG Allocation'!A28</f>
        <v>23</v>
      </c>
      <c r="B28" s="28" t="str">
        <f>+'Original ABG Allocation'!B28</f>
        <v>DAUPHIN</v>
      </c>
      <c r="C28" s="155">
        <f>'Amendment 1-Other Funds'!C28+'Other Funds-Revision No. 2'!C28+'Other Funds-Revision No. 3'!C28</f>
        <v>0</v>
      </c>
      <c r="D28" s="155">
        <f>'Amendment 1-Other Funds'!D28+'Other Funds-Revision No. 2'!D28+'Other Funds-Revision No. 3'!D28</f>
        <v>22900</v>
      </c>
      <c r="E28" s="155">
        <f>'Amendment 1-Other Funds'!E28+'Other Funds-Revision No. 2'!E28+'Other Funds-Revision No. 3'!E28</f>
        <v>8840</v>
      </c>
      <c r="F28" s="155">
        <f>'Amendment 1-Other Funds'!F28+'Other Funds-Revision No. 2'!F28+'Other Funds-Revision No. 3'!F28</f>
        <v>0</v>
      </c>
      <c r="G28" s="155">
        <f>'Amendment 1-Other Funds'!G28+'Other Funds-Revision No. 2'!G28+'Other Funds-Revision No. 3'!G28</f>
        <v>0</v>
      </c>
      <c r="H28" s="155">
        <f>'Amendment 1-Other Funds'!H28+'Other Funds-Revision No. 2'!H28+'Other Funds-Revision No. 3'!H28</f>
        <v>0</v>
      </c>
      <c r="I28" s="155">
        <f>'Amendment 1-Other Funds'!I28+'Other Funds-Revision No. 2'!I28+'Other Funds-Revision No. 3'!I28</f>
        <v>0</v>
      </c>
      <c r="J28" s="155">
        <f>'Amendment 1-Other Funds'!J28+'Other Funds-Revision No. 2'!J28+'Other Funds-Revision No. 3'!J28</f>
        <v>0</v>
      </c>
      <c r="K28" s="155">
        <f>'Amendment 1-Other Funds'!K28+'Other Funds-Revision No. 2'!K28+'Other Funds-Revision No. 3'!K28</f>
        <v>5301</v>
      </c>
      <c r="L28" s="155">
        <f>'Amendment 1-Other Funds'!L28+'Other Funds-Revision No. 2'!L28+'Other Funds-Revision No. 3'!L28</f>
        <v>0</v>
      </c>
      <c r="M28" s="155">
        <f>'Amendment 1-Other Funds'!M28+'Other Funds-Revision No. 2'!M28+'Other Funds-Revision No. 3'!M28</f>
        <v>129041</v>
      </c>
      <c r="N28" s="155">
        <f>'Amendment 1-Other Funds'!N28+'Other Funds-Revision No. 2'!N28+'Other Funds-Revision No. 3'!N28</f>
        <v>94315</v>
      </c>
      <c r="O28" s="155">
        <f>'Amendment 1-Other Funds'!O28+'Other Funds-Revision No. 2'!O28+'Other Funds-Revision No. 3'!O28</f>
        <v>0</v>
      </c>
      <c r="P28" s="155">
        <f>'Amendment 1-Other Funds'!P28+'Other Funds-Revision No. 2'!P28+'Other Funds-Revision No. 3'!P28</f>
        <v>70000</v>
      </c>
      <c r="Q28" s="155">
        <f>'Amendment 1-Other Funds'!Q28+'Other Funds-Revision No. 2'!Q28+'Other Funds-Revision No. 3'!Q28</f>
        <v>60278</v>
      </c>
      <c r="R28" s="155">
        <f>'Amendment 1-Other Funds'!R28+'Other Funds-Revision No. 2'!R28+'Other Funds-Revision No. 3'!R28</f>
        <v>58968</v>
      </c>
      <c r="S28" s="155">
        <f>'Amendment 1-Other Funds'!S28+'Other Funds-Revision No. 2'!S28+'Other Funds-Revision No. 3'!S28</f>
        <v>39311</v>
      </c>
      <c r="T28" s="155">
        <f>'Amendment 1-Other Funds'!T28+'Other Funds-Revision No. 2'!T28+'Other Funds-Revision No. 3'!T28</f>
        <v>5766</v>
      </c>
      <c r="U28" s="155">
        <f>'Amendment 1-Other Funds'!U28+'Other Funds-Revision No. 2'!U28+'Other Funds-Revision No. 3'!U28</f>
        <v>19257</v>
      </c>
      <c r="V28" s="155">
        <f>'Amendment 1-Other Funds'!V28+'Other Funds-Revision No. 2'!V28+'Other Funds-Revision No. 3'!V28</f>
        <v>41146</v>
      </c>
      <c r="W28" s="155">
        <f>'Amendment 1-Other Funds'!W28+'Other Funds-Revision No. 2'!W28+'Other Funds-Revision No. 3'!W28</f>
        <v>0</v>
      </c>
      <c r="X28" s="155">
        <f>'Amendment 1-Other Funds'!X28+'Other Funds-Revision No. 2'!X28+'Other Funds-Revision No. 3'!X28</f>
        <v>0</v>
      </c>
      <c r="Y28" s="155">
        <f>'Amendment 1-Other Funds'!Y28+'Other Funds-Revision No. 2'!Y28+'Other Funds-Revision No. 3'!Y28</f>
        <v>0</v>
      </c>
      <c r="Z28" s="155">
        <f>'Amendment 1-Other Funds'!Z28+'Other Funds-Revision No. 2'!Z28+'Other Funds-Revision No. 3'!Z28</f>
        <v>0</v>
      </c>
      <c r="AA28" s="155">
        <f>'Amendment 1-Other Funds'!AA28+'Other Funds-Revision No. 2'!AA28+'Other Funds-Revision No. 3'!AA28</f>
        <v>9366</v>
      </c>
      <c r="AB28" s="155">
        <f>'Amendment 1-Other Funds'!AB28+'Other Funds-Revision No. 2'!AB28+'Other Funds-Revision No. 3'!AB28</f>
        <v>0</v>
      </c>
      <c r="AC28" s="155">
        <f>'Amendment 1-Other Funds'!AC28+'Other Funds-Revision No. 2'!AC28+'Other Funds-Revision No. 3'!AC28</f>
        <v>0</v>
      </c>
      <c r="AD28" s="155">
        <f>'Amendment 1-Other Funds'!AD28+'Other Funds-Revision No. 2'!AD28+'Other Funds-Revision No. 3'!AD28</f>
        <v>0</v>
      </c>
      <c r="AE28" s="155">
        <f>'Amendment 1-Other Funds'!AE28+'Other Funds-Revision No. 2'!AE28+'Other Funds-Revision No. 3'!AE28</f>
        <v>138252</v>
      </c>
      <c r="AF28" s="164">
        <f t="shared" si="0"/>
        <v>702741</v>
      </c>
    </row>
    <row r="29" spans="1:32" x14ac:dyDescent="0.2">
      <c r="A29" s="28" t="str">
        <f>+'Original ABG Allocation'!A29</f>
        <v>24</v>
      </c>
      <c r="B29" s="28" t="str">
        <f>+'Original ABG Allocation'!B29</f>
        <v>LEBANON</v>
      </c>
      <c r="C29" s="155">
        <f>'Amendment 1-Other Funds'!C29+'Other Funds-Revision No. 2'!C29+'Other Funds-Revision No. 3'!C29</f>
        <v>0</v>
      </c>
      <c r="D29" s="155">
        <f>'Amendment 1-Other Funds'!D29+'Other Funds-Revision No. 2'!D29+'Other Funds-Revision No. 3'!D29</f>
        <v>6750</v>
      </c>
      <c r="E29" s="155">
        <f>'Amendment 1-Other Funds'!E29+'Other Funds-Revision No. 2'!E29+'Other Funds-Revision No. 3'!E29</f>
        <v>9215</v>
      </c>
      <c r="F29" s="155">
        <f>'Amendment 1-Other Funds'!F29+'Other Funds-Revision No. 2'!F29+'Other Funds-Revision No. 3'!F29</f>
        <v>0</v>
      </c>
      <c r="G29" s="155">
        <f>'Amendment 1-Other Funds'!G29+'Other Funds-Revision No. 2'!G29+'Other Funds-Revision No. 3'!G29</f>
        <v>0</v>
      </c>
      <c r="H29" s="155">
        <f>'Amendment 1-Other Funds'!H29+'Other Funds-Revision No. 2'!H29+'Other Funds-Revision No. 3'!H29</f>
        <v>0</v>
      </c>
      <c r="I29" s="155">
        <f>'Amendment 1-Other Funds'!I29+'Other Funds-Revision No. 2'!I29+'Other Funds-Revision No. 3'!I29</f>
        <v>0</v>
      </c>
      <c r="J29" s="155">
        <f>'Amendment 1-Other Funds'!J29+'Other Funds-Revision No. 2'!J29+'Other Funds-Revision No. 3'!J29</f>
        <v>0</v>
      </c>
      <c r="K29" s="155">
        <f>'Amendment 1-Other Funds'!K29+'Other Funds-Revision No. 2'!K29+'Other Funds-Revision No. 3'!K29</f>
        <v>3154</v>
      </c>
      <c r="L29" s="155">
        <f>'Amendment 1-Other Funds'!L29+'Other Funds-Revision No. 2'!L29+'Other Funds-Revision No. 3'!L29</f>
        <v>0</v>
      </c>
      <c r="M29" s="155">
        <f>'Amendment 1-Other Funds'!M29+'Other Funds-Revision No. 2'!M29+'Other Funds-Revision No. 3'!M29</f>
        <v>714652</v>
      </c>
      <c r="N29" s="155">
        <f>'Amendment 1-Other Funds'!N29+'Other Funds-Revision No. 2'!N29+'Other Funds-Revision No. 3'!N29</f>
        <v>38885</v>
      </c>
      <c r="O29" s="155">
        <f>'Amendment 1-Other Funds'!O29+'Other Funds-Revision No. 2'!O29+'Other Funds-Revision No. 3'!O29</f>
        <v>48886</v>
      </c>
      <c r="P29" s="155">
        <f>'Amendment 1-Other Funds'!P29+'Other Funds-Revision No. 2'!P29+'Other Funds-Revision No. 3'!P29</f>
        <v>0</v>
      </c>
      <c r="Q29" s="155">
        <f>'Amendment 1-Other Funds'!Q29+'Other Funds-Revision No. 2'!Q29+'Other Funds-Revision No. 3'!Q29</f>
        <v>56800</v>
      </c>
      <c r="R29" s="155">
        <f>'Amendment 1-Other Funds'!R29+'Other Funds-Revision No. 2'!R29+'Other Funds-Revision No. 3'!R29</f>
        <v>58191</v>
      </c>
      <c r="S29" s="155">
        <f>'Amendment 1-Other Funds'!S29+'Other Funds-Revision No. 2'!S29+'Other Funds-Revision No. 3'!S29</f>
        <v>38794</v>
      </c>
      <c r="T29" s="155">
        <f>'Amendment 1-Other Funds'!T29+'Other Funds-Revision No. 2'!T29+'Other Funds-Revision No. 3'!T29</f>
        <v>8264</v>
      </c>
      <c r="U29" s="155">
        <f>'Amendment 1-Other Funds'!U29+'Other Funds-Revision No. 2'!U29+'Other Funds-Revision No. 3'!U29</f>
        <v>18682</v>
      </c>
      <c r="V29" s="155">
        <f>'Amendment 1-Other Funds'!V29+'Other Funds-Revision No. 2'!V29+'Other Funds-Revision No. 3'!V29</f>
        <v>19343</v>
      </c>
      <c r="W29" s="155">
        <f>'Amendment 1-Other Funds'!W29+'Other Funds-Revision No. 2'!W29+'Other Funds-Revision No. 3'!W29</f>
        <v>0</v>
      </c>
      <c r="X29" s="155">
        <f>'Amendment 1-Other Funds'!X29+'Other Funds-Revision No. 2'!X29+'Other Funds-Revision No. 3'!X29</f>
        <v>0</v>
      </c>
      <c r="Y29" s="155">
        <f>'Amendment 1-Other Funds'!Y29+'Other Funds-Revision No. 2'!Y29+'Other Funds-Revision No. 3'!Y29</f>
        <v>0</v>
      </c>
      <c r="Z29" s="155">
        <f>'Amendment 1-Other Funds'!Z29+'Other Funds-Revision No. 2'!Z29+'Other Funds-Revision No. 3'!Z29</f>
        <v>0</v>
      </c>
      <c r="AA29" s="155">
        <f>'Amendment 1-Other Funds'!AA29+'Other Funds-Revision No. 2'!AA29+'Other Funds-Revision No. 3'!AA29</f>
        <v>4475</v>
      </c>
      <c r="AB29" s="155">
        <f>'Amendment 1-Other Funds'!AB29+'Other Funds-Revision No. 2'!AB29+'Other Funds-Revision No. 3'!AB29</f>
        <v>0</v>
      </c>
      <c r="AC29" s="155">
        <f>'Amendment 1-Other Funds'!AC29+'Other Funds-Revision No. 2'!AC29+'Other Funds-Revision No. 3'!AC29</f>
        <v>0</v>
      </c>
      <c r="AD29" s="155">
        <f>'Amendment 1-Other Funds'!AD29+'Other Funds-Revision No. 2'!AD29+'Other Funds-Revision No. 3'!AD29</f>
        <v>0</v>
      </c>
      <c r="AE29" s="155">
        <f>'Amendment 1-Other Funds'!AE29+'Other Funds-Revision No. 2'!AE29+'Other Funds-Revision No. 3'!AE29</f>
        <v>64992</v>
      </c>
      <c r="AF29" s="164">
        <f t="shared" si="0"/>
        <v>1091083</v>
      </c>
    </row>
    <row r="30" spans="1:32" x14ac:dyDescent="0.2">
      <c r="A30" s="28" t="str">
        <f>+'Original ABG Allocation'!A30</f>
        <v>25</v>
      </c>
      <c r="B30" s="28" t="str">
        <f>+'Original ABG Allocation'!B30</f>
        <v>YORK</v>
      </c>
      <c r="C30" s="155">
        <f>'Amendment 1-Other Funds'!C30+'Other Funds-Revision No. 2'!C30+'Other Funds-Revision No. 3'!C30</f>
        <v>0</v>
      </c>
      <c r="D30" s="155">
        <f>'Amendment 1-Other Funds'!D30+'Other Funds-Revision No. 2'!D30+'Other Funds-Revision No. 3'!D30</f>
        <v>5475</v>
      </c>
      <c r="E30" s="155">
        <f>'Amendment 1-Other Funds'!E30+'Other Funds-Revision No. 2'!E30+'Other Funds-Revision No. 3'!E30</f>
        <v>8840</v>
      </c>
      <c r="F30" s="155">
        <f>'Amendment 1-Other Funds'!F30+'Other Funds-Revision No. 2'!F30+'Other Funds-Revision No. 3'!F30</f>
        <v>0</v>
      </c>
      <c r="G30" s="155">
        <f>'Amendment 1-Other Funds'!G30+'Other Funds-Revision No. 2'!G30+'Other Funds-Revision No. 3'!G30</f>
        <v>0</v>
      </c>
      <c r="H30" s="155">
        <f>'Amendment 1-Other Funds'!H30+'Other Funds-Revision No. 2'!H30+'Other Funds-Revision No. 3'!H30</f>
        <v>0</v>
      </c>
      <c r="I30" s="155">
        <f>'Amendment 1-Other Funds'!I30+'Other Funds-Revision No. 2'!I30+'Other Funds-Revision No. 3'!I30</f>
        <v>0</v>
      </c>
      <c r="J30" s="155">
        <f>'Amendment 1-Other Funds'!J30+'Other Funds-Revision No. 2'!J30+'Other Funds-Revision No. 3'!J30</f>
        <v>0</v>
      </c>
      <c r="K30" s="155">
        <f>'Amendment 1-Other Funds'!K30+'Other Funds-Revision No. 2'!K30+'Other Funds-Revision No. 3'!K30</f>
        <v>7187</v>
      </c>
      <c r="L30" s="155">
        <f>'Amendment 1-Other Funds'!L30+'Other Funds-Revision No. 2'!L30+'Other Funds-Revision No. 3'!L30</f>
        <v>0</v>
      </c>
      <c r="M30" s="155">
        <f>'Amendment 1-Other Funds'!M30+'Other Funds-Revision No. 2'!M30+'Other Funds-Revision No. 3'!M30</f>
        <v>1980012</v>
      </c>
      <c r="N30" s="155">
        <f>'Amendment 1-Other Funds'!N30+'Other Funds-Revision No. 2'!N30+'Other Funds-Revision No. 3'!N30</f>
        <v>108682</v>
      </c>
      <c r="O30" s="155">
        <f>'Amendment 1-Other Funds'!O30+'Other Funds-Revision No. 2'!O30+'Other Funds-Revision No. 3'!O30</f>
        <v>47116</v>
      </c>
      <c r="P30" s="155">
        <f>'Amendment 1-Other Funds'!P30+'Other Funds-Revision No. 2'!P30+'Other Funds-Revision No. 3'!P30</f>
        <v>100000</v>
      </c>
      <c r="Q30" s="155">
        <f>'Amendment 1-Other Funds'!Q30+'Other Funds-Revision No. 2'!Q30+'Other Funds-Revision No. 3'!Q30</f>
        <v>172153</v>
      </c>
      <c r="R30" s="155">
        <f>'Amendment 1-Other Funds'!R30+'Other Funds-Revision No. 2'!R30+'Other Funds-Revision No. 3'!R30</f>
        <v>168410</v>
      </c>
      <c r="S30" s="155">
        <f>'Amendment 1-Other Funds'!S30+'Other Funds-Revision No. 2'!S30+'Other Funds-Revision No. 3'!S30</f>
        <v>112273</v>
      </c>
      <c r="T30" s="155">
        <f>'Amendment 1-Other Funds'!T30+'Other Funds-Revision No. 2'!T30+'Other Funds-Revision No. 3'!T30</f>
        <v>32934</v>
      </c>
      <c r="U30" s="155">
        <f>'Amendment 1-Other Funds'!U30+'Other Funds-Revision No. 2'!U30+'Other Funds-Revision No. 3'!U30</f>
        <v>54998</v>
      </c>
      <c r="V30" s="155">
        <f>'Amendment 1-Other Funds'!V30+'Other Funds-Revision No. 2'!V30+'Other Funds-Revision No. 3'!V30</f>
        <v>60311</v>
      </c>
      <c r="W30" s="155">
        <f>'Amendment 1-Other Funds'!W30+'Other Funds-Revision No. 2'!W30+'Other Funds-Revision No. 3'!W30</f>
        <v>0</v>
      </c>
      <c r="X30" s="155">
        <f>'Amendment 1-Other Funds'!X30+'Other Funds-Revision No. 2'!X30+'Other Funds-Revision No. 3'!X30</f>
        <v>0</v>
      </c>
      <c r="Y30" s="155">
        <f>'Amendment 1-Other Funds'!Y30+'Other Funds-Revision No. 2'!Y30+'Other Funds-Revision No. 3'!Y30</f>
        <v>0</v>
      </c>
      <c r="Z30" s="155">
        <f>'Amendment 1-Other Funds'!Z30+'Other Funds-Revision No. 2'!Z30+'Other Funds-Revision No. 3'!Z30</f>
        <v>0</v>
      </c>
      <c r="AA30" s="155">
        <f>'Amendment 1-Other Funds'!AA30+'Other Funds-Revision No. 2'!AA30+'Other Funds-Revision No. 3'!AA30</f>
        <v>13375</v>
      </c>
      <c r="AB30" s="155">
        <f>'Amendment 1-Other Funds'!AB30+'Other Funds-Revision No. 2'!AB30+'Other Funds-Revision No. 3'!AB30</f>
        <v>0</v>
      </c>
      <c r="AC30" s="155">
        <f>'Amendment 1-Other Funds'!AC30+'Other Funds-Revision No. 2'!AC30+'Other Funds-Revision No. 3'!AC30</f>
        <v>0</v>
      </c>
      <c r="AD30" s="155">
        <f>'Amendment 1-Other Funds'!AD30+'Other Funds-Revision No. 2'!AD30+'Other Funds-Revision No. 3'!AD30</f>
        <v>0</v>
      </c>
      <c r="AE30" s="155">
        <f>'Amendment 1-Other Funds'!AE30+'Other Funds-Revision No. 2'!AE30+'Other Funds-Revision No. 3'!AE30</f>
        <v>202646</v>
      </c>
      <c r="AF30" s="164">
        <f t="shared" si="0"/>
        <v>3074412</v>
      </c>
    </row>
    <row r="31" spans="1:32" x14ac:dyDescent="0.2">
      <c r="A31" s="28" t="str">
        <f>+'Original ABG Allocation'!A31</f>
        <v>26</v>
      </c>
      <c r="B31" s="28" t="str">
        <f>+'Original ABG Allocation'!B31</f>
        <v>LANCASTER</v>
      </c>
      <c r="C31" s="155">
        <f>'Amendment 1-Other Funds'!C31+'Other Funds-Revision No. 2'!C31+'Other Funds-Revision No. 3'!C31</f>
        <v>0</v>
      </c>
      <c r="D31" s="155">
        <f>'Amendment 1-Other Funds'!D31+'Other Funds-Revision No. 2'!D31+'Other Funds-Revision No. 3'!D31</f>
        <v>5900</v>
      </c>
      <c r="E31" s="155">
        <f>'Amendment 1-Other Funds'!E31+'Other Funds-Revision No. 2'!E31+'Other Funds-Revision No. 3'!E31</f>
        <v>8840</v>
      </c>
      <c r="F31" s="155">
        <f>'Amendment 1-Other Funds'!F31+'Other Funds-Revision No. 2'!F31+'Other Funds-Revision No. 3'!F31</f>
        <v>0</v>
      </c>
      <c r="G31" s="155">
        <f>'Amendment 1-Other Funds'!G31+'Other Funds-Revision No. 2'!G31+'Other Funds-Revision No. 3'!G31</f>
        <v>0</v>
      </c>
      <c r="H31" s="155">
        <f>'Amendment 1-Other Funds'!H31+'Other Funds-Revision No. 2'!H31+'Other Funds-Revision No. 3'!H31</f>
        <v>0</v>
      </c>
      <c r="I31" s="155">
        <f>'Amendment 1-Other Funds'!I31+'Other Funds-Revision No. 2'!I31+'Other Funds-Revision No. 3'!I31</f>
        <v>0</v>
      </c>
      <c r="J31" s="155">
        <f>'Amendment 1-Other Funds'!J31+'Other Funds-Revision No. 2'!J31+'Other Funds-Revision No. 3'!J31</f>
        <v>0</v>
      </c>
      <c r="K31" s="155">
        <f>'Amendment 1-Other Funds'!K31+'Other Funds-Revision No. 2'!K31+'Other Funds-Revision No. 3'!K31</f>
        <v>7998</v>
      </c>
      <c r="L31" s="155">
        <f>'Amendment 1-Other Funds'!L31+'Other Funds-Revision No. 2'!L31+'Other Funds-Revision No. 3'!L31</f>
        <v>0</v>
      </c>
      <c r="M31" s="155">
        <f>'Amendment 1-Other Funds'!M31+'Other Funds-Revision No. 2'!M31+'Other Funds-Revision No. 3'!M31</f>
        <v>1876617</v>
      </c>
      <c r="N31" s="155">
        <f>'Amendment 1-Other Funds'!N31+'Other Funds-Revision No. 2'!N31+'Other Funds-Revision No. 3'!N31</f>
        <v>270544</v>
      </c>
      <c r="O31" s="155">
        <f>'Amendment 1-Other Funds'!O31+'Other Funds-Revision No. 2'!O31+'Other Funds-Revision No. 3'!O31</f>
        <v>54194</v>
      </c>
      <c r="P31" s="155">
        <f>'Amendment 1-Other Funds'!P31+'Other Funds-Revision No. 2'!P31+'Other Funds-Revision No. 3'!P31</f>
        <v>100000</v>
      </c>
      <c r="Q31" s="155">
        <f>'Amendment 1-Other Funds'!Q31+'Other Funds-Revision No. 2'!Q31+'Other Funds-Revision No. 3'!Q31</f>
        <v>287159</v>
      </c>
      <c r="R31" s="155">
        <f>'Amendment 1-Other Funds'!R31+'Other Funds-Revision No. 2'!R31+'Other Funds-Revision No. 3'!R31</f>
        <v>374554</v>
      </c>
      <c r="S31" s="155">
        <f>'Amendment 1-Other Funds'!S31+'Other Funds-Revision No. 2'!S31+'Other Funds-Revision No. 3'!S31</f>
        <v>249704</v>
      </c>
      <c r="T31" s="155">
        <f>'Amendment 1-Other Funds'!T31+'Other Funds-Revision No. 2'!T31+'Other Funds-Revision No. 3'!T31</f>
        <v>36622</v>
      </c>
      <c r="U31" s="155">
        <f>'Amendment 1-Other Funds'!U31+'Other Funds-Revision No. 2'!U31+'Other Funds-Revision No. 3'!U31</f>
        <v>122318</v>
      </c>
      <c r="V31" s="155">
        <f>'Amendment 1-Other Funds'!V31+'Other Funds-Revision No. 2'!V31+'Other Funds-Revision No. 3'!V31</f>
        <v>68547</v>
      </c>
      <c r="W31" s="155">
        <f>'Amendment 1-Other Funds'!W31+'Other Funds-Revision No. 2'!W31+'Other Funds-Revision No. 3'!W31</f>
        <v>0</v>
      </c>
      <c r="X31" s="155">
        <f>'Amendment 1-Other Funds'!X31+'Other Funds-Revision No. 2'!X31+'Other Funds-Revision No. 3'!X31</f>
        <v>0</v>
      </c>
      <c r="Y31" s="155">
        <f>'Amendment 1-Other Funds'!Y31+'Other Funds-Revision No. 2'!Y31+'Other Funds-Revision No. 3'!Y31</f>
        <v>0</v>
      </c>
      <c r="Z31" s="155">
        <f>'Amendment 1-Other Funds'!Z31+'Other Funds-Revision No. 2'!Z31+'Other Funds-Revision No. 3'!Z31</f>
        <v>0</v>
      </c>
      <c r="AA31" s="155">
        <f>'Amendment 1-Other Funds'!AA31+'Other Funds-Revision No. 2'!AA31+'Other Funds-Revision No. 3'!AA31</f>
        <v>14874</v>
      </c>
      <c r="AB31" s="155">
        <f>'Amendment 1-Other Funds'!AB31+'Other Funds-Revision No. 2'!AB31+'Other Funds-Revision No. 3'!AB31</f>
        <v>15055</v>
      </c>
      <c r="AC31" s="155">
        <f>'Amendment 1-Other Funds'!AC31+'Other Funds-Revision No. 2'!AC31+'Other Funds-Revision No. 3'!AC31</f>
        <v>0</v>
      </c>
      <c r="AD31" s="155">
        <f>'Amendment 1-Other Funds'!AD31+'Other Funds-Revision No. 2'!AD31+'Other Funds-Revision No. 3'!AD31</f>
        <v>0</v>
      </c>
      <c r="AE31" s="155">
        <f>'Amendment 1-Other Funds'!AE31+'Other Funds-Revision No. 2'!AE31+'Other Funds-Revision No. 3'!AE31</f>
        <v>230317</v>
      </c>
      <c r="AF31" s="164">
        <f t="shared" si="0"/>
        <v>3723243</v>
      </c>
    </row>
    <row r="32" spans="1:32" x14ac:dyDescent="0.2">
      <c r="A32" s="28" t="str">
        <f>+'Original ABG Allocation'!A32</f>
        <v>27</v>
      </c>
      <c r="B32" s="28" t="str">
        <f>+'Original ABG Allocation'!B32</f>
        <v>CHESTER</v>
      </c>
      <c r="C32" s="155">
        <f>'Amendment 1-Other Funds'!C32+'Other Funds-Revision No. 2'!C32+'Other Funds-Revision No. 3'!C32</f>
        <v>0</v>
      </c>
      <c r="D32" s="155">
        <f>'Amendment 1-Other Funds'!D32+'Other Funds-Revision No. 2'!D32+'Other Funds-Revision No. 3'!D32</f>
        <v>8875</v>
      </c>
      <c r="E32" s="155">
        <f>'Amendment 1-Other Funds'!E32+'Other Funds-Revision No. 2'!E32+'Other Funds-Revision No. 3'!E32</f>
        <v>8840</v>
      </c>
      <c r="F32" s="155">
        <f>'Amendment 1-Other Funds'!F32+'Other Funds-Revision No. 2'!F32+'Other Funds-Revision No. 3'!F32</f>
        <v>0</v>
      </c>
      <c r="G32" s="155">
        <f>'Amendment 1-Other Funds'!G32+'Other Funds-Revision No. 2'!G32+'Other Funds-Revision No. 3'!G32</f>
        <v>0</v>
      </c>
      <c r="H32" s="155">
        <f>'Amendment 1-Other Funds'!H32+'Other Funds-Revision No. 2'!H32+'Other Funds-Revision No. 3'!H32</f>
        <v>0</v>
      </c>
      <c r="I32" s="155">
        <f>'Amendment 1-Other Funds'!I32+'Other Funds-Revision No. 2'!I32+'Other Funds-Revision No. 3'!I32</f>
        <v>0</v>
      </c>
      <c r="J32" s="155">
        <f>'Amendment 1-Other Funds'!J32+'Other Funds-Revision No. 2'!J32+'Other Funds-Revision No. 3'!J32</f>
        <v>0</v>
      </c>
      <c r="K32" s="155">
        <f>'Amendment 1-Other Funds'!K32+'Other Funds-Revision No. 2'!K32+'Other Funds-Revision No. 3'!K32</f>
        <v>6284</v>
      </c>
      <c r="L32" s="155">
        <f>'Amendment 1-Other Funds'!L32+'Other Funds-Revision No. 2'!L32+'Other Funds-Revision No. 3'!L32</f>
        <v>0</v>
      </c>
      <c r="M32" s="155">
        <f>'Amendment 1-Other Funds'!M32+'Other Funds-Revision No. 2'!M32+'Other Funds-Revision No. 3'!M32</f>
        <v>684864</v>
      </c>
      <c r="N32" s="155">
        <f>'Amendment 1-Other Funds'!N32+'Other Funds-Revision No. 2'!N32+'Other Funds-Revision No. 3'!N32</f>
        <v>70176</v>
      </c>
      <c r="O32" s="155">
        <f>'Amendment 1-Other Funds'!O32+'Other Funds-Revision No. 2'!O32+'Other Funds-Revision No. 3'!O32</f>
        <v>54194</v>
      </c>
      <c r="P32" s="155">
        <f>'Amendment 1-Other Funds'!P32+'Other Funds-Revision No. 2'!P32+'Other Funds-Revision No. 3'!P32</f>
        <v>65000</v>
      </c>
      <c r="Q32" s="155">
        <f>'Amendment 1-Other Funds'!Q32+'Other Funds-Revision No. 2'!Q32+'Other Funds-Revision No. 3'!Q32</f>
        <v>219060</v>
      </c>
      <c r="R32" s="155">
        <f>'Amendment 1-Other Funds'!R32+'Other Funds-Revision No. 2'!R32+'Other Funds-Revision No. 3'!R32</f>
        <v>214449</v>
      </c>
      <c r="S32" s="155">
        <f>'Amendment 1-Other Funds'!S32+'Other Funds-Revision No. 2'!S32+'Other Funds-Revision No. 3'!S32</f>
        <v>142967</v>
      </c>
      <c r="T32" s="155">
        <f>'Amendment 1-Other Funds'!T32+'Other Funds-Revision No. 2'!T32+'Other Funds-Revision No. 3'!T32</f>
        <v>0</v>
      </c>
      <c r="U32" s="155">
        <f>'Amendment 1-Other Funds'!U32+'Other Funds-Revision No. 2'!U32+'Other Funds-Revision No. 3'!U32</f>
        <v>0</v>
      </c>
      <c r="V32" s="155">
        <f>'Amendment 1-Other Funds'!V32+'Other Funds-Revision No. 2'!V32+'Other Funds-Revision No. 3'!V32</f>
        <v>51134</v>
      </c>
      <c r="W32" s="155">
        <f>'Amendment 1-Other Funds'!W32+'Other Funds-Revision No. 2'!W32+'Other Funds-Revision No. 3'!W32</f>
        <v>0</v>
      </c>
      <c r="X32" s="155">
        <f>'Amendment 1-Other Funds'!X32+'Other Funds-Revision No. 2'!X32+'Other Funds-Revision No. 3'!X32</f>
        <v>0</v>
      </c>
      <c r="Y32" s="155">
        <f>'Amendment 1-Other Funds'!Y32+'Other Funds-Revision No. 2'!Y32+'Other Funds-Revision No. 3'!Y32</f>
        <v>0</v>
      </c>
      <c r="Z32" s="155">
        <f>'Amendment 1-Other Funds'!Z32+'Other Funds-Revision No. 2'!Z32+'Other Funds-Revision No. 3'!Z32</f>
        <v>0</v>
      </c>
      <c r="AA32" s="155">
        <f>'Amendment 1-Other Funds'!AA32+'Other Funds-Revision No. 2'!AA32+'Other Funds-Revision No. 3'!AA32</f>
        <v>11492</v>
      </c>
      <c r="AB32" s="155">
        <f>'Amendment 1-Other Funds'!AB32+'Other Funds-Revision No. 2'!AB32+'Other Funds-Revision No. 3'!AB32</f>
        <v>0</v>
      </c>
      <c r="AC32" s="155">
        <f>'Amendment 1-Other Funds'!AC32+'Other Funds-Revision No. 2'!AC32+'Other Funds-Revision No. 3'!AC32</f>
        <v>0</v>
      </c>
      <c r="AD32" s="155">
        <f>'Amendment 1-Other Funds'!AD32+'Other Funds-Revision No. 2'!AD32+'Other Funds-Revision No. 3'!AD32</f>
        <v>0</v>
      </c>
      <c r="AE32" s="155">
        <f>'Amendment 1-Other Funds'!AE32+'Other Funds-Revision No. 2'!AE32+'Other Funds-Revision No. 3'!AE32</f>
        <v>171810</v>
      </c>
      <c r="AF32" s="164">
        <f t="shared" si="0"/>
        <v>1709145</v>
      </c>
    </row>
    <row r="33" spans="1:32" x14ac:dyDescent="0.2">
      <c r="A33" s="28" t="str">
        <f>+'Original ABG Allocation'!A33</f>
        <v>28</v>
      </c>
      <c r="B33" s="28" t="str">
        <f>+'Original ABG Allocation'!B33</f>
        <v>MONTGOMERY</v>
      </c>
      <c r="C33" s="155">
        <f>'Amendment 1-Other Funds'!C33+'Other Funds-Revision No. 2'!C33+'Other Funds-Revision No. 3'!C33</f>
        <v>0</v>
      </c>
      <c r="D33" s="155">
        <f>'Amendment 1-Other Funds'!D33+'Other Funds-Revision No. 2'!D33+'Other Funds-Revision No. 3'!D33</f>
        <v>16100</v>
      </c>
      <c r="E33" s="155">
        <f>'Amendment 1-Other Funds'!E33+'Other Funds-Revision No. 2'!E33+'Other Funds-Revision No. 3'!E33</f>
        <v>8840</v>
      </c>
      <c r="F33" s="155">
        <f>'Amendment 1-Other Funds'!F33+'Other Funds-Revision No. 2'!F33+'Other Funds-Revision No. 3'!F33</f>
        <v>0</v>
      </c>
      <c r="G33" s="155">
        <f>'Amendment 1-Other Funds'!G33+'Other Funds-Revision No. 2'!G33+'Other Funds-Revision No. 3'!G33</f>
        <v>0</v>
      </c>
      <c r="H33" s="155">
        <f>'Amendment 1-Other Funds'!H33+'Other Funds-Revision No. 2'!H33+'Other Funds-Revision No. 3'!H33</f>
        <v>0</v>
      </c>
      <c r="I33" s="155">
        <f>'Amendment 1-Other Funds'!I33+'Other Funds-Revision No. 2'!I33+'Other Funds-Revision No. 3'!I33</f>
        <v>0</v>
      </c>
      <c r="J33" s="155">
        <f>'Amendment 1-Other Funds'!J33+'Other Funds-Revision No. 2'!J33+'Other Funds-Revision No. 3'!J33</f>
        <v>0</v>
      </c>
      <c r="K33" s="155">
        <f>'Amendment 1-Other Funds'!K33+'Other Funds-Revision No. 2'!K33+'Other Funds-Revision No. 3'!K33</f>
        <v>10115</v>
      </c>
      <c r="L33" s="155">
        <f>'Amendment 1-Other Funds'!L33+'Other Funds-Revision No. 2'!L33+'Other Funds-Revision No. 3'!L33</f>
        <v>0</v>
      </c>
      <c r="M33" s="155">
        <f>'Amendment 1-Other Funds'!M33+'Other Funds-Revision No. 2'!M33+'Other Funds-Revision No. 3'!M33</f>
        <v>1974940</v>
      </c>
      <c r="N33" s="155">
        <f>'Amendment 1-Other Funds'!N33+'Other Funds-Revision No. 2'!N33+'Other Funds-Revision No. 3'!N33</f>
        <v>426935</v>
      </c>
      <c r="O33" s="155">
        <f>'Amendment 1-Other Funds'!O33+'Other Funds-Revision No. 2'!O33+'Other Funds-Revision No. 3'!O33</f>
        <v>54036</v>
      </c>
      <c r="P33" s="155">
        <f>'Amendment 1-Other Funds'!P33+'Other Funds-Revision No. 2'!P33+'Other Funds-Revision No. 3'!P33</f>
        <v>73392</v>
      </c>
      <c r="Q33" s="155">
        <f>'Amendment 1-Other Funds'!Q33+'Other Funds-Revision No. 2'!Q33+'Other Funds-Revision No. 3'!Q33</f>
        <v>262781</v>
      </c>
      <c r="R33" s="155">
        <f>'Amendment 1-Other Funds'!R33+'Other Funds-Revision No. 2'!R33+'Other Funds-Revision No. 3'!R33</f>
        <v>257068</v>
      </c>
      <c r="S33" s="155">
        <f>'Amendment 1-Other Funds'!S33+'Other Funds-Revision No. 2'!S33+'Other Funds-Revision No. 3'!S33</f>
        <v>171378</v>
      </c>
      <c r="T33" s="155">
        <f>'Amendment 1-Other Funds'!T33+'Other Funds-Revision No. 2'!T33+'Other Funds-Revision No. 3'!T33</f>
        <v>25135</v>
      </c>
      <c r="U33" s="155">
        <f>'Amendment 1-Other Funds'!U33+'Other Funds-Revision No. 2'!U33+'Other Funds-Revision No. 3'!U33</f>
        <v>83950</v>
      </c>
      <c r="V33" s="155">
        <f>'Amendment 1-Other Funds'!V33+'Other Funds-Revision No. 2'!V33+'Other Funds-Revision No. 3'!V33</f>
        <v>92594</v>
      </c>
      <c r="W33" s="155">
        <f>'Amendment 1-Other Funds'!W33+'Other Funds-Revision No. 2'!W33+'Other Funds-Revision No. 3'!W33</f>
        <v>0</v>
      </c>
      <c r="X33" s="155">
        <f>'Amendment 1-Other Funds'!X33+'Other Funds-Revision No. 2'!X33+'Other Funds-Revision No. 3'!X33</f>
        <v>0</v>
      </c>
      <c r="Y33" s="155">
        <f>'Amendment 1-Other Funds'!Y33+'Other Funds-Revision No. 2'!Y33+'Other Funds-Revision No. 3'!Y33</f>
        <v>0</v>
      </c>
      <c r="Z33" s="155">
        <f>'Amendment 1-Other Funds'!Z33+'Other Funds-Revision No. 2'!Z33+'Other Funds-Revision No. 3'!Z33</f>
        <v>0</v>
      </c>
      <c r="AA33" s="155">
        <f>'Amendment 1-Other Funds'!AA33+'Other Funds-Revision No. 2'!AA33+'Other Funds-Revision No. 3'!AA33</f>
        <v>20417</v>
      </c>
      <c r="AB33" s="155">
        <f>'Amendment 1-Other Funds'!AB33+'Other Funds-Revision No. 2'!AB33+'Other Funds-Revision No. 3'!AB33</f>
        <v>27966</v>
      </c>
      <c r="AC33" s="155">
        <f>'Amendment 1-Other Funds'!AC33+'Other Funds-Revision No. 2'!AC33+'Other Funds-Revision No. 3'!AC33</f>
        <v>0</v>
      </c>
      <c r="AD33" s="155">
        <f>'Amendment 1-Other Funds'!AD33+'Other Funds-Revision No. 2'!AD33+'Other Funds-Revision No. 3'!AD33</f>
        <v>0</v>
      </c>
      <c r="AE33" s="155">
        <f>'Amendment 1-Other Funds'!AE33+'Other Funds-Revision No. 2'!AE33+'Other Funds-Revision No. 3'!AE33</f>
        <v>311116</v>
      </c>
      <c r="AF33" s="164">
        <f t="shared" si="0"/>
        <v>3816763</v>
      </c>
    </row>
    <row r="34" spans="1:32" x14ac:dyDescent="0.2">
      <c r="A34" s="28" t="str">
        <f>+'Original ABG Allocation'!A34</f>
        <v>29</v>
      </c>
      <c r="B34" s="28" t="str">
        <f>+'Original ABG Allocation'!B34</f>
        <v>BUCKS</v>
      </c>
      <c r="C34" s="155">
        <f>'Amendment 1-Other Funds'!C34+'Other Funds-Revision No. 2'!C34+'Other Funds-Revision No. 3'!C34</f>
        <v>0</v>
      </c>
      <c r="D34" s="155">
        <f>'Amendment 1-Other Funds'!D34+'Other Funds-Revision No. 2'!D34+'Other Funds-Revision No. 3'!D34</f>
        <v>5050</v>
      </c>
      <c r="E34" s="155">
        <f>'Amendment 1-Other Funds'!E34+'Other Funds-Revision No. 2'!E34+'Other Funds-Revision No. 3'!E34</f>
        <v>8840</v>
      </c>
      <c r="F34" s="155">
        <f>'Amendment 1-Other Funds'!F34+'Other Funds-Revision No. 2'!F34+'Other Funds-Revision No. 3'!F34</f>
        <v>0</v>
      </c>
      <c r="G34" s="155">
        <f>'Amendment 1-Other Funds'!G34+'Other Funds-Revision No. 2'!G34+'Other Funds-Revision No. 3'!G34</f>
        <v>0</v>
      </c>
      <c r="H34" s="155">
        <f>'Amendment 1-Other Funds'!H34+'Other Funds-Revision No. 2'!H34+'Other Funds-Revision No. 3'!H34</f>
        <v>0</v>
      </c>
      <c r="I34" s="155">
        <f>'Amendment 1-Other Funds'!I34+'Other Funds-Revision No. 2'!I34+'Other Funds-Revision No. 3'!I34</f>
        <v>0</v>
      </c>
      <c r="J34" s="155">
        <f>'Amendment 1-Other Funds'!J34+'Other Funds-Revision No. 2'!J34+'Other Funds-Revision No. 3'!J34</f>
        <v>0</v>
      </c>
      <c r="K34" s="155">
        <f>'Amendment 1-Other Funds'!K34+'Other Funds-Revision No. 2'!K34+'Other Funds-Revision No. 3'!K34</f>
        <v>7889</v>
      </c>
      <c r="L34" s="155">
        <f>'Amendment 1-Other Funds'!L34+'Other Funds-Revision No. 2'!L34+'Other Funds-Revision No. 3'!L34</f>
        <v>0</v>
      </c>
      <c r="M34" s="155">
        <f>'Amendment 1-Other Funds'!M34+'Other Funds-Revision No. 2'!M34+'Other Funds-Revision No. 3'!M34</f>
        <v>982342</v>
      </c>
      <c r="N34" s="155">
        <f>'Amendment 1-Other Funds'!N34+'Other Funds-Revision No. 2'!N34+'Other Funds-Revision No. 3'!N34</f>
        <v>106902</v>
      </c>
      <c r="O34" s="155">
        <f>'Amendment 1-Other Funds'!O34+'Other Funds-Revision No. 2'!O34+'Other Funds-Revision No. 3'!O34</f>
        <v>54194</v>
      </c>
      <c r="P34" s="155">
        <f>'Amendment 1-Other Funds'!P34+'Other Funds-Revision No. 2'!P34+'Other Funds-Revision No. 3'!P34</f>
        <v>0</v>
      </c>
      <c r="Q34" s="155">
        <f>'Amendment 1-Other Funds'!Q34+'Other Funds-Revision No. 2'!Q34+'Other Funds-Revision No. 3'!Q34</f>
        <v>250001</v>
      </c>
      <c r="R34" s="155">
        <f>'Amendment 1-Other Funds'!R34+'Other Funds-Revision No. 2'!R34+'Other Funds-Revision No. 3'!R34</f>
        <v>232612</v>
      </c>
      <c r="S34" s="155">
        <f>'Amendment 1-Other Funds'!S34+'Other Funds-Revision No. 2'!S34+'Other Funds-Revision No. 3'!S34</f>
        <v>120000</v>
      </c>
      <c r="T34" s="155">
        <f>'Amendment 1-Other Funds'!T34+'Other Funds-Revision No. 2'!T34+'Other Funds-Revision No. 3'!T34</f>
        <v>30000</v>
      </c>
      <c r="U34" s="155">
        <f>'Amendment 1-Other Funds'!U34+'Other Funds-Revision No. 2'!U34+'Other Funds-Revision No. 3'!U34</f>
        <v>105000</v>
      </c>
      <c r="V34" s="155">
        <f>'Amendment 1-Other Funds'!V34+'Other Funds-Revision No. 2'!V34+'Other Funds-Revision No. 3'!V34</f>
        <v>67441</v>
      </c>
      <c r="W34" s="155">
        <f>'Amendment 1-Other Funds'!W34+'Other Funds-Revision No. 2'!W34+'Other Funds-Revision No. 3'!W34</f>
        <v>0</v>
      </c>
      <c r="X34" s="155">
        <f>'Amendment 1-Other Funds'!X34+'Other Funds-Revision No. 2'!X34+'Other Funds-Revision No. 3'!X34</f>
        <v>0</v>
      </c>
      <c r="Y34" s="155">
        <f>'Amendment 1-Other Funds'!Y34+'Other Funds-Revision No. 2'!Y34+'Other Funds-Revision No. 3'!Y34</f>
        <v>150804</v>
      </c>
      <c r="Z34" s="155">
        <f>'Amendment 1-Other Funds'!Z34+'Other Funds-Revision No. 2'!Z34+'Other Funds-Revision No. 3'!Z34</f>
        <v>0</v>
      </c>
      <c r="AA34" s="155">
        <f>'Amendment 1-Other Funds'!AA34+'Other Funds-Revision No. 2'!AA34+'Other Funds-Revision No. 3'!AA34</f>
        <v>13351</v>
      </c>
      <c r="AB34" s="155">
        <f>'Amendment 1-Other Funds'!AB34+'Other Funds-Revision No. 2'!AB34+'Other Funds-Revision No. 3'!AB34</f>
        <v>0</v>
      </c>
      <c r="AC34" s="155">
        <f>'Amendment 1-Other Funds'!AC34+'Other Funds-Revision No. 2'!AC34+'Other Funds-Revision No. 3'!AC34</f>
        <v>0</v>
      </c>
      <c r="AD34" s="155">
        <f>'Amendment 1-Other Funds'!AD34+'Other Funds-Revision No. 2'!AD34+'Other Funds-Revision No. 3'!AD34</f>
        <v>0</v>
      </c>
      <c r="AE34" s="155">
        <f>'Amendment 1-Other Funds'!AE34+'Other Funds-Revision No. 2'!AE34+'Other Funds-Revision No. 3'!AE34</f>
        <v>226600</v>
      </c>
      <c r="AF34" s="164">
        <f t="shared" si="0"/>
        <v>2361026</v>
      </c>
    </row>
    <row r="35" spans="1:32" x14ac:dyDescent="0.2">
      <c r="A35" s="28" t="str">
        <f>+'Original ABG Allocation'!A35</f>
        <v>30</v>
      </c>
      <c r="B35" s="28" t="str">
        <f>+'Original ABG Allocation'!B35</f>
        <v>DELAWARE</v>
      </c>
      <c r="C35" s="155">
        <f>'Amendment 1-Other Funds'!C35+'Other Funds-Revision No. 2'!C35+'Other Funds-Revision No. 3'!C35</f>
        <v>0</v>
      </c>
      <c r="D35" s="155">
        <f>'Amendment 1-Other Funds'!D35+'Other Funds-Revision No. 2'!D35+'Other Funds-Revision No. 3'!D35</f>
        <v>2925</v>
      </c>
      <c r="E35" s="155">
        <f>'Amendment 1-Other Funds'!E35+'Other Funds-Revision No. 2'!E35+'Other Funds-Revision No. 3'!E35</f>
        <v>8840</v>
      </c>
      <c r="F35" s="155">
        <f>'Amendment 1-Other Funds'!F35+'Other Funds-Revision No. 2'!F35+'Other Funds-Revision No. 3'!F35</f>
        <v>0</v>
      </c>
      <c r="G35" s="155">
        <f>'Amendment 1-Other Funds'!G35+'Other Funds-Revision No. 2'!G35+'Other Funds-Revision No. 3'!G35</f>
        <v>0</v>
      </c>
      <c r="H35" s="155">
        <f>'Amendment 1-Other Funds'!H35+'Other Funds-Revision No. 2'!H35+'Other Funds-Revision No. 3'!H35</f>
        <v>0</v>
      </c>
      <c r="I35" s="155">
        <f>'Amendment 1-Other Funds'!I35+'Other Funds-Revision No. 2'!I35+'Other Funds-Revision No. 3'!I35</f>
        <v>0</v>
      </c>
      <c r="J35" s="155">
        <f>'Amendment 1-Other Funds'!J35+'Other Funds-Revision No. 2'!J35+'Other Funds-Revision No. 3'!J35</f>
        <v>0</v>
      </c>
      <c r="K35" s="155">
        <f>'Amendment 1-Other Funds'!K35+'Other Funds-Revision No. 2'!K35+'Other Funds-Revision No. 3'!K35</f>
        <v>8500</v>
      </c>
      <c r="L35" s="155">
        <f>'Amendment 1-Other Funds'!L35+'Other Funds-Revision No. 2'!L35+'Other Funds-Revision No. 3'!L35</f>
        <v>0</v>
      </c>
      <c r="M35" s="155">
        <f>'Amendment 1-Other Funds'!M35+'Other Funds-Revision No. 2'!M35+'Other Funds-Revision No. 3'!M35</f>
        <v>1162566</v>
      </c>
      <c r="N35" s="155">
        <f>'Amendment 1-Other Funds'!N35+'Other Funds-Revision No. 2'!N35+'Other Funds-Revision No. 3'!N35</f>
        <v>172328</v>
      </c>
      <c r="O35" s="155">
        <f>'Amendment 1-Other Funds'!O35+'Other Funds-Revision No. 2'!O35+'Other Funds-Revision No. 3'!O35</f>
        <v>50655</v>
      </c>
      <c r="P35" s="155">
        <f>'Amendment 1-Other Funds'!P35+'Other Funds-Revision No. 2'!P35+'Other Funds-Revision No. 3'!P35</f>
        <v>48000</v>
      </c>
      <c r="Q35" s="155">
        <f>'Amendment 1-Other Funds'!Q35+'Other Funds-Revision No. 2'!Q35+'Other Funds-Revision No. 3'!Q35</f>
        <v>306266</v>
      </c>
      <c r="R35" s="155">
        <f>'Amendment 1-Other Funds'!R35+'Other Funds-Revision No. 2'!R35+'Other Funds-Revision No. 3'!R35</f>
        <v>299607</v>
      </c>
      <c r="S35" s="155">
        <f>'Amendment 1-Other Funds'!S35+'Other Funds-Revision No. 2'!S35+'Other Funds-Revision No. 3'!S35</f>
        <v>199738</v>
      </c>
      <c r="T35" s="155">
        <f>'Amendment 1-Other Funds'!T35+'Other Funds-Revision No. 2'!T35+'Other Funds-Revision No. 3'!T35</f>
        <v>29295</v>
      </c>
      <c r="U35" s="155">
        <f>'Amendment 1-Other Funds'!U35+'Other Funds-Revision No. 2'!U35+'Other Funds-Revision No. 3'!U35</f>
        <v>97842</v>
      </c>
      <c r="V35" s="155">
        <f>'Amendment 1-Other Funds'!V35+'Other Funds-Revision No. 2'!V35+'Other Funds-Revision No. 3'!V35</f>
        <v>73647</v>
      </c>
      <c r="W35" s="155">
        <f>'Amendment 1-Other Funds'!W35+'Other Funds-Revision No. 2'!W35+'Other Funds-Revision No. 3'!W35</f>
        <v>0</v>
      </c>
      <c r="X35" s="155">
        <f>'Amendment 1-Other Funds'!X35+'Other Funds-Revision No. 2'!X35+'Other Funds-Revision No. 3'!X35</f>
        <v>0</v>
      </c>
      <c r="Y35" s="155">
        <f>'Amendment 1-Other Funds'!Y35+'Other Funds-Revision No. 2'!Y35+'Other Funds-Revision No. 3'!Y35</f>
        <v>0</v>
      </c>
      <c r="Z35" s="155">
        <f>'Amendment 1-Other Funds'!Z35+'Other Funds-Revision No. 2'!Z35+'Other Funds-Revision No. 3'!Z35</f>
        <v>0</v>
      </c>
      <c r="AA35" s="155">
        <f>'Amendment 1-Other Funds'!AA35+'Other Funds-Revision No. 2'!AA35+'Other Funds-Revision No. 3'!AA35</f>
        <v>15865</v>
      </c>
      <c r="AB35" s="155">
        <f>'Amendment 1-Other Funds'!AB35+'Other Funds-Revision No. 2'!AB35+'Other Funds-Revision No. 3'!AB35</f>
        <v>0</v>
      </c>
      <c r="AC35" s="155">
        <f>'Amendment 1-Other Funds'!AC35+'Other Funds-Revision No. 2'!AC35+'Other Funds-Revision No. 3'!AC35</f>
        <v>0</v>
      </c>
      <c r="AD35" s="155">
        <f>'Amendment 1-Other Funds'!AD35+'Other Funds-Revision No. 2'!AD35+'Other Funds-Revision No. 3'!AD35</f>
        <v>0</v>
      </c>
      <c r="AE35" s="155">
        <f>'Amendment 1-Other Funds'!AE35+'Other Funds-Revision No. 2'!AE35+'Other Funds-Revision No. 3'!AE35</f>
        <v>247455</v>
      </c>
      <c r="AF35" s="164">
        <f t="shared" si="0"/>
        <v>2723529</v>
      </c>
    </row>
    <row r="36" spans="1:32" x14ac:dyDescent="0.2">
      <c r="A36" s="28" t="str">
        <f>+'Original ABG Allocation'!A36</f>
        <v>31</v>
      </c>
      <c r="B36" s="28" t="str">
        <f>+'Original ABG Allocation'!B36</f>
        <v>PHILADELPHIA</v>
      </c>
      <c r="C36" s="155">
        <f>'Amendment 1-Other Funds'!C36+'Other Funds-Revision No. 2'!C36+'Other Funds-Revision No. 3'!C36</f>
        <v>0</v>
      </c>
      <c r="D36" s="155">
        <f>'Amendment 1-Other Funds'!D36+'Other Funds-Revision No. 2'!D36+'Other Funds-Revision No. 3'!D36</f>
        <v>24600</v>
      </c>
      <c r="E36" s="155">
        <f>'Amendment 1-Other Funds'!E36+'Other Funds-Revision No. 2'!E36+'Other Funds-Revision No. 3'!E36</f>
        <v>10140</v>
      </c>
      <c r="F36" s="155">
        <f>'Amendment 1-Other Funds'!F36+'Other Funds-Revision No. 2'!F36+'Other Funds-Revision No. 3'!F36</f>
        <v>0</v>
      </c>
      <c r="G36" s="155">
        <f>'Amendment 1-Other Funds'!G36+'Other Funds-Revision No. 2'!G36+'Other Funds-Revision No. 3'!G36</f>
        <v>0</v>
      </c>
      <c r="H36" s="155">
        <f>'Amendment 1-Other Funds'!H36+'Other Funds-Revision No. 2'!H36+'Other Funds-Revision No. 3'!H36</f>
        <v>0</v>
      </c>
      <c r="I36" s="155">
        <f>'Amendment 1-Other Funds'!I36+'Other Funds-Revision No. 2'!I36+'Other Funds-Revision No. 3'!I36</f>
        <v>0</v>
      </c>
      <c r="J36" s="155">
        <f>'Amendment 1-Other Funds'!J36+'Other Funds-Revision No. 2'!J36+'Other Funds-Revision No. 3'!J36</f>
        <v>0</v>
      </c>
      <c r="K36" s="155">
        <f>'Amendment 1-Other Funds'!K36+'Other Funds-Revision No. 2'!K36+'Other Funds-Revision No. 3'!K36</f>
        <v>32192</v>
      </c>
      <c r="L36" s="155">
        <f>'Amendment 1-Other Funds'!L36+'Other Funds-Revision No. 2'!L36+'Other Funds-Revision No. 3'!L36</f>
        <v>0</v>
      </c>
      <c r="M36" s="155">
        <f>'Amendment 1-Other Funds'!M36+'Other Funds-Revision No. 2'!M36+'Other Funds-Revision No. 3'!M36</f>
        <v>1946696</v>
      </c>
      <c r="N36" s="155">
        <f>'Amendment 1-Other Funds'!N36+'Other Funds-Revision No. 2'!N36+'Other Funds-Revision No. 3'!N36</f>
        <v>1594614</v>
      </c>
      <c r="O36" s="155">
        <f>'Amendment 1-Other Funds'!O36+'Other Funds-Revision No. 2'!O36+'Other Funds-Revision No. 3'!O36</f>
        <v>54194</v>
      </c>
      <c r="P36" s="155">
        <f>'Amendment 1-Other Funds'!P36+'Other Funds-Revision No. 2'!P36+'Other Funds-Revision No. 3'!P36</f>
        <v>100000</v>
      </c>
      <c r="Q36" s="155">
        <f>'Amendment 1-Other Funds'!Q36+'Other Funds-Revision No. 2'!Q36+'Other Funds-Revision No. 3'!Q36</f>
        <v>1102972</v>
      </c>
      <c r="R36" s="155">
        <f>'Amendment 1-Other Funds'!R36+'Other Funds-Revision No. 2'!R36+'Other Funds-Revision No. 3'!R36</f>
        <v>1078994</v>
      </c>
      <c r="S36" s="155">
        <f>'Amendment 1-Other Funds'!S36+'Other Funds-Revision No. 2'!S36+'Other Funds-Revision No. 3'!S36</f>
        <v>719329</v>
      </c>
      <c r="T36" s="155">
        <f>'Amendment 1-Other Funds'!T36+'Other Funds-Revision No. 2'!T36+'Other Funds-Revision No. 3'!T36</f>
        <v>105501</v>
      </c>
      <c r="U36" s="155">
        <f>'Amendment 1-Other Funds'!U36+'Other Funds-Revision No. 2'!U36+'Other Funds-Revision No. 3'!U36</f>
        <v>352366</v>
      </c>
      <c r="V36" s="155">
        <f>'Amendment 1-Other Funds'!V36+'Other Funds-Revision No. 2'!V36+'Other Funds-Revision No. 3'!V36</f>
        <v>365098</v>
      </c>
      <c r="W36" s="155">
        <f>'Amendment 1-Other Funds'!W36+'Other Funds-Revision No. 2'!W36+'Other Funds-Revision No. 3'!W36</f>
        <v>0</v>
      </c>
      <c r="X36" s="155">
        <f>'Amendment 1-Other Funds'!X36+'Other Funds-Revision No. 2'!X36+'Other Funds-Revision No. 3'!X36</f>
        <v>0</v>
      </c>
      <c r="Y36" s="155">
        <f>'Amendment 1-Other Funds'!Y36+'Other Funds-Revision No. 2'!Y36+'Other Funds-Revision No. 3'!Y36</f>
        <v>0</v>
      </c>
      <c r="Z36" s="155">
        <f>'Amendment 1-Other Funds'!Z36+'Other Funds-Revision No. 2'!Z36+'Other Funds-Revision No. 3'!Z36</f>
        <v>0</v>
      </c>
      <c r="AA36" s="155">
        <f>'Amendment 1-Other Funds'!AA36+'Other Funds-Revision No. 2'!AA36+'Other Funds-Revision No. 3'!AA36</f>
        <v>81615</v>
      </c>
      <c r="AB36" s="155">
        <f>'Amendment 1-Other Funds'!AB36+'Other Funds-Revision No. 2'!AB36+'Other Funds-Revision No. 3'!AB36</f>
        <v>36159</v>
      </c>
      <c r="AC36" s="155">
        <f>'Amendment 1-Other Funds'!AC36+'Other Funds-Revision No. 2'!AC36+'Other Funds-Revision No. 3'!AC36</f>
        <v>0</v>
      </c>
      <c r="AD36" s="155">
        <f>'Amendment 1-Other Funds'!AD36+'Other Funds-Revision No. 2'!AD36+'Other Funds-Revision No. 3'!AD36</f>
        <v>0</v>
      </c>
      <c r="AE36" s="155">
        <f>'Amendment 1-Other Funds'!AE36+'Other Funds-Revision No. 2'!AE36+'Other Funds-Revision No. 3'!AE36</f>
        <v>1226728</v>
      </c>
      <c r="AF36" s="164">
        <f t="shared" si="0"/>
        <v>8831198</v>
      </c>
    </row>
    <row r="37" spans="1:32" x14ac:dyDescent="0.2">
      <c r="A37" s="28" t="str">
        <f>+'Original ABG Allocation'!A37</f>
        <v>32</v>
      </c>
      <c r="B37" s="28" t="str">
        <f>+'Original ABG Allocation'!B37</f>
        <v>BERKS</v>
      </c>
      <c r="C37" s="155">
        <f>'Amendment 1-Other Funds'!C37+'Other Funds-Revision No. 2'!C37+'Other Funds-Revision No. 3'!C37</f>
        <v>0</v>
      </c>
      <c r="D37" s="155">
        <f>'Amendment 1-Other Funds'!D37+'Other Funds-Revision No. 2'!D37+'Other Funds-Revision No. 3'!D37</f>
        <v>8025</v>
      </c>
      <c r="E37" s="155">
        <f>'Amendment 1-Other Funds'!E37+'Other Funds-Revision No. 2'!E37+'Other Funds-Revision No. 3'!E37</f>
        <v>8840</v>
      </c>
      <c r="F37" s="155">
        <f>'Amendment 1-Other Funds'!F37+'Other Funds-Revision No. 2'!F37+'Other Funds-Revision No. 3'!F37</f>
        <v>0</v>
      </c>
      <c r="G37" s="155">
        <f>'Amendment 1-Other Funds'!G37+'Other Funds-Revision No. 2'!G37+'Other Funds-Revision No. 3'!G37</f>
        <v>0</v>
      </c>
      <c r="H37" s="155">
        <f>'Amendment 1-Other Funds'!H37+'Other Funds-Revision No. 2'!H37+'Other Funds-Revision No. 3'!H37</f>
        <v>0</v>
      </c>
      <c r="I37" s="155">
        <f>'Amendment 1-Other Funds'!I37+'Other Funds-Revision No. 2'!I37+'Other Funds-Revision No. 3'!I37</f>
        <v>0</v>
      </c>
      <c r="J37" s="155">
        <f>'Amendment 1-Other Funds'!J37+'Other Funds-Revision No. 2'!J37+'Other Funds-Revision No. 3'!J37</f>
        <v>0</v>
      </c>
      <c r="K37" s="155">
        <f>'Amendment 1-Other Funds'!K37+'Other Funds-Revision No. 2'!K37+'Other Funds-Revision No. 3'!K37</f>
        <v>7308</v>
      </c>
      <c r="L37" s="155">
        <f>'Amendment 1-Other Funds'!L37+'Other Funds-Revision No. 2'!L37+'Other Funds-Revision No. 3'!L37</f>
        <v>0</v>
      </c>
      <c r="M37" s="155">
        <f>'Amendment 1-Other Funds'!M37+'Other Funds-Revision No. 2'!M37+'Other Funds-Revision No. 3'!M37</f>
        <v>805815</v>
      </c>
      <c r="N37" s="155">
        <f>'Amendment 1-Other Funds'!N37+'Other Funds-Revision No. 2'!N37+'Other Funds-Revision No. 3'!N37</f>
        <v>122665</v>
      </c>
      <c r="O37" s="155">
        <f>'Amendment 1-Other Funds'!O37+'Other Funds-Revision No. 2'!O37+'Other Funds-Revision No. 3'!O37</f>
        <v>54194</v>
      </c>
      <c r="P37" s="155">
        <f>'Amendment 1-Other Funds'!P37+'Other Funds-Revision No. 2'!P37+'Other Funds-Revision No. 3'!P37</f>
        <v>89993</v>
      </c>
      <c r="Q37" s="155">
        <f>'Amendment 1-Other Funds'!Q37+'Other Funds-Revision No. 2'!Q37+'Other Funds-Revision No. 3'!Q37</f>
        <v>239142</v>
      </c>
      <c r="R37" s="155">
        <f>'Amendment 1-Other Funds'!R37+'Other Funds-Revision No. 2'!R37+'Other Funds-Revision No. 3'!R37</f>
        <v>238240</v>
      </c>
      <c r="S37" s="155">
        <f>'Amendment 1-Other Funds'!S37+'Other Funds-Revision No. 2'!S37+'Other Funds-Revision No. 3'!S37</f>
        <v>158827</v>
      </c>
      <c r="T37" s="155">
        <f>'Amendment 1-Other Funds'!T37+'Other Funds-Revision No. 2'!T37+'Other Funds-Revision No. 3'!T37</f>
        <v>18015</v>
      </c>
      <c r="U37" s="155">
        <f>'Amendment 1-Other Funds'!U37+'Other Funds-Revision No. 2'!U37+'Other Funds-Revision No. 3'!U37</f>
        <v>0</v>
      </c>
      <c r="V37" s="155">
        <f>'Amendment 1-Other Funds'!V37+'Other Funds-Revision No. 2'!V37+'Other Funds-Revision No. 3'!V37</f>
        <v>61542</v>
      </c>
      <c r="W37" s="155">
        <f>'Amendment 1-Other Funds'!W37+'Other Funds-Revision No. 2'!W37+'Other Funds-Revision No. 3'!W37</f>
        <v>0</v>
      </c>
      <c r="X37" s="155">
        <f>'Amendment 1-Other Funds'!X37+'Other Funds-Revision No. 2'!X37+'Other Funds-Revision No. 3'!X37</f>
        <v>0</v>
      </c>
      <c r="Y37" s="155">
        <f>'Amendment 1-Other Funds'!Y37+'Other Funds-Revision No. 2'!Y37+'Other Funds-Revision No. 3'!Y37</f>
        <v>121835</v>
      </c>
      <c r="Z37" s="155">
        <f>'Amendment 1-Other Funds'!Z37+'Other Funds-Revision No. 2'!Z37+'Other Funds-Revision No. 3'!Z37</f>
        <v>0</v>
      </c>
      <c r="AA37" s="155">
        <f>'Amendment 1-Other Funds'!AA37+'Other Funds-Revision No. 2'!AA37+'Other Funds-Revision No. 3'!AA37</f>
        <v>14633</v>
      </c>
      <c r="AB37" s="155">
        <f>'Amendment 1-Other Funds'!AB37+'Other Funds-Revision No. 2'!AB37+'Other Funds-Revision No. 3'!AB37</f>
        <v>0</v>
      </c>
      <c r="AC37" s="155">
        <f>'Amendment 1-Other Funds'!AC37+'Other Funds-Revision No. 2'!AC37+'Other Funds-Revision No. 3'!AC37</f>
        <v>0</v>
      </c>
      <c r="AD37" s="155">
        <f>'Amendment 1-Other Funds'!AD37+'Other Funds-Revision No. 2'!AD37+'Other Funds-Revision No. 3'!AD37</f>
        <v>0</v>
      </c>
      <c r="AE37" s="155">
        <f>'Amendment 1-Other Funds'!AE37+'Other Funds-Revision No. 2'!AE37+'Other Funds-Revision No. 3'!AE37</f>
        <v>206780</v>
      </c>
      <c r="AF37" s="164">
        <f t="shared" si="0"/>
        <v>2155854</v>
      </c>
    </row>
    <row r="38" spans="1:32" x14ac:dyDescent="0.2">
      <c r="A38" s="28" t="str">
        <f>+'Original ABG Allocation'!A38</f>
        <v>33</v>
      </c>
      <c r="B38" s="28" t="str">
        <f>+'Original ABG Allocation'!B38</f>
        <v>LEHIGH</v>
      </c>
      <c r="C38" s="155">
        <f>'Amendment 1-Other Funds'!C38+'Other Funds-Revision No. 2'!C38+'Other Funds-Revision No. 3'!C38</f>
        <v>0</v>
      </c>
      <c r="D38" s="155">
        <f>'Amendment 1-Other Funds'!D38+'Other Funds-Revision No. 2'!D38+'Other Funds-Revision No. 3'!D38</f>
        <v>3775</v>
      </c>
      <c r="E38" s="155">
        <f>'Amendment 1-Other Funds'!E38+'Other Funds-Revision No. 2'!E38+'Other Funds-Revision No. 3'!E38</f>
        <v>8840</v>
      </c>
      <c r="F38" s="155">
        <f>'Amendment 1-Other Funds'!F38+'Other Funds-Revision No. 2'!F38+'Other Funds-Revision No. 3'!F38</f>
        <v>0</v>
      </c>
      <c r="G38" s="155">
        <f>'Amendment 1-Other Funds'!G38+'Other Funds-Revision No. 2'!G38+'Other Funds-Revision No. 3'!G38</f>
        <v>0</v>
      </c>
      <c r="H38" s="155">
        <f>'Amendment 1-Other Funds'!H38+'Other Funds-Revision No. 2'!H38+'Other Funds-Revision No. 3'!H38</f>
        <v>0</v>
      </c>
      <c r="I38" s="155">
        <f>'Amendment 1-Other Funds'!I38+'Other Funds-Revision No. 2'!I38+'Other Funds-Revision No. 3'!I38</f>
        <v>0</v>
      </c>
      <c r="J38" s="155">
        <f>'Amendment 1-Other Funds'!J38+'Other Funds-Revision No. 2'!J38+'Other Funds-Revision No. 3'!J38</f>
        <v>0</v>
      </c>
      <c r="K38" s="155">
        <f>'Amendment 1-Other Funds'!K38+'Other Funds-Revision No. 2'!K38+'Other Funds-Revision No. 3'!K38</f>
        <v>6079</v>
      </c>
      <c r="L38" s="155">
        <f>'Amendment 1-Other Funds'!L38+'Other Funds-Revision No. 2'!L38+'Other Funds-Revision No. 3'!L38</f>
        <v>0</v>
      </c>
      <c r="M38" s="155">
        <f>'Amendment 1-Other Funds'!M38+'Other Funds-Revision No. 2'!M38+'Other Funds-Revision No. 3'!M38</f>
        <v>631748</v>
      </c>
      <c r="N38" s="155">
        <f>'Amendment 1-Other Funds'!N38+'Other Funds-Revision No. 2'!N38+'Other Funds-Revision No. 3'!N38</f>
        <v>86694</v>
      </c>
      <c r="O38" s="155">
        <f>'Amendment 1-Other Funds'!O38+'Other Funds-Revision No. 2'!O38+'Other Funds-Revision No. 3'!O38</f>
        <v>54194</v>
      </c>
      <c r="P38" s="155">
        <f>'Amendment 1-Other Funds'!P38+'Other Funds-Revision No. 2'!P38+'Other Funds-Revision No. 3'!P38</f>
        <v>96256</v>
      </c>
      <c r="Q38" s="155">
        <f>'Amendment 1-Other Funds'!Q38+'Other Funds-Revision No. 2'!Q38+'Other Funds-Revision No. 3'!Q38</f>
        <v>138328</v>
      </c>
      <c r="R38" s="155">
        <f>'Amendment 1-Other Funds'!R38+'Other Funds-Revision No. 2'!R38+'Other Funds-Revision No. 3'!R38</f>
        <v>135321</v>
      </c>
      <c r="S38" s="155">
        <f>'Amendment 1-Other Funds'!S38+'Other Funds-Revision No. 2'!S38+'Other Funds-Revision No. 3'!S38</f>
        <v>90214</v>
      </c>
      <c r="T38" s="155">
        <f>'Amendment 1-Other Funds'!T38+'Other Funds-Revision No. 2'!T38+'Other Funds-Revision No. 3'!T38</f>
        <v>13231</v>
      </c>
      <c r="U38" s="155">
        <f>'Amendment 1-Other Funds'!U38+'Other Funds-Revision No. 2'!U38+'Other Funds-Revision No. 3'!U38</f>
        <v>44192</v>
      </c>
      <c r="V38" s="155">
        <f>'Amendment 1-Other Funds'!V38+'Other Funds-Revision No. 2'!V38+'Other Funds-Revision No. 3'!V38</f>
        <v>49049</v>
      </c>
      <c r="W38" s="155">
        <f>'Amendment 1-Other Funds'!W38+'Other Funds-Revision No. 2'!W38+'Other Funds-Revision No. 3'!W38</f>
        <v>0</v>
      </c>
      <c r="X38" s="155">
        <f>'Amendment 1-Other Funds'!X38+'Other Funds-Revision No. 2'!X38+'Other Funds-Revision No. 3'!X38</f>
        <v>0</v>
      </c>
      <c r="Y38" s="155">
        <f>'Amendment 1-Other Funds'!Y38+'Other Funds-Revision No. 2'!Y38+'Other Funds-Revision No. 3'!Y38</f>
        <v>400000</v>
      </c>
      <c r="Z38" s="155">
        <f>'Amendment 1-Other Funds'!Z38+'Other Funds-Revision No. 2'!Z38+'Other Funds-Revision No. 3'!Z38</f>
        <v>0</v>
      </c>
      <c r="AA38" s="155">
        <f>'Amendment 1-Other Funds'!AA38+'Other Funds-Revision No. 2'!AA38+'Other Funds-Revision No. 3'!AA38</f>
        <v>10748</v>
      </c>
      <c r="AB38" s="155">
        <f>'Amendment 1-Other Funds'!AB38+'Other Funds-Revision No. 2'!AB38+'Other Funds-Revision No. 3'!AB38</f>
        <v>8567</v>
      </c>
      <c r="AC38" s="155">
        <f>'Amendment 1-Other Funds'!AC38+'Other Funds-Revision No. 2'!AC38+'Other Funds-Revision No. 3'!AC38</f>
        <v>0</v>
      </c>
      <c r="AD38" s="155">
        <f>'Amendment 1-Other Funds'!AD38+'Other Funds-Revision No. 2'!AD38+'Other Funds-Revision No. 3'!AD38</f>
        <v>0</v>
      </c>
      <c r="AE38" s="155">
        <f>'Amendment 1-Other Funds'!AE38+'Other Funds-Revision No. 2'!AE38+'Other Funds-Revision No. 3'!AE38</f>
        <v>164805</v>
      </c>
      <c r="AF38" s="164">
        <f t="shared" si="0"/>
        <v>1942041</v>
      </c>
    </row>
    <row r="39" spans="1:32" x14ac:dyDescent="0.2">
      <c r="A39" s="28" t="str">
        <f>+'Original ABG Allocation'!A39</f>
        <v>34</v>
      </c>
      <c r="B39" s="28" t="str">
        <f>+'Original ABG Allocation'!B39</f>
        <v>NORTHAMPTON</v>
      </c>
      <c r="C39" s="155">
        <f>'Amendment 1-Other Funds'!C39+'Other Funds-Revision No. 2'!C39+'Other Funds-Revision No. 3'!C39</f>
        <v>0</v>
      </c>
      <c r="D39" s="155">
        <f>'Amendment 1-Other Funds'!D39+'Other Funds-Revision No. 2'!D39+'Other Funds-Revision No. 3'!D39</f>
        <v>3350</v>
      </c>
      <c r="E39" s="155">
        <f>'Amendment 1-Other Funds'!E39+'Other Funds-Revision No. 2'!E39+'Other Funds-Revision No. 3'!E39</f>
        <v>8840</v>
      </c>
      <c r="F39" s="155">
        <f>'Amendment 1-Other Funds'!F39+'Other Funds-Revision No. 2'!F39+'Other Funds-Revision No. 3'!F39</f>
        <v>0</v>
      </c>
      <c r="G39" s="155">
        <f>'Amendment 1-Other Funds'!G39+'Other Funds-Revision No. 2'!G39+'Other Funds-Revision No. 3'!G39</f>
        <v>0</v>
      </c>
      <c r="H39" s="155">
        <f>'Amendment 1-Other Funds'!H39+'Other Funds-Revision No. 2'!H39+'Other Funds-Revision No. 3'!H39</f>
        <v>0</v>
      </c>
      <c r="I39" s="155">
        <f>'Amendment 1-Other Funds'!I39+'Other Funds-Revision No. 2'!I39+'Other Funds-Revision No. 3'!I39</f>
        <v>0</v>
      </c>
      <c r="J39" s="155">
        <f>'Amendment 1-Other Funds'!J39+'Other Funds-Revision No. 2'!J39+'Other Funds-Revision No. 3'!J39</f>
        <v>0</v>
      </c>
      <c r="K39" s="155">
        <f>'Amendment 1-Other Funds'!K39+'Other Funds-Revision No. 2'!K39+'Other Funds-Revision No. 3'!K39</f>
        <v>4949</v>
      </c>
      <c r="L39" s="155">
        <f>'Amendment 1-Other Funds'!L39+'Other Funds-Revision No. 2'!L39+'Other Funds-Revision No. 3'!L39</f>
        <v>0</v>
      </c>
      <c r="M39" s="155">
        <f>'Amendment 1-Other Funds'!M39+'Other Funds-Revision No. 2'!M39+'Other Funds-Revision No. 3'!M39</f>
        <v>745346</v>
      </c>
      <c r="N39" s="155">
        <f>'Amendment 1-Other Funds'!N39+'Other Funds-Revision No. 2'!N39+'Other Funds-Revision No. 3'!N39</f>
        <v>381074</v>
      </c>
      <c r="O39" s="155">
        <f>'Amendment 1-Other Funds'!O39+'Other Funds-Revision No. 2'!O39+'Other Funds-Revision No. 3'!O39</f>
        <v>0</v>
      </c>
      <c r="P39" s="155">
        <f>'Amendment 1-Other Funds'!P39+'Other Funds-Revision No. 2'!P39+'Other Funds-Revision No. 3'!P39</f>
        <v>100000</v>
      </c>
      <c r="Q39" s="155">
        <f>'Amendment 1-Other Funds'!Q39+'Other Funds-Revision No. 2'!Q39+'Other Funds-Revision No. 3'!Q39</f>
        <v>211098</v>
      </c>
      <c r="R39" s="155">
        <f>'Amendment 1-Other Funds'!R39+'Other Funds-Revision No. 2'!R39+'Other Funds-Revision No. 3'!R39</f>
        <v>162604</v>
      </c>
      <c r="S39" s="155">
        <f>'Amendment 1-Other Funds'!S39+'Other Funds-Revision No. 2'!S39+'Other Funds-Revision No. 3'!S39</f>
        <v>90122</v>
      </c>
      <c r="T39" s="155">
        <f>'Amendment 1-Other Funds'!T39+'Other Funds-Revision No. 2'!T39+'Other Funds-Revision No. 3'!T39</f>
        <v>21148</v>
      </c>
      <c r="U39" s="155">
        <f>'Amendment 1-Other Funds'!U39+'Other Funds-Revision No. 2'!U39+'Other Funds-Revision No. 3'!U39</f>
        <v>70634</v>
      </c>
      <c r="V39" s="155">
        <f>'Amendment 1-Other Funds'!V39+'Other Funds-Revision No. 2'!V39+'Other Funds-Revision No. 3'!V39</f>
        <v>37573</v>
      </c>
      <c r="W39" s="155">
        <f>'Amendment 1-Other Funds'!W39+'Other Funds-Revision No. 2'!W39+'Other Funds-Revision No. 3'!W39</f>
        <v>0</v>
      </c>
      <c r="X39" s="155">
        <f>'Amendment 1-Other Funds'!X39+'Other Funds-Revision No. 2'!X39+'Other Funds-Revision No. 3'!X39</f>
        <v>0</v>
      </c>
      <c r="Y39" s="155">
        <f>'Amendment 1-Other Funds'!Y39+'Other Funds-Revision No. 2'!Y39+'Other Funds-Revision No. 3'!Y39</f>
        <v>0</v>
      </c>
      <c r="Z39" s="155">
        <f>'Amendment 1-Other Funds'!Z39+'Other Funds-Revision No. 2'!Z39+'Other Funds-Revision No. 3'!Z39</f>
        <v>0</v>
      </c>
      <c r="AA39" s="155">
        <f>'Amendment 1-Other Funds'!AA39+'Other Funds-Revision No. 2'!AA39+'Other Funds-Revision No. 3'!AA39</f>
        <v>8590</v>
      </c>
      <c r="AB39" s="155">
        <f>'Amendment 1-Other Funds'!AB39+'Other Funds-Revision No. 2'!AB39+'Other Funds-Revision No. 3'!AB39</f>
        <v>0</v>
      </c>
      <c r="AC39" s="155">
        <f>'Amendment 1-Other Funds'!AC39+'Other Funds-Revision No. 2'!AC39+'Other Funds-Revision No. 3'!AC39</f>
        <v>0</v>
      </c>
      <c r="AD39" s="155">
        <f>'Amendment 1-Other Funds'!AD39+'Other Funds-Revision No. 2'!AD39+'Other Funds-Revision No. 3'!AD39</f>
        <v>0</v>
      </c>
      <c r="AE39" s="155">
        <f>'Amendment 1-Other Funds'!AE39+'Other Funds-Revision No. 2'!AE39+'Other Funds-Revision No. 3'!AE39</f>
        <v>126245</v>
      </c>
      <c r="AF39" s="164">
        <f t="shared" ref="AF39:AF57" si="1">SUM(C39:AE39)</f>
        <v>1971573</v>
      </c>
    </row>
    <row r="40" spans="1:32" x14ac:dyDescent="0.2">
      <c r="A40" s="28" t="str">
        <f>+'Original ABG Allocation'!A40</f>
        <v>35</v>
      </c>
      <c r="B40" s="28" t="str">
        <f>+'Original ABG Allocation'!B40</f>
        <v>PIKE</v>
      </c>
      <c r="C40" s="155">
        <f>'Amendment 1-Other Funds'!C40+'Other Funds-Revision No. 2'!C40+'Other Funds-Revision No. 3'!C40</f>
        <v>0</v>
      </c>
      <c r="D40" s="155">
        <f>'Amendment 1-Other Funds'!D40+'Other Funds-Revision No. 2'!D40+'Other Funds-Revision No. 3'!D40</f>
        <v>5475</v>
      </c>
      <c r="E40" s="155">
        <f>'Amendment 1-Other Funds'!E40+'Other Funds-Revision No. 2'!E40+'Other Funds-Revision No. 3'!E40</f>
        <v>8840</v>
      </c>
      <c r="F40" s="155">
        <f>'Amendment 1-Other Funds'!F40+'Other Funds-Revision No. 2'!F40+'Other Funds-Revision No. 3'!F40</f>
        <v>0</v>
      </c>
      <c r="G40" s="155">
        <f>'Amendment 1-Other Funds'!G40+'Other Funds-Revision No. 2'!G40+'Other Funds-Revision No. 3'!G40</f>
        <v>0</v>
      </c>
      <c r="H40" s="155">
        <f>'Amendment 1-Other Funds'!H40+'Other Funds-Revision No. 2'!H40+'Other Funds-Revision No. 3'!H40</f>
        <v>0</v>
      </c>
      <c r="I40" s="155">
        <f>'Amendment 1-Other Funds'!I40+'Other Funds-Revision No. 2'!I40+'Other Funds-Revision No. 3'!I40</f>
        <v>0</v>
      </c>
      <c r="J40" s="155">
        <f>'Amendment 1-Other Funds'!J40+'Other Funds-Revision No. 2'!J40+'Other Funds-Revision No. 3'!J40</f>
        <v>0</v>
      </c>
      <c r="K40" s="155">
        <f>'Amendment 1-Other Funds'!K40+'Other Funds-Revision No. 2'!K40+'Other Funds-Revision No. 3'!K40</f>
        <v>2796</v>
      </c>
      <c r="L40" s="155">
        <f>'Amendment 1-Other Funds'!L40+'Other Funds-Revision No. 2'!L40+'Other Funds-Revision No. 3'!L40</f>
        <v>0</v>
      </c>
      <c r="M40" s="155">
        <f>'Amendment 1-Other Funds'!M40+'Other Funds-Revision No. 2'!M40+'Other Funds-Revision No. 3'!M40</f>
        <v>234730</v>
      </c>
      <c r="N40" s="155">
        <f>'Amendment 1-Other Funds'!N40+'Other Funds-Revision No. 2'!N40+'Other Funds-Revision No. 3'!N40</f>
        <v>55038</v>
      </c>
      <c r="O40" s="155">
        <f>'Amendment 1-Other Funds'!O40+'Other Funds-Revision No. 2'!O40+'Other Funds-Revision No. 3'!O40</f>
        <v>27606</v>
      </c>
      <c r="P40" s="155">
        <f>'Amendment 1-Other Funds'!P40+'Other Funds-Revision No. 2'!P40+'Other Funds-Revision No. 3'!P40</f>
        <v>6300</v>
      </c>
      <c r="Q40" s="155">
        <f>'Amendment 1-Other Funds'!Q40+'Other Funds-Revision No. 2'!Q40+'Other Funds-Revision No. 3'!Q40</f>
        <v>26567</v>
      </c>
      <c r="R40" s="155">
        <f>'Amendment 1-Other Funds'!R40+'Other Funds-Revision No. 2'!R40+'Other Funds-Revision No. 3'!R40</f>
        <v>42883</v>
      </c>
      <c r="S40" s="155">
        <f>'Amendment 1-Other Funds'!S40+'Other Funds-Revision No. 2'!S40+'Other Funds-Revision No. 3'!S40</f>
        <v>28588</v>
      </c>
      <c r="T40" s="155">
        <f>'Amendment 1-Other Funds'!T40+'Other Funds-Revision No. 2'!T40+'Other Funds-Revision No. 3'!T40</f>
        <v>4193</v>
      </c>
      <c r="U40" s="155">
        <f>'Amendment 1-Other Funds'!U40+'Other Funds-Revision No. 2'!U40+'Other Funds-Revision No. 3'!U40</f>
        <v>8487</v>
      </c>
      <c r="V40" s="155">
        <f>'Amendment 1-Other Funds'!V40+'Other Funds-Revision No. 2'!V40+'Other Funds-Revision No. 3'!V40</f>
        <v>15706</v>
      </c>
      <c r="W40" s="155">
        <f>'Amendment 1-Other Funds'!W40+'Other Funds-Revision No. 2'!W40+'Other Funds-Revision No. 3'!W40</f>
        <v>0</v>
      </c>
      <c r="X40" s="155">
        <f>'Amendment 1-Other Funds'!X40+'Other Funds-Revision No. 2'!X40+'Other Funds-Revision No. 3'!X40</f>
        <v>0</v>
      </c>
      <c r="Y40" s="155">
        <f>'Amendment 1-Other Funds'!Y40+'Other Funds-Revision No. 2'!Y40+'Other Funds-Revision No. 3'!Y40</f>
        <v>0</v>
      </c>
      <c r="Z40" s="155">
        <f>'Amendment 1-Other Funds'!Z40+'Other Funds-Revision No. 2'!Z40+'Other Funds-Revision No. 3'!Z40</f>
        <v>0</v>
      </c>
      <c r="AA40" s="155">
        <f>'Amendment 1-Other Funds'!AA40+'Other Funds-Revision No. 2'!AA40+'Other Funds-Revision No. 3'!AA40</f>
        <v>3440</v>
      </c>
      <c r="AB40" s="155">
        <f>'Amendment 1-Other Funds'!AB40+'Other Funds-Revision No. 2'!AB40+'Other Funds-Revision No. 3'!AB40</f>
        <v>0</v>
      </c>
      <c r="AC40" s="155">
        <f>'Amendment 1-Other Funds'!AC40+'Other Funds-Revision No. 2'!AC40+'Other Funds-Revision No. 3'!AC40</f>
        <v>0</v>
      </c>
      <c r="AD40" s="155">
        <f>'Amendment 1-Other Funds'!AD40+'Other Funds-Revision No. 2'!AD40+'Other Funds-Revision No. 3'!AD40</f>
        <v>0</v>
      </c>
      <c r="AE40" s="155">
        <f>'Amendment 1-Other Funds'!AE40+'Other Funds-Revision No. 2'!AE40+'Other Funds-Revision No. 3'!AE40</f>
        <v>52773</v>
      </c>
      <c r="AF40" s="164">
        <f t="shared" si="1"/>
        <v>523422</v>
      </c>
    </row>
    <row r="41" spans="1:32" x14ac:dyDescent="0.2">
      <c r="A41" s="28" t="str">
        <f>+'Original ABG Allocation'!A41</f>
        <v>36</v>
      </c>
      <c r="B41" s="28" t="str">
        <f>+'Original ABG Allocation'!B41</f>
        <v>B/S/S/T</v>
      </c>
      <c r="C41" s="155">
        <f>'Amendment 1-Other Funds'!C41+'Other Funds-Revision No. 2'!C41+'Other Funds-Revision No. 3'!C41</f>
        <v>0</v>
      </c>
      <c r="D41" s="155">
        <f>'Amendment 1-Other Funds'!D41+'Other Funds-Revision No. 2'!D41+'Other Funds-Revision No. 3'!D41</f>
        <v>21625</v>
      </c>
      <c r="E41" s="155">
        <f>'Amendment 1-Other Funds'!E41+'Other Funds-Revision No. 2'!E41+'Other Funds-Revision No. 3'!E41</f>
        <v>8840</v>
      </c>
      <c r="F41" s="155">
        <f>'Amendment 1-Other Funds'!F41+'Other Funds-Revision No. 2'!F41+'Other Funds-Revision No. 3'!F41</f>
        <v>0</v>
      </c>
      <c r="G41" s="155">
        <f>'Amendment 1-Other Funds'!G41+'Other Funds-Revision No. 2'!G41+'Other Funds-Revision No. 3'!G41</f>
        <v>0</v>
      </c>
      <c r="H41" s="155">
        <f>'Amendment 1-Other Funds'!H41+'Other Funds-Revision No. 2'!H41+'Other Funds-Revision No. 3'!H41</f>
        <v>0</v>
      </c>
      <c r="I41" s="155">
        <f>'Amendment 1-Other Funds'!I41+'Other Funds-Revision No. 2'!I41+'Other Funds-Revision No. 3'!I41</f>
        <v>0</v>
      </c>
      <c r="J41" s="155">
        <f>'Amendment 1-Other Funds'!J41+'Other Funds-Revision No. 2'!J41+'Other Funds-Revision No. 3'!J41</f>
        <v>0</v>
      </c>
      <c r="K41" s="155">
        <f>'Amendment 1-Other Funds'!K41+'Other Funds-Revision No. 2'!K41+'Other Funds-Revision No. 3'!K41</f>
        <v>5148</v>
      </c>
      <c r="L41" s="155">
        <f>'Amendment 1-Other Funds'!L41+'Other Funds-Revision No. 2'!L41+'Other Funds-Revision No. 3'!L41</f>
        <v>0</v>
      </c>
      <c r="M41" s="155">
        <f>'Amendment 1-Other Funds'!M41+'Other Funds-Revision No. 2'!M41+'Other Funds-Revision No. 3'!M41</f>
        <v>790021</v>
      </c>
      <c r="N41" s="155">
        <f>'Amendment 1-Other Funds'!N41+'Other Funds-Revision No. 2'!N41+'Other Funds-Revision No. 3'!N41</f>
        <v>82094</v>
      </c>
      <c r="O41" s="155">
        <f>'Amendment 1-Other Funds'!O41+'Other Funds-Revision No. 2'!O41+'Other Funds-Revision No. 3'!O41</f>
        <v>43263</v>
      </c>
      <c r="P41" s="155">
        <f>'Amendment 1-Other Funds'!P41+'Other Funds-Revision No. 2'!P41+'Other Funds-Revision No. 3'!P41</f>
        <v>51500</v>
      </c>
      <c r="Q41" s="155">
        <f>'Amendment 1-Other Funds'!Q41+'Other Funds-Revision No. 2'!Q41+'Other Funds-Revision No. 3'!Q41</f>
        <v>160356</v>
      </c>
      <c r="R41" s="155">
        <f>'Amendment 1-Other Funds'!R41+'Other Funds-Revision No. 2'!R41+'Other Funds-Revision No. 3'!R41</f>
        <v>210605</v>
      </c>
      <c r="S41" s="155">
        <f>'Amendment 1-Other Funds'!S41+'Other Funds-Revision No. 2'!S41+'Other Funds-Revision No. 3'!S41</f>
        <v>141654</v>
      </c>
      <c r="T41" s="155">
        <f>'Amendment 1-Other Funds'!T41+'Other Funds-Revision No. 2'!T41+'Other Funds-Revision No. 3'!T41</f>
        <v>59852</v>
      </c>
      <c r="U41" s="155">
        <f>'Amendment 1-Other Funds'!U41+'Other Funds-Revision No. 2'!U41+'Other Funds-Revision No. 3'!U41</f>
        <v>41634</v>
      </c>
      <c r="V41" s="155">
        <f>'Amendment 1-Other Funds'!V41+'Other Funds-Revision No. 2'!V41+'Other Funds-Revision No. 3'!V41</f>
        <v>39593</v>
      </c>
      <c r="W41" s="155">
        <f>'Amendment 1-Other Funds'!W41+'Other Funds-Revision No. 2'!W41+'Other Funds-Revision No. 3'!W41</f>
        <v>0</v>
      </c>
      <c r="X41" s="155">
        <f>'Amendment 1-Other Funds'!X41+'Other Funds-Revision No. 2'!X41+'Other Funds-Revision No. 3'!X41</f>
        <v>0</v>
      </c>
      <c r="Y41" s="155">
        <f>'Amendment 1-Other Funds'!Y41+'Other Funds-Revision No. 2'!Y41+'Other Funds-Revision No. 3'!Y41</f>
        <v>0</v>
      </c>
      <c r="Z41" s="155">
        <f>'Amendment 1-Other Funds'!Z41+'Other Funds-Revision No. 2'!Z41+'Other Funds-Revision No. 3'!Z41</f>
        <v>0</v>
      </c>
      <c r="AA41" s="155">
        <f>'Amendment 1-Other Funds'!AA41+'Other Funds-Revision No. 2'!AA41+'Other Funds-Revision No. 3'!AA41</f>
        <v>9001</v>
      </c>
      <c r="AB41" s="155">
        <f>'Amendment 1-Other Funds'!AB41+'Other Funds-Revision No. 2'!AB41+'Other Funds-Revision No. 3'!AB41</f>
        <v>3987</v>
      </c>
      <c r="AC41" s="155">
        <f>'Amendment 1-Other Funds'!AC41+'Other Funds-Revision No. 2'!AC41+'Other Funds-Revision No. 3'!AC41</f>
        <v>0</v>
      </c>
      <c r="AD41" s="155">
        <f>'Amendment 1-Other Funds'!AD41+'Other Funds-Revision No. 2'!AD41+'Other Funds-Revision No. 3'!AD41</f>
        <v>0</v>
      </c>
      <c r="AE41" s="155">
        <f>'Amendment 1-Other Funds'!AE41+'Other Funds-Revision No. 2'!AE41+'Other Funds-Revision No. 3'!AE41</f>
        <v>133032</v>
      </c>
      <c r="AF41" s="164">
        <f t="shared" si="1"/>
        <v>1802205</v>
      </c>
    </row>
    <row r="42" spans="1:32" x14ac:dyDescent="0.2">
      <c r="A42" s="28" t="str">
        <f>+'Original ABG Allocation'!A42</f>
        <v>37</v>
      </c>
      <c r="B42" s="28" t="str">
        <f>+'Original ABG Allocation'!B42</f>
        <v>LUZERNE/WYOMING</v>
      </c>
      <c r="C42" s="155">
        <f>'Amendment 1-Other Funds'!C42+'Other Funds-Revision No. 2'!C42+'Other Funds-Revision No. 3'!C42</f>
        <v>0</v>
      </c>
      <c r="D42" s="155">
        <f>'Amendment 1-Other Funds'!D42+'Other Funds-Revision No. 2'!D42+'Other Funds-Revision No. 3'!D42</f>
        <v>25000</v>
      </c>
      <c r="E42" s="155">
        <f>'Amendment 1-Other Funds'!E42+'Other Funds-Revision No. 2'!E42+'Other Funds-Revision No. 3'!E42</f>
        <v>8840</v>
      </c>
      <c r="F42" s="155">
        <f>'Amendment 1-Other Funds'!F42+'Other Funds-Revision No. 2'!F42+'Other Funds-Revision No. 3'!F42</f>
        <v>119317</v>
      </c>
      <c r="G42" s="155">
        <f>'Amendment 1-Other Funds'!G42+'Other Funds-Revision No. 2'!G42+'Other Funds-Revision No. 3'!G42</f>
        <v>0</v>
      </c>
      <c r="H42" s="155">
        <f>'Amendment 1-Other Funds'!H42+'Other Funds-Revision No. 2'!H42+'Other Funds-Revision No. 3'!H42</f>
        <v>0</v>
      </c>
      <c r="I42" s="155">
        <f>'Amendment 1-Other Funds'!I42+'Other Funds-Revision No. 2'!I42+'Other Funds-Revision No. 3'!I42</f>
        <v>0</v>
      </c>
      <c r="J42" s="155">
        <f>'Amendment 1-Other Funds'!J42+'Other Funds-Revision No. 2'!J42+'Other Funds-Revision No. 3'!J42</f>
        <v>0</v>
      </c>
      <c r="K42" s="155">
        <f>'Amendment 1-Other Funds'!K42+'Other Funds-Revision No. 2'!K42+'Other Funds-Revision No. 3'!K42</f>
        <v>6547</v>
      </c>
      <c r="L42" s="155">
        <f>'Amendment 1-Other Funds'!L42+'Other Funds-Revision No. 2'!L42+'Other Funds-Revision No. 3'!L42</f>
        <v>0</v>
      </c>
      <c r="M42" s="155">
        <f>'Amendment 1-Other Funds'!M42+'Other Funds-Revision No. 2'!M42+'Other Funds-Revision No. 3'!M42</f>
        <v>191216</v>
      </c>
      <c r="N42" s="155">
        <f>'Amendment 1-Other Funds'!N42+'Other Funds-Revision No. 2'!N42+'Other Funds-Revision No. 3'!N42</f>
        <v>183179</v>
      </c>
      <c r="O42" s="155">
        <f>'Amendment 1-Other Funds'!O42+'Other Funds-Revision No. 2'!O42+'Other Funds-Revision No. 3'!O42</f>
        <v>54194</v>
      </c>
      <c r="P42" s="155">
        <f>'Amendment 1-Other Funds'!P42+'Other Funds-Revision No. 2'!P42+'Other Funds-Revision No. 3'!P42</f>
        <v>60000</v>
      </c>
      <c r="Q42" s="155">
        <f>'Amendment 1-Other Funds'!Q42+'Other Funds-Revision No. 2'!Q42+'Other Funds-Revision No. 3'!Q42</f>
        <v>238678</v>
      </c>
      <c r="R42" s="155">
        <f>'Amendment 1-Other Funds'!R42+'Other Funds-Revision No. 2'!R42+'Other Funds-Revision No. 3'!R42</f>
        <v>233489</v>
      </c>
      <c r="S42" s="155">
        <f>'Amendment 1-Other Funds'!S42+'Other Funds-Revision No. 2'!S42+'Other Funds-Revision No. 3'!S42</f>
        <v>155659</v>
      </c>
      <c r="T42" s="155">
        <f>'Amendment 1-Other Funds'!T42+'Other Funds-Revision No. 2'!T42+'Other Funds-Revision No. 3'!T42</f>
        <v>22830</v>
      </c>
      <c r="U42" s="155">
        <f>'Amendment 1-Other Funds'!U42+'Other Funds-Revision No. 2'!U42+'Other Funds-Revision No. 3'!U42</f>
        <v>76251</v>
      </c>
      <c r="V42" s="155">
        <f>'Amendment 1-Other Funds'!V42+'Other Funds-Revision No. 2'!V42+'Other Funds-Revision No. 3'!V42</f>
        <v>53811</v>
      </c>
      <c r="W42" s="155">
        <f>'Amendment 1-Other Funds'!W42+'Other Funds-Revision No. 2'!W42+'Other Funds-Revision No. 3'!W42</f>
        <v>0</v>
      </c>
      <c r="X42" s="155">
        <f>'Amendment 1-Other Funds'!X42+'Other Funds-Revision No. 2'!X42+'Other Funds-Revision No. 3'!X42</f>
        <v>0</v>
      </c>
      <c r="Y42" s="155">
        <f>'Amendment 1-Other Funds'!Y42+'Other Funds-Revision No. 2'!Y42+'Other Funds-Revision No. 3'!Y42</f>
        <v>0</v>
      </c>
      <c r="Z42" s="155">
        <f>'Amendment 1-Other Funds'!Z42+'Other Funds-Revision No. 2'!Z42+'Other Funds-Revision No. 3'!Z42</f>
        <v>0</v>
      </c>
      <c r="AA42" s="155">
        <f>'Amendment 1-Other Funds'!AA42+'Other Funds-Revision No. 2'!AA42+'Other Funds-Revision No. 3'!AA42</f>
        <v>12363</v>
      </c>
      <c r="AB42" s="155">
        <f>'Amendment 1-Other Funds'!AB42+'Other Funds-Revision No. 2'!AB42+'Other Funds-Revision No. 3'!AB42</f>
        <v>0</v>
      </c>
      <c r="AC42" s="155">
        <f>'Amendment 1-Other Funds'!AC42+'Other Funds-Revision No. 2'!AC42+'Other Funds-Revision No. 3'!AC42</f>
        <v>0</v>
      </c>
      <c r="AD42" s="155">
        <f>'Amendment 1-Other Funds'!AD42+'Other Funds-Revision No. 2'!AD42+'Other Funds-Revision No. 3'!AD42</f>
        <v>0</v>
      </c>
      <c r="AE42" s="155">
        <f>'Amendment 1-Other Funds'!AE42+'Other Funds-Revision No. 2'!AE42+'Other Funds-Revision No. 3'!AE42</f>
        <v>180803</v>
      </c>
      <c r="AF42" s="164">
        <f t="shared" si="1"/>
        <v>1622177</v>
      </c>
    </row>
    <row r="43" spans="1:32" x14ac:dyDescent="0.2">
      <c r="A43" s="28" t="str">
        <f>+'Original ABG Allocation'!A43</f>
        <v>38</v>
      </c>
      <c r="B43" s="28" t="str">
        <f>+'Original ABG Allocation'!B43</f>
        <v>LACKAWANNA</v>
      </c>
      <c r="C43" s="155">
        <f>'Amendment 1-Other Funds'!C43+'Other Funds-Revision No. 2'!C43+'Other Funds-Revision No. 3'!C43</f>
        <v>0</v>
      </c>
      <c r="D43" s="155">
        <f>'Amendment 1-Other Funds'!D43+'Other Funds-Revision No. 2'!D43+'Other Funds-Revision No. 3'!D43</f>
        <v>25000</v>
      </c>
      <c r="E43" s="155">
        <f>'Amendment 1-Other Funds'!E43+'Other Funds-Revision No. 2'!E43+'Other Funds-Revision No. 3'!E43</f>
        <v>8840</v>
      </c>
      <c r="F43" s="155">
        <f>'Amendment 1-Other Funds'!F43+'Other Funds-Revision No. 2'!F43+'Other Funds-Revision No. 3'!F43</f>
        <v>0</v>
      </c>
      <c r="G43" s="155">
        <f>'Amendment 1-Other Funds'!G43+'Other Funds-Revision No. 2'!G43+'Other Funds-Revision No. 3'!G43</f>
        <v>16000</v>
      </c>
      <c r="H43" s="155">
        <f>'Amendment 1-Other Funds'!H43+'Other Funds-Revision No. 2'!H43+'Other Funds-Revision No. 3'!H43</f>
        <v>0</v>
      </c>
      <c r="I43" s="155">
        <f>'Amendment 1-Other Funds'!I43+'Other Funds-Revision No. 2'!I43+'Other Funds-Revision No. 3'!I43</f>
        <v>0</v>
      </c>
      <c r="J43" s="155">
        <f>'Amendment 1-Other Funds'!J43+'Other Funds-Revision No. 2'!J43+'Other Funds-Revision No. 3'!J43</f>
        <v>0</v>
      </c>
      <c r="K43" s="155">
        <f>'Amendment 1-Other Funds'!K43+'Other Funds-Revision No. 2'!K43+'Other Funds-Revision No. 3'!K43</f>
        <v>4540</v>
      </c>
      <c r="L43" s="155">
        <f>'Amendment 1-Other Funds'!L43+'Other Funds-Revision No. 2'!L43+'Other Funds-Revision No. 3'!L43</f>
        <v>0</v>
      </c>
      <c r="M43" s="155">
        <f>'Amendment 1-Other Funds'!M43+'Other Funds-Revision No. 2'!M43+'Other Funds-Revision No. 3'!M43</f>
        <v>491125</v>
      </c>
      <c r="N43" s="155">
        <f>'Amendment 1-Other Funds'!N43+'Other Funds-Revision No. 2'!N43+'Other Funds-Revision No. 3'!N43</f>
        <v>728282</v>
      </c>
      <c r="O43" s="155">
        <f>'Amendment 1-Other Funds'!O43+'Other Funds-Revision No. 2'!O43+'Other Funds-Revision No. 3'!O43</f>
        <v>54194</v>
      </c>
      <c r="P43" s="155">
        <f>'Amendment 1-Other Funds'!P43+'Other Funds-Revision No. 2'!P43+'Other Funds-Revision No. 3'!P43</f>
        <v>57783</v>
      </c>
      <c r="Q43" s="155">
        <f>'Amendment 1-Other Funds'!Q43+'Other Funds-Revision No. 2'!Q43+'Other Funds-Revision No. 3'!Q43</f>
        <v>144990</v>
      </c>
      <c r="R43" s="155">
        <f>'Amendment 1-Other Funds'!R43+'Other Funds-Revision No. 2'!R43+'Other Funds-Revision No. 3'!R43</f>
        <v>141839</v>
      </c>
      <c r="S43" s="155">
        <f>'Amendment 1-Other Funds'!S43+'Other Funds-Revision No. 2'!S43+'Other Funds-Revision No. 3'!S43</f>
        <v>94559</v>
      </c>
      <c r="T43" s="155">
        <f>'Amendment 1-Other Funds'!T43+'Other Funds-Revision No. 2'!T43+'Other Funds-Revision No. 3'!T43</f>
        <v>13868</v>
      </c>
      <c r="U43" s="155">
        <f>'Amendment 1-Other Funds'!U43+'Other Funds-Revision No. 2'!U43+'Other Funds-Revision No. 3'!U43</f>
        <v>46320</v>
      </c>
      <c r="V43" s="155">
        <f>'Amendment 1-Other Funds'!V43+'Other Funds-Revision No. 2'!V43+'Other Funds-Revision No. 3'!V43</f>
        <v>33417</v>
      </c>
      <c r="W43" s="155">
        <f>'Amendment 1-Other Funds'!W43+'Other Funds-Revision No. 2'!W43+'Other Funds-Revision No. 3'!W43</f>
        <v>0</v>
      </c>
      <c r="X43" s="155">
        <f>'Amendment 1-Other Funds'!X43+'Other Funds-Revision No. 2'!X43+'Other Funds-Revision No. 3'!X43</f>
        <v>0</v>
      </c>
      <c r="Y43" s="155">
        <f>'Amendment 1-Other Funds'!Y43+'Other Funds-Revision No. 2'!Y43+'Other Funds-Revision No. 3'!Y43</f>
        <v>396002</v>
      </c>
      <c r="Z43" s="155">
        <f>'Amendment 1-Other Funds'!Z43+'Other Funds-Revision No. 2'!Z43+'Other Funds-Revision No. 3'!Z43</f>
        <v>0</v>
      </c>
      <c r="AA43" s="155">
        <f>'Amendment 1-Other Funds'!AA43+'Other Funds-Revision No. 2'!AA43+'Other Funds-Revision No. 3'!AA43</f>
        <v>7510</v>
      </c>
      <c r="AB43" s="155">
        <f>'Amendment 1-Other Funds'!AB43+'Other Funds-Revision No. 2'!AB43+'Other Funds-Revision No. 3'!AB43</f>
        <v>0</v>
      </c>
      <c r="AC43" s="155">
        <f>'Amendment 1-Other Funds'!AC43+'Other Funds-Revision No. 2'!AC43+'Other Funds-Revision No. 3'!AC43</f>
        <v>0</v>
      </c>
      <c r="AD43" s="155">
        <f>'Amendment 1-Other Funds'!AD43+'Other Funds-Revision No. 2'!AD43+'Other Funds-Revision No. 3'!AD43</f>
        <v>0</v>
      </c>
      <c r="AE43" s="155">
        <f>'Amendment 1-Other Funds'!AE43+'Other Funds-Revision No. 2'!AE43+'Other Funds-Revision No. 3'!AE43</f>
        <v>112281</v>
      </c>
      <c r="AF43" s="164">
        <f t="shared" si="1"/>
        <v>2376550</v>
      </c>
    </row>
    <row r="44" spans="1:32" x14ac:dyDescent="0.2">
      <c r="A44" s="28" t="str">
        <f>+'Original ABG Allocation'!A44</f>
        <v>39</v>
      </c>
      <c r="B44" s="28" t="str">
        <f>+'Original ABG Allocation'!B44</f>
        <v>CARBON</v>
      </c>
      <c r="C44" s="155">
        <f>'Amendment 1-Other Funds'!C44+'Other Funds-Revision No. 2'!C44+'Other Funds-Revision No. 3'!C44</f>
        <v>0</v>
      </c>
      <c r="D44" s="155">
        <f>'Amendment 1-Other Funds'!D44+'Other Funds-Revision No. 2'!D44+'Other Funds-Revision No. 3'!D44</f>
        <v>2500</v>
      </c>
      <c r="E44" s="155">
        <f>'Amendment 1-Other Funds'!E44+'Other Funds-Revision No. 2'!E44+'Other Funds-Revision No. 3'!E44</f>
        <v>8840</v>
      </c>
      <c r="F44" s="155">
        <f>'Amendment 1-Other Funds'!F44+'Other Funds-Revision No. 2'!F44+'Other Funds-Revision No. 3'!F44</f>
        <v>0</v>
      </c>
      <c r="G44" s="155">
        <f>'Amendment 1-Other Funds'!G44+'Other Funds-Revision No. 2'!G44+'Other Funds-Revision No. 3'!G44</f>
        <v>0</v>
      </c>
      <c r="H44" s="155">
        <f>'Amendment 1-Other Funds'!H44+'Other Funds-Revision No. 2'!H44+'Other Funds-Revision No. 3'!H44</f>
        <v>0</v>
      </c>
      <c r="I44" s="155">
        <f>'Amendment 1-Other Funds'!I44+'Other Funds-Revision No. 2'!I44+'Other Funds-Revision No. 3'!I44</f>
        <v>0</v>
      </c>
      <c r="J44" s="155">
        <f>'Amendment 1-Other Funds'!J44+'Other Funds-Revision No. 2'!J44+'Other Funds-Revision No. 3'!J44</f>
        <v>0</v>
      </c>
      <c r="K44" s="155">
        <f>'Amendment 1-Other Funds'!K44+'Other Funds-Revision No. 2'!K44+'Other Funds-Revision No. 3'!K44</f>
        <v>3669</v>
      </c>
      <c r="L44" s="155">
        <f>'Amendment 1-Other Funds'!L44+'Other Funds-Revision No. 2'!L44+'Other Funds-Revision No. 3'!L44</f>
        <v>0</v>
      </c>
      <c r="M44" s="155">
        <f>'Amendment 1-Other Funds'!M44+'Other Funds-Revision No. 2'!M44+'Other Funds-Revision No. 3'!M44</f>
        <v>301607</v>
      </c>
      <c r="N44" s="155">
        <f>'Amendment 1-Other Funds'!N44+'Other Funds-Revision No. 2'!N44+'Other Funds-Revision No. 3'!N44</f>
        <v>91576</v>
      </c>
      <c r="O44" s="155">
        <f>'Amendment 1-Other Funds'!O44+'Other Funds-Revision No. 2'!O44+'Other Funds-Revision No. 3'!O44</f>
        <v>43853</v>
      </c>
      <c r="P44" s="155">
        <f>'Amendment 1-Other Funds'!P44+'Other Funds-Revision No. 2'!P44+'Other Funds-Revision No. 3'!P44</f>
        <v>32194</v>
      </c>
      <c r="Q44" s="155">
        <f>'Amendment 1-Other Funds'!Q44+'Other Funds-Revision No. 2'!Q44+'Other Funds-Revision No. 3'!Q44</f>
        <v>40423</v>
      </c>
      <c r="R44" s="155">
        <f>'Amendment 1-Other Funds'!R44+'Other Funds-Revision No. 2'!R44+'Other Funds-Revision No. 3'!R44</f>
        <v>39550</v>
      </c>
      <c r="S44" s="155">
        <f>'Amendment 1-Other Funds'!S44+'Other Funds-Revision No. 2'!S44+'Other Funds-Revision No. 3'!S44</f>
        <v>40642</v>
      </c>
      <c r="T44" s="155">
        <f>'Amendment 1-Other Funds'!T44+'Other Funds-Revision No. 2'!T44+'Other Funds-Revision No. 3'!T44</f>
        <v>7729</v>
      </c>
      <c r="U44" s="155">
        <f>'Amendment 1-Other Funds'!U44+'Other Funds-Revision No. 2'!U44+'Other Funds-Revision No. 3'!U44</f>
        <v>25817</v>
      </c>
      <c r="V44" s="155">
        <f>'Amendment 1-Other Funds'!V44+'Other Funds-Revision No. 2'!V44+'Other Funds-Revision No. 3'!V44</f>
        <v>14416</v>
      </c>
      <c r="W44" s="155">
        <f>'Amendment 1-Other Funds'!W44+'Other Funds-Revision No. 2'!W44+'Other Funds-Revision No. 3'!W44</f>
        <v>0</v>
      </c>
      <c r="X44" s="155">
        <f>'Amendment 1-Other Funds'!X44+'Other Funds-Revision No. 2'!X44+'Other Funds-Revision No. 3'!X44</f>
        <v>0</v>
      </c>
      <c r="Y44" s="155">
        <f>'Amendment 1-Other Funds'!Y44+'Other Funds-Revision No. 2'!Y44+'Other Funds-Revision No. 3'!Y44</f>
        <v>0</v>
      </c>
      <c r="Z44" s="155">
        <f>'Amendment 1-Other Funds'!Z44+'Other Funds-Revision No. 2'!Z44+'Other Funds-Revision No. 3'!Z44</f>
        <v>0</v>
      </c>
      <c r="AA44" s="155">
        <f>'Amendment 1-Other Funds'!AA44+'Other Funds-Revision No. 2'!AA44+'Other Funds-Revision No. 3'!AA44</f>
        <v>3140</v>
      </c>
      <c r="AB44" s="155">
        <f>'Amendment 1-Other Funds'!AB44+'Other Funds-Revision No. 2'!AB44+'Other Funds-Revision No. 3'!AB44</f>
        <v>10195</v>
      </c>
      <c r="AC44" s="155">
        <f>'Amendment 1-Other Funds'!AC44+'Other Funds-Revision No. 2'!AC44+'Other Funds-Revision No. 3'!AC44</f>
        <v>0</v>
      </c>
      <c r="AD44" s="155">
        <f>'Amendment 1-Other Funds'!AD44+'Other Funds-Revision No. 2'!AD44+'Other Funds-Revision No. 3'!AD44</f>
        <v>0</v>
      </c>
      <c r="AE44" s="155">
        <f>'Amendment 1-Other Funds'!AE44+'Other Funds-Revision No. 2'!AE44+'Other Funds-Revision No. 3'!AE44</f>
        <v>48437</v>
      </c>
      <c r="AF44" s="164">
        <f t="shared" si="1"/>
        <v>714588</v>
      </c>
    </row>
    <row r="45" spans="1:32" x14ac:dyDescent="0.2">
      <c r="A45" s="28" t="str">
        <f>+'Original ABG Allocation'!A45</f>
        <v>40</v>
      </c>
      <c r="B45" s="28" t="str">
        <f>+'Original ABG Allocation'!B45</f>
        <v>SCHUYLKILL</v>
      </c>
      <c r="C45" s="155">
        <f>'Amendment 1-Other Funds'!C45+'Other Funds-Revision No. 2'!C45+'Other Funds-Revision No. 3'!C45</f>
        <v>0</v>
      </c>
      <c r="D45" s="155">
        <f>'Amendment 1-Other Funds'!D45+'Other Funds-Revision No. 2'!D45+'Other Funds-Revision No. 3'!D45</f>
        <v>24175</v>
      </c>
      <c r="E45" s="155">
        <f>'Amendment 1-Other Funds'!E45+'Other Funds-Revision No. 2'!E45+'Other Funds-Revision No. 3'!E45</f>
        <v>11555</v>
      </c>
      <c r="F45" s="155">
        <f>'Amendment 1-Other Funds'!F45+'Other Funds-Revision No. 2'!F45+'Other Funds-Revision No. 3'!F45</f>
        <v>0</v>
      </c>
      <c r="G45" s="155">
        <f>'Amendment 1-Other Funds'!G45+'Other Funds-Revision No. 2'!G45+'Other Funds-Revision No. 3'!G45</f>
        <v>0</v>
      </c>
      <c r="H45" s="155">
        <f>'Amendment 1-Other Funds'!H45+'Other Funds-Revision No. 2'!H45+'Other Funds-Revision No. 3'!H45</f>
        <v>0</v>
      </c>
      <c r="I45" s="155">
        <f>'Amendment 1-Other Funds'!I45+'Other Funds-Revision No. 2'!I45+'Other Funds-Revision No. 3'!I45</f>
        <v>188724</v>
      </c>
      <c r="J45" s="155">
        <f>'Amendment 1-Other Funds'!J45+'Other Funds-Revision No. 2'!J45+'Other Funds-Revision No. 3'!J45</f>
        <v>0</v>
      </c>
      <c r="K45" s="155">
        <f>'Amendment 1-Other Funds'!K45+'Other Funds-Revision No. 2'!K45+'Other Funds-Revision No. 3'!K45</f>
        <v>4290</v>
      </c>
      <c r="L45" s="155">
        <f>'Amendment 1-Other Funds'!L45+'Other Funds-Revision No. 2'!L45+'Other Funds-Revision No. 3'!L45</f>
        <v>0</v>
      </c>
      <c r="M45" s="155">
        <f>'Amendment 1-Other Funds'!M45+'Other Funds-Revision No. 2'!M45+'Other Funds-Revision No. 3'!M45</f>
        <v>103461</v>
      </c>
      <c r="N45" s="155">
        <f>'Amendment 1-Other Funds'!N45+'Other Funds-Revision No. 2'!N45+'Other Funds-Revision No. 3'!N45</f>
        <v>99112</v>
      </c>
      <c r="O45" s="155">
        <f>'Amendment 1-Other Funds'!O45+'Other Funds-Revision No. 2'!O45+'Other Funds-Revision No. 3'!O45</f>
        <v>40708</v>
      </c>
      <c r="P45" s="155">
        <f>'Amendment 1-Other Funds'!P45+'Other Funds-Revision No. 2'!P45+'Other Funds-Revision No. 3'!P45</f>
        <v>47614</v>
      </c>
      <c r="Q45" s="155">
        <f>'Amendment 1-Other Funds'!Q45+'Other Funds-Revision No. 2'!Q45+'Other Funds-Revision No. 3'!Q45</f>
        <v>161215</v>
      </c>
      <c r="R45" s="155">
        <f>'Amendment 1-Other Funds'!R45+'Other Funds-Revision No. 2'!R45+'Other Funds-Revision No. 3'!R45</f>
        <v>145865</v>
      </c>
      <c r="S45" s="155">
        <f>'Amendment 1-Other Funds'!S45+'Other Funds-Revision No. 2'!S45+'Other Funds-Revision No. 3'!S45</f>
        <v>87602</v>
      </c>
      <c r="T45" s="155">
        <f>'Amendment 1-Other Funds'!T45+'Other Funds-Revision No. 2'!T45+'Other Funds-Revision No. 3'!T45</f>
        <v>17450</v>
      </c>
      <c r="U45" s="155">
        <f>'Amendment 1-Other Funds'!U45+'Other Funds-Revision No. 2'!U45+'Other Funds-Revision No. 3'!U45</f>
        <v>43715</v>
      </c>
      <c r="V45" s="155">
        <f>'Amendment 1-Other Funds'!V45+'Other Funds-Revision No. 2'!V45+'Other Funds-Revision No. 3'!V45</f>
        <v>30878</v>
      </c>
      <c r="W45" s="155">
        <f>'Amendment 1-Other Funds'!W45+'Other Funds-Revision No. 2'!W45+'Other Funds-Revision No. 3'!W45</f>
        <v>0</v>
      </c>
      <c r="X45" s="155">
        <f>'Amendment 1-Other Funds'!X45+'Other Funds-Revision No. 2'!X45+'Other Funds-Revision No. 3'!X45</f>
        <v>0</v>
      </c>
      <c r="Y45" s="155">
        <f>'Amendment 1-Other Funds'!Y45+'Other Funds-Revision No. 2'!Y45+'Other Funds-Revision No. 3'!Y45</f>
        <v>0</v>
      </c>
      <c r="Z45" s="155">
        <f>'Amendment 1-Other Funds'!Z45+'Other Funds-Revision No. 2'!Z45+'Other Funds-Revision No. 3'!Z45</f>
        <v>0</v>
      </c>
      <c r="AA45" s="155">
        <f>'Amendment 1-Other Funds'!AA45+'Other Funds-Revision No. 2'!AA45+'Other Funds-Revision No. 3'!AA45</f>
        <v>7088</v>
      </c>
      <c r="AB45" s="155">
        <f>'Amendment 1-Other Funds'!AB45+'Other Funds-Revision No. 2'!AB45+'Other Funds-Revision No. 3'!AB45</f>
        <v>0</v>
      </c>
      <c r="AC45" s="155">
        <f>'Amendment 1-Other Funds'!AC45+'Other Funds-Revision No. 2'!AC45+'Other Funds-Revision No. 3'!AC45</f>
        <v>47324</v>
      </c>
      <c r="AD45" s="155">
        <f>'Amendment 1-Other Funds'!AD45+'Other Funds-Revision No. 2'!AD45+'Other Funds-Revision No. 3'!AD45</f>
        <v>0</v>
      </c>
      <c r="AE45" s="155">
        <f>'Amendment 1-Other Funds'!AE45+'Other Funds-Revision No. 2'!AE45+'Other Funds-Revision No. 3'!AE45</f>
        <v>103751</v>
      </c>
      <c r="AF45" s="164">
        <f t="shared" si="1"/>
        <v>1164527</v>
      </c>
    </row>
    <row r="46" spans="1:32" x14ac:dyDescent="0.2">
      <c r="A46" s="28" t="str">
        <f>+'Original ABG Allocation'!A46</f>
        <v>41</v>
      </c>
      <c r="B46" s="28" t="str">
        <f>+'Original ABG Allocation'!B46</f>
        <v>CLEARFIELD</v>
      </c>
      <c r="C46" s="155">
        <f>'Amendment 1-Other Funds'!C46+'Other Funds-Revision No. 2'!C46+'Other Funds-Revision No. 3'!C46</f>
        <v>0</v>
      </c>
      <c r="D46" s="155">
        <f>'Amendment 1-Other Funds'!D46+'Other Funds-Revision No. 2'!D46+'Other Funds-Revision No. 3'!D46</f>
        <v>20775</v>
      </c>
      <c r="E46" s="155">
        <f>'Amendment 1-Other Funds'!E46+'Other Funds-Revision No. 2'!E46+'Other Funds-Revision No. 3'!E46</f>
        <v>8840</v>
      </c>
      <c r="F46" s="155">
        <f>'Amendment 1-Other Funds'!F46+'Other Funds-Revision No. 2'!F46+'Other Funds-Revision No. 3'!F46</f>
        <v>0</v>
      </c>
      <c r="G46" s="155">
        <f>'Amendment 1-Other Funds'!G46+'Other Funds-Revision No. 2'!G46+'Other Funds-Revision No. 3'!G46</f>
        <v>0</v>
      </c>
      <c r="H46" s="155">
        <f>'Amendment 1-Other Funds'!H46+'Other Funds-Revision No. 2'!H46+'Other Funds-Revision No. 3'!H46</f>
        <v>0</v>
      </c>
      <c r="I46" s="155">
        <f>'Amendment 1-Other Funds'!I46+'Other Funds-Revision No. 2'!I46+'Other Funds-Revision No. 3'!I46</f>
        <v>0</v>
      </c>
      <c r="J46" s="155">
        <f>'Amendment 1-Other Funds'!J46+'Other Funds-Revision No. 2'!J46+'Other Funds-Revision No. 3'!J46</f>
        <v>0</v>
      </c>
      <c r="K46" s="155">
        <f>'Amendment 1-Other Funds'!K46+'Other Funds-Revision No. 2'!K46+'Other Funds-Revision No. 3'!K46</f>
        <v>3186</v>
      </c>
      <c r="L46" s="155">
        <f>'Amendment 1-Other Funds'!L46+'Other Funds-Revision No. 2'!L46+'Other Funds-Revision No. 3'!L46</f>
        <v>0</v>
      </c>
      <c r="M46" s="155">
        <f>'Amendment 1-Other Funds'!M46+'Other Funds-Revision No. 2'!M46+'Other Funds-Revision No. 3'!M46</f>
        <v>948982</v>
      </c>
      <c r="N46" s="155">
        <f>'Amendment 1-Other Funds'!N46+'Other Funds-Revision No. 2'!N46+'Other Funds-Revision No. 3'!N46</f>
        <v>45918</v>
      </c>
      <c r="O46" s="155">
        <f>'Amendment 1-Other Funds'!O46+'Other Funds-Revision No. 2'!O46+'Other Funds-Revision No. 3'!O46</f>
        <v>49043</v>
      </c>
      <c r="P46" s="155">
        <f>'Amendment 1-Other Funds'!P46+'Other Funds-Revision No. 2'!P46+'Other Funds-Revision No. 3'!P46</f>
        <v>45000</v>
      </c>
      <c r="Q46" s="155">
        <f>'Amendment 1-Other Funds'!Q46+'Other Funds-Revision No. 2'!Q46+'Other Funds-Revision No. 3'!Q46</f>
        <v>176143</v>
      </c>
      <c r="R46" s="155">
        <f>'Amendment 1-Other Funds'!R46+'Other Funds-Revision No. 2'!R46+'Other Funds-Revision No. 3'!R46</f>
        <v>57439</v>
      </c>
      <c r="S46" s="155">
        <f>'Amendment 1-Other Funds'!S46+'Other Funds-Revision No. 2'!S46+'Other Funds-Revision No. 3'!S46</f>
        <v>38293</v>
      </c>
      <c r="T46" s="155">
        <f>'Amendment 1-Other Funds'!T46+'Other Funds-Revision No. 2'!T46+'Other Funds-Revision No. 3'!T46</f>
        <v>8424</v>
      </c>
      <c r="U46" s="155">
        <f>'Amendment 1-Other Funds'!U46+'Other Funds-Revision No. 2'!U46+'Other Funds-Revision No. 3'!U46</f>
        <v>18757</v>
      </c>
      <c r="V46" s="155">
        <f>'Amendment 1-Other Funds'!V46+'Other Funds-Revision No. 2'!V46+'Other Funds-Revision No. 3'!V46</f>
        <v>19666</v>
      </c>
      <c r="W46" s="155">
        <f>'Amendment 1-Other Funds'!W46+'Other Funds-Revision No. 2'!W46+'Other Funds-Revision No. 3'!W46</f>
        <v>0</v>
      </c>
      <c r="X46" s="155">
        <f>'Amendment 1-Other Funds'!X46+'Other Funds-Revision No. 2'!X46+'Other Funds-Revision No. 3'!X46</f>
        <v>219000</v>
      </c>
      <c r="Y46" s="155">
        <f>'Amendment 1-Other Funds'!Y46+'Other Funds-Revision No. 2'!Y46+'Other Funds-Revision No. 3'!Y46</f>
        <v>219000</v>
      </c>
      <c r="Z46" s="155">
        <f>'Amendment 1-Other Funds'!Z46+'Other Funds-Revision No. 2'!Z46+'Other Funds-Revision No. 3'!Z46</f>
        <v>0</v>
      </c>
      <c r="AA46" s="155">
        <f>'Amendment 1-Other Funds'!AA46+'Other Funds-Revision No. 2'!AA46+'Other Funds-Revision No. 3'!AA46</f>
        <v>4562</v>
      </c>
      <c r="AB46" s="155">
        <f>'Amendment 1-Other Funds'!AB46+'Other Funds-Revision No. 2'!AB46+'Other Funds-Revision No. 3'!AB46</f>
        <v>5326</v>
      </c>
      <c r="AC46" s="155">
        <f>'Amendment 1-Other Funds'!AC46+'Other Funds-Revision No. 2'!AC46+'Other Funds-Revision No. 3'!AC46</f>
        <v>0</v>
      </c>
      <c r="AD46" s="155">
        <f>'Amendment 1-Other Funds'!AD46+'Other Funds-Revision No. 2'!AD46+'Other Funds-Revision No. 3'!AD46</f>
        <v>0</v>
      </c>
      <c r="AE46" s="155">
        <f>'Amendment 1-Other Funds'!AE46+'Other Funds-Revision No. 2'!AE46+'Other Funds-Revision No. 3'!AE46</f>
        <v>66077</v>
      </c>
      <c r="AF46" s="164">
        <f t="shared" si="1"/>
        <v>1954431</v>
      </c>
    </row>
    <row r="47" spans="1:32" x14ac:dyDescent="0.2">
      <c r="A47" s="28" t="str">
        <f>+'Original ABG Allocation'!A47</f>
        <v>42</v>
      </c>
      <c r="B47" s="28" t="str">
        <f>+'Original ABG Allocation'!B47</f>
        <v>JEFFERSON</v>
      </c>
      <c r="C47" s="155">
        <f>'Amendment 1-Other Funds'!C47+'Other Funds-Revision No. 2'!C47+'Other Funds-Revision No. 3'!C47</f>
        <v>0</v>
      </c>
      <c r="D47" s="155">
        <f>'Amendment 1-Other Funds'!D47+'Other Funds-Revision No. 2'!D47+'Other Funds-Revision No. 3'!D47</f>
        <v>13550</v>
      </c>
      <c r="E47" s="155">
        <f>'Amendment 1-Other Funds'!E47+'Other Funds-Revision No. 2'!E47+'Other Funds-Revision No. 3'!E47</f>
        <v>8840</v>
      </c>
      <c r="F47" s="155">
        <f>'Amendment 1-Other Funds'!F47+'Other Funds-Revision No. 2'!F47+'Other Funds-Revision No. 3'!F47</f>
        <v>0</v>
      </c>
      <c r="G47" s="155">
        <f>'Amendment 1-Other Funds'!G47+'Other Funds-Revision No. 2'!G47+'Other Funds-Revision No. 3'!G47</f>
        <v>0</v>
      </c>
      <c r="H47" s="155">
        <f>'Amendment 1-Other Funds'!H47+'Other Funds-Revision No. 2'!H47+'Other Funds-Revision No. 3'!H47</f>
        <v>0</v>
      </c>
      <c r="I47" s="155">
        <f>'Amendment 1-Other Funds'!I47+'Other Funds-Revision No. 2'!I47+'Other Funds-Revision No. 3'!I47</f>
        <v>0</v>
      </c>
      <c r="J47" s="155">
        <f>'Amendment 1-Other Funds'!J47+'Other Funds-Revision No. 2'!J47+'Other Funds-Revision No. 3'!J47</f>
        <v>0</v>
      </c>
      <c r="K47" s="155">
        <f>'Amendment 1-Other Funds'!K47+'Other Funds-Revision No. 2'!K47+'Other Funds-Revision No. 3'!K47</f>
        <v>2254</v>
      </c>
      <c r="L47" s="155">
        <f>'Amendment 1-Other Funds'!L47+'Other Funds-Revision No. 2'!L47+'Other Funds-Revision No. 3'!L47</f>
        <v>0</v>
      </c>
      <c r="M47" s="155">
        <f>'Amendment 1-Other Funds'!M47+'Other Funds-Revision No. 2'!M47+'Other Funds-Revision No. 3'!M47</f>
        <v>177812</v>
      </c>
      <c r="N47" s="155">
        <f>'Amendment 1-Other Funds'!N47+'Other Funds-Revision No. 2'!N47+'Other Funds-Revision No. 3'!N47</f>
        <v>73872</v>
      </c>
      <c r="O47" s="155">
        <f>'Amendment 1-Other Funds'!O47+'Other Funds-Revision No. 2'!O47+'Other Funds-Revision No. 3'!O47</f>
        <v>35000</v>
      </c>
      <c r="P47" s="155">
        <f>'Amendment 1-Other Funds'!P47+'Other Funds-Revision No. 2'!P47+'Other Funds-Revision No. 3'!P47</f>
        <v>0</v>
      </c>
      <c r="Q47" s="155">
        <f>'Amendment 1-Other Funds'!Q47+'Other Funds-Revision No. 2'!Q47+'Other Funds-Revision No. 3'!Q47</f>
        <v>30472</v>
      </c>
      <c r="R47" s="155">
        <f>'Amendment 1-Other Funds'!R47+'Other Funds-Revision No. 2'!R47+'Other Funds-Revision No. 3'!R47</f>
        <v>29809</v>
      </c>
      <c r="S47" s="155">
        <f>'Amendment 1-Other Funds'!S47+'Other Funds-Revision No. 2'!S47+'Other Funds-Revision No. 3'!S47</f>
        <v>19873</v>
      </c>
      <c r="T47" s="155">
        <f>'Amendment 1-Other Funds'!T47+'Other Funds-Revision No. 2'!T47+'Other Funds-Revision No. 3'!T47</f>
        <v>2915</v>
      </c>
      <c r="U47" s="155">
        <f>'Amendment 1-Other Funds'!U47+'Other Funds-Revision No. 2'!U47+'Other Funds-Revision No. 3'!U47</f>
        <v>9735</v>
      </c>
      <c r="V47" s="155">
        <f>'Amendment 1-Other Funds'!V47+'Other Funds-Revision No. 2'!V47+'Other Funds-Revision No. 3'!V47</f>
        <v>10201</v>
      </c>
      <c r="W47" s="155">
        <f>'Amendment 1-Other Funds'!W47+'Other Funds-Revision No. 2'!W47+'Other Funds-Revision No. 3'!W47</f>
        <v>0</v>
      </c>
      <c r="X47" s="155">
        <f>'Amendment 1-Other Funds'!X47+'Other Funds-Revision No. 2'!X47+'Other Funds-Revision No. 3'!X47</f>
        <v>0</v>
      </c>
      <c r="Y47" s="155">
        <f>'Amendment 1-Other Funds'!Y47+'Other Funds-Revision No. 2'!Y47+'Other Funds-Revision No. 3'!Y47</f>
        <v>0</v>
      </c>
      <c r="Z47" s="155">
        <f>'Amendment 1-Other Funds'!Z47+'Other Funds-Revision No. 2'!Z47+'Other Funds-Revision No. 3'!Z47</f>
        <v>0</v>
      </c>
      <c r="AA47" s="155">
        <f>'Amendment 1-Other Funds'!AA47+'Other Funds-Revision No. 2'!AA47+'Other Funds-Revision No. 3'!AA47</f>
        <v>2367</v>
      </c>
      <c r="AB47" s="155">
        <f>'Amendment 1-Other Funds'!AB47+'Other Funds-Revision No. 2'!AB47+'Other Funds-Revision No. 3'!AB47</f>
        <v>0</v>
      </c>
      <c r="AC47" s="155">
        <f>'Amendment 1-Other Funds'!AC47+'Other Funds-Revision No. 2'!AC47+'Other Funds-Revision No. 3'!AC47</f>
        <v>0</v>
      </c>
      <c r="AD47" s="155">
        <f>'Amendment 1-Other Funds'!AD47+'Other Funds-Revision No. 2'!AD47+'Other Funds-Revision No. 3'!AD47</f>
        <v>0</v>
      </c>
      <c r="AE47" s="155">
        <f>'Amendment 1-Other Funds'!AE47+'Other Funds-Revision No. 2'!AE47+'Other Funds-Revision No. 3'!AE47</f>
        <v>34277</v>
      </c>
      <c r="AF47" s="164">
        <f t="shared" si="1"/>
        <v>450977</v>
      </c>
    </row>
    <row r="48" spans="1:32" x14ac:dyDescent="0.2">
      <c r="A48" s="28" t="str">
        <f>+'Original ABG Allocation'!A48</f>
        <v>43</v>
      </c>
      <c r="B48" s="28" t="str">
        <f>+'Original ABG Allocation'!B48</f>
        <v>FOREST/WARREN</v>
      </c>
      <c r="C48" s="155">
        <f>'Amendment 1-Other Funds'!C48+'Other Funds-Revision No. 2'!C48+'Other Funds-Revision No. 3'!C48</f>
        <v>0</v>
      </c>
      <c r="D48" s="155">
        <f>'Amendment 1-Other Funds'!D48+'Other Funds-Revision No. 2'!D48+'Other Funds-Revision No. 3'!D48</f>
        <v>5050</v>
      </c>
      <c r="E48" s="155">
        <f>'Amendment 1-Other Funds'!E48+'Other Funds-Revision No. 2'!E48+'Other Funds-Revision No. 3'!E48</f>
        <v>8840</v>
      </c>
      <c r="F48" s="155">
        <f>'Amendment 1-Other Funds'!F48+'Other Funds-Revision No. 2'!F48+'Other Funds-Revision No. 3'!F48</f>
        <v>0</v>
      </c>
      <c r="G48" s="155">
        <f>'Amendment 1-Other Funds'!G48+'Other Funds-Revision No. 2'!G48+'Other Funds-Revision No. 3'!G48</f>
        <v>0</v>
      </c>
      <c r="H48" s="155">
        <f>'Amendment 1-Other Funds'!H48+'Other Funds-Revision No. 2'!H48+'Other Funds-Revision No. 3'!H48</f>
        <v>0</v>
      </c>
      <c r="I48" s="155">
        <f>'Amendment 1-Other Funds'!I48+'Other Funds-Revision No. 2'!I48+'Other Funds-Revision No. 3'!I48</f>
        <v>0</v>
      </c>
      <c r="J48" s="155">
        <f>'Amendment 1-Other Funds'!J48+'Other Funds-Revision No. 2'!J48+'Other Funds-Revision No. 3'!J48</f>
        <v>0</v>
      </c>
      <c r="K48" s="155">
        <f>'Amendment 1-Other Funds'!K48+'Other Funds-Revision No. 2'!K48+'Other Funds-Revision No. 3'!K48</f>
        <v>2454</v>
      </c>
      <c r="L48" s="155">
        <f>'Amendment 1-Other Funds'!L48+'Other Funds-Revision No. 2'!L48+'Other Funds-Revision No. 3'!L48</f>
        <v>0</v>
      </c>
      <c r="M48" s="155">
        <f>'Amendment 1-Other Funds'!M48+'Other Funds-Revision No. 2'!M48+'Other Funds-Revision No. 3'!M48</f>
        <v>226721</v>
      </c>
      <c r="N48" s="155">
        <f>'Amendment 1-Other Funds'!N48+'Other Funds-Revision No. 2'!N48+'Other Funds-Revision No. 3'!N48</f>
        <v>126618</v>
      </c>
      <c r="O48" s="155">
        <f>'Amendment 1-Other Funds'!O48+'Other Funds-Revision No. 2'!O48+'Other Funds-Revision No. 3'!O48</f>
        <v>41769</v>
      </c>
      <c r="P48" s="155">
        <f>'Amendment 1-Other Funds'!P48+'Other Funds-Revision No. 2'!P48+'Other Funds-Revision No. 3'!P48</f>
        <v>12809</v>
      </c>
      <c r="Q48" s="155">
        <f>'Amendment 1-Other Funds'!Q48+'Other Funds-Revision No. 2'!Q48+'Other Funds-Revision No. 3'!Q48</f>
        <v>36053</v>
      </c>
      <c r="R48" s="155">
        <f>'Amendment 1-Other Funds'!R48+'Other Funds-Revision No. 2'!R48+'Other Funds-Revision No. 3'!R48</f>
        <v>35269</v>
      </c>
      <c r="S48" s="155">
        <f>'Amendment 1-Other Funds'!S48+'Other Funds-Revision No. 2'!S48+'Other Funds-Revision No. 3'!S48</f>
        <v>23513</v>
      </c>
      <c r="T48" s="155">
        <f>'Amendment 1-Other Funds'!T48+'Other Funds-Revision No. 2'!T48+'Other Funds-Revision No. 3'!T48</f>
        <v>3448</v>
      </c>
      <c r="U48" s="155">
        <f>'Amendment 1-Other Funds'!U48+'Other Funds-Revision No. 2'!U48+'Other Funds-Revision No. 3'!U48</f>
        <v>0</v>
      </c>
      <c r="V48" s="155">
        <f>'Amendment 1-Other Funds'!V48+'Other Funds-Revision No. 2'!V48+'Other Funds-Revision No. 3'!V48</f>
        <v>12228</v>
      </c>
      <c r="W48" s="155">
        <f>'Amendment 1-Other Funds'!W48+'Other Funds-Revision No. 2'!W48+'Other Funds-Revision No. 3'!W48</f>
        <v>0</v>
      </c>
      <c r="X48" s="155">
        <f>'Amendment 1-Other Funds'!X48+'Other Funds-Revision No. 2'!X48+'Other Funds-Revision No. 3'!X48</f>
        <v>0</v>
      </c>
      <c r="Y48" s="155">
        <f>'Amendment 1-Other Funds'!Y48+'Other Funds-Revision No. 2'!Y48+'Other Funds-Revision No. 3'!Y48</f>
        <v>0</v>
      </c>
      <c r="Z48" s="155">
        <f>'Amendment 1-Other Funds'!Z48+'Other Funds-Revision No. 2'!Z48+'Other Funds-Revision No. 3'!Z48</f>
        <v>0</v>
      </c>
      <c r="AA48" s="155">
        <f>'Amendment 1-Other Funds'!AA48+'Other Funds-Revision No. 2'!AA48+'Other Funds-Revision No. 3'!AA48</f>
        <v>2801</v>
      </c>
      <c r="AB48" s="155">
        <f>'Amendment 1-Other Funds'!AB48+'Other Funds-Revision No. 2'!AB48+'Other Funds-Revision No. 3'!AB48</f>
        <v>0</v>
      </c>
      <c r="AC48" s="155">
        <f>'Amendment 1-Other Funds'!AC48+'Other Funds-Revision No. 2'!AC48+'Other Funds-Revision No. 3'!AC48</f>
        <v>0</v>
      </c>
      <c r="AD48" s="155">
        <f>'Amendment 1-Other Funds'!AD48+'Other Funds-Revision No. 2'!AD48+'Other Funds-Revision No. 3'!AD48</f>
        <v>0</v>
      </c>
      <c r="AE48" s="155">
        <f>'Amendment 1-Other Funds'!AE48+'Other Funds-Revision No. 2'!AE48+'Other Funds-Revision No. 3'!AE48</f>
        <v>41087</v>
      </c>
      <c r="AF48" s="164">
        <f t="shared" si="1"/>
        <v>578660</v>
      </c>
    </row>
    <row r="49" spans="1:34" x14ac:dyDescent="0.2">
      <c r="A49" s="28" t="str">
        <f>+'Original ABG Allocation'!A49</f>
        <v>44</v>
      </c>
      <c r="B49" s="28" t="str">
        <f>+'Original ABG Allocation'!B49</f>
        <v>VENANGO</v>
      </c>
      <c r="C49" s="155">
        <f>'Amendment 1-Other Funds'!C49+'Other Funds-Revision No. 2'!C49+'Other Funds-Revision No. 3'!C49</f>
        <v>0</v>
      </c>
      <c r="D49" s="155">
        <f>'Amendment 1-Other Funds'!D49+'Other Funds-Revision No. 2'!D49+'Other Funds-Revision No. 3'!D49</f>
        <v>14400</v>
      </c>
      <c r="E49" s="155">
        <f>'Amendment 1-Other Funds'!E49+'Other Funds-Revision No. 2'!E49+'Other Funds-Revision No. 3'!E49</f>
        <v>8840</v>
      </c>
      <c r="F49" s="155">
        <f>'Amendment 1-Other Funds'!F49+'Other Funds-Revision No. 2'!F49+'Other Funds-Revision No. 3'!F49</f>
        <v>0</v>
      </c>
      <c r="G49" s="155">
        <f>'Amendment 1-Other Funds'!G49+'Other Funds-Revision No. 2'!G49+'Other Funds-Revision No. 3'!G49</f>
        <v>0</v>
      </c>
      <c r="H49" s="155">
        <f>'Amendment 1-Other Funds'!H49+'Other Funds-Revision No. 2'!H49+'Other Funds-Revision No. 3'!H49</f>
        <v>0</v>
      </c>
      <c r="I49" s="155">
        <f>'Amendment 1-Other Funds'!I49+'Other Funds-Revision No. 2'!I49+'Other Funds-Revision No. 3'!I49</f>
        <v>0</v>
      </c>
      <c r="J49" s="155">
        <f>'Amendment 1-Other Funds'!J49+'Other Funds-Revision No. 2'!J49+'Other Funds-Revision No. 3'!J49</f>
        <v>0</v>
      </c>
      <c r="K49" s="155">
        <f>'Amendment 1-Other Funds'!K49+'Other Funds-Revision No. 2'!K49+'Other Funds-Revision No. 3'!K49</f>
        <v>2539</v>
      </c>
      <c r="L49" s="155">
        <f>'Amendment 1-Other Funds'!L49+'Other Funds-Revision No. 2'!L49+'Other Funds-Revision No. 3'!L49</f>
        <v>0</v>
      </c>
      <c r="M49" s="155">
        <f>'Amendment 1-Other Funds'!M49+'Other Funds-Revision No. 2'!M49+'Other Funds-Revision No. 3'!M49</f>
        <v>293954</v>
      </c>
      <c r="N49" s="155">
        <f>'Amendment 1-Other Funds'!N49+'Other Funds-Revision No. 2'!N49+'Other Funds-Revision No. 3'!N49</f>
        <v>116505</v>
      </c>
      <c r="O49" s="155">
        <f>'Amendment 1-Other Funds'!O49+'Other Funds-Revision No. 2'!O49+'Other Funds-Revision No. 3'!O49</f>
        <v>0</v>
      </c>
      <c r="P49" s="155">
        <f>'Amendment 1-Other Funds'!P49+'Other Funds-Revision No. 2'!P49+'Other Funds-Revision No. 3'!P49</f>
        <v>52000</v>
      </c>
      <c r="Q49" s="155">
        <f>'Amendment 1-Other Funds'!Q49+'Other Funds-Revision No. 2'!Q49+'Other Funds-Revision No. 3'!Q49</f>
        <v>68169</v>
      </c>
      <c r="R49" s="155">
        <f>'Amendment 1-Other Funds'!R49+'Other Funds-Revision No. 2'!R49+'Other Funds-Revision No. 3'!R49</f>
        <v>36809</v>
      </c>
      <c r="S49" s="155">
        <f>'Amendment 1-Other Funds'!S49+'Other Funds-Revision No. 2'!S49+'Other Funds-Revision No. 3'!S49</f>
        <v>15684</v>
      </c>
      <c r="T49" s="155">
        <f>'Amendment 1-Other Funds'!T49+'Other Funds-Revision No. 2'!T49+'Other Funds-Revision No. 3'!T49</f>
        <v>7198</v>
      </c>
      <c r="U49" s="155">
        <f>'Amendment 1-Other Funds'!U49+'Other Funds-Revision No. 2'!U49+'Other Funds-Revision No. 3'!U49</f>
        <v>24042</v>
      </c>
      <c r="V49" s="155">
        <f>'Amendment 1-Other Funds'!V49+'Other Funds-Revision No. 2'!V49+'Other Funds-Revision No. 3'!V49</f>
        <v>13095</v>
      </c>
      <c r="W49" s="155">
        <f>'Amendment 1-Other Funds'!W49+'Other Funds-Revision No. 2'!W49+'Other Funds-Revision No. 3'!W49</f>
        <v>0</v>
      </c>
      <c r="X49" s="155">
        <f>'Amendment 1-Other Funds'!X49+'Other Funds-Revision No. 2'!X49+'Other Funds-Revision No. 3'!X49</f>
        <v>0</v>
      </c>
      <c r="Y49" s="155">
        <f>'Amendment 1-Other Funds'!Y49+'Other Funds-Revision No. 2'!Y49+'Other Funds-Revision No. 3'!Y49</f>
        <v>0</v>
      </c>
      <c r="Z49" s="155">
        <f>'Amendment 1-Other Funds'!Z49+'Other Funds-Revision No. 2'!Z49+'Other Funds-Revision No. 3'!Z49</f>
        <v>0</v>
      </c>
      <c r="AA49" s="155">
        <f>'Amendment 1-Other Funds'!AA49+'Other Funds-Revision No. 2'!AA49+'Other Funds-Revision No. 3'!AA49</f>
        <v>2924</v>
      </c>
      <c r="AB49" s="155">
        <f>'Amendment 1-Other Funds'!AB49+'Other Funds-Revision No. 2'!AB49+'Other Funds-Revision No. 3'!AB49</f>
        <v>0</v>
      </c>
      <c r="AC49" s="155">
        <f>'Amendment 1-Other Funds'!AC49+'Other Funds-Revision No. 2'!AC49+'Other Funds-Revision No. 3'!AC49</f>
        <v>0</v>
      </c>
      <c r="AD49" s="155">
        <f>'Amendment 1-Other Funds'!AD49+'Other Funds-Revision No. 2'!AD49+'Other Funds-Revision No. 3'!AD49</f>
        <v>0</v>
      </c>
      <c r="AE49" s="155">
        <f>'Amendment 1-Other Funds'!AE49+'Other Funds-Revision No. 2'!AE49+'Other Funds-Revision No. 3'!AE49</f>
        <v>43999</v>
      </c>
      <c r="AF49" s="164">
        <f t="shared" si="1"/>
        <v>700158</v>
      </c>
    </row>
    <row r="50" spans="1:34" x14ac:dyDescent="0.2">
      <c r="A50" s="28" t="str">
        <f>+'Original ABG Allocation'!A50</f>
        <v>45</v>
      </c>
      <c r="B50" s="28" t="str">
        <f>+'Original ABG Allocation'!B50</f>
        <v>ARMSTRONG</v>
      </c>
      <c r="C50" s="155">
        <f>'Amendment 1-Other Funds'!C50+'Other Funds-Revision No. 2'!C50+'Other Funds-Revision No. 3'!C50</f>
        <v>0</v>
      </c>
      <c r="D50" s="155">
        <f>'Amendment 1-Other Funds'!D50+'Other Funds-Revision No. 2'!D50+'Other Funds-Revision No. 3'!D50</f>
        <v>3775</v>
      </c>
      <c r="E50" s="155">
        <f>'Amendment 1-Other Funds'!E50+'Other Funds-Revision No. 2'!E50+'Other Funds-Revision No. 3'!E50</f>
        <v>8840</v>
      </c>
      <c r="F50" s="155">
        <f>'Amendment 1-Other Funds'!F50+'Other Funds-Revision No. 2'!F50+'Other Funds-Revision No. 3'!F50</f>
        <v>0</v>
      </c>
      <c r="G50" s="155">
        <f>'Amendment 1-Other Funds'!G50+'Other Funds-Revision No. 2'!G50+'Other Funds-Revision No. 3'!G50</f>
        <v>0</v>
      </c>
      <c r="H50" s="155">
        <f>'Amendment 1-Other Funds'!H50+'Other Funds-Revision No. 2'!H50+'Other Funds-Revision No. 3'!H50</f>
        <v>59700</v>
      </c>
      <c r="I50" s="155">
        <f>'Amendment 1-Other Funds'!I50+'Other Funds-Revision No. 2'!I50+'Other Funds-Revision No. 3'!I50</f>
        <v>0</v>
      </c>
      <c r="J50" s="155">
        <f>'Amendment 1-Other Funds'!J50+'Other Funds-Revision No. 2'!J50+'Other Funds-Revision No. 3'!J50</f>
        <v>0</v>
      </c>
      <c r="K50" s="155">
        <f>'Amendment 1-Other Funds'!K50+'Other Funds-Revision No. 2'!K50+'Other Funds-Revision No. 3'!K50</f>
        <v>2970</v>
      </c>
      <c r="L50" s="155">
        <f>'Amendment 1-Other Funds'!L50+'Other Funds-Revision No. 2'!L50+'Other Funds-Revision No. 3'!L50</f>
        <v>0</v>
      </c>
      <c r="M50" s="155">
        <f>'Amendment 1-Other Funds'!M50+'Other Funds-Revision No. 2'!M50+'Other Funds-Revision No. 3'!M50</f>
        <v>323584</v>
      </c>
      <c r="N50" s="155">
        <f>'Amendment 1-Other Funds'!N50+'Other Funds-Revision No. 2'!N50+'Other Funds-Revision No. 3'!N50</f>
        <v>38732</v>
      </c>
      <c r="O50" s="155">
        <f>'Amendment 1-Other Funds'!O50+'Other Funds-Revision No. 2'!O50+'Other Funds-Revision No. 3'!O50</f>
        <v>50655</v>
      </c>
      <c r="P50" s="155">
        <f>'Amendment 1-Other Funds'!P50+'Other Funds-Revision No. 2'!P50+'Other Funds-Revision No. 3'!P50</f>
        <v>0</v>
      </c>
      <c r="Q50" s="155">
        <f>'Amendment 1-Other Funds'!Q50+'Other Funds-Revision No. 2'!Q50+'Other Funds-Revision No. 3'!Q50</f>
        <v>102767</v>
      </c>
      <c r="R50" s="155">
        <f>'Amendment 1-Other Funds'!R50+'Other Funds-Revision No. 2'!R50+'Other Funds-Revision No. 3'!R50</f>
        <v>100533</v>
      </c>
      <c r="S50" s="155">
        <f>'Amendment 1-Other Funds'!S50+'Other Funds-Revision No. 2'!S50+'Other Funds-Revision No. 3'!S50</f>
        <v>67023</v>
      </c>
      <c r="T50" s="155">
        <f>'Amendment 1-Other Funds'!T50+'Other Funds-Revision No. 2'!T50+'Other Funds-Revision No. 3'!T50</f>
        <v>8547</v>
      </c>
      <c r="U50" s="155">
        <f>'Amendment 1-Other Funds'!U50+'Other Funds-Revision No. 2'!U50+'Other Funds-Revision No. 3'!U50</f>
        <v>32830</v>
      </c>
      <c r="V50" s="155">
        <f>'Amendment 1-Other Funds'!V50+'Other Funds-Revision No. 2'!V50+'Other Funds-Revision No. 3'!V50</f>
        <v>17468</v>
      </c>
      <c r="W50" s="155">
        <f>'Amendment 1-Other Funds'!W50+'Other Funds-Revision No. 2'!W50+'Other Funds-Revision No. 3'!W50</f>
        <v>0</v>
      </c>
      <c r="X50" s="155">
        <f>'Amendment 1-Other Funds'!X50+'Other Funds-Revision No. 2'!X50+'Other Funds-Revision No. 3'!X50</f>
        <v>0</v>
      </c>
      <c r="Y50" s="155">
        <f>'Amendment 1-Other Funds'!Y50+'Other Funds-Revision No. 2'!Y50+'Other Funds-Revision No. 3'!Y50</f>
        <v>0</v>
      </c>
      <c r="Z50" s="155">
        <f>'Amendment 1-Other Funds'!Z50+'Other Funds-Revision No. 2'!Z50+'Other Funds-Revision No. 3'!Z50</f>
        <v>0</v>
      </c>
      <c r="AA50" s="155">
        <f>'Amendment 1-Other Funds'!AA50+'Other Funds-Revision No. 2'!AA50+'Other Funds-Revision No. 3'!AA50</f>
        <v>3993</v>
      </c>
      <c r="AB50" s="155">
        <f>'Amendment 1-Other Funds'!AB50+'Other Funds-Revision No. 2'!AB50+'Other Funds-Revision No. 3'!AB50</f>
        <v>0</v>
      </c>
      <c r="AC50" s="155">
        <f>'Amendment 1-Other Funds'!AC50+'Other Funds-Revision No. 2'!AC50+'Other Funds-Revision No. 3'!AC50</f>
        <v>0</v>
      </c>
      <c r="AD50" s="155">
        <f>'Amendment 1-Other Funds'!AD50+'Other Funds-Revision No. 2'!AD50+'Other Funds-Revision No. 3'!AD50</f>
        <v>0</v>
      </c>
      <c r="AE50" s="155">
        <f>'Amendment 1-Other Funds'!AE50+'Other Funds-Revision No. 2'!AE50+'Other Funds-Revision No. 3'!AE50</f>
        <v>58692</v>
      </c>
      <c r="AF50" s="164">
        <f t="shared" si="1"/>
        <v>880109</v>
      </c>
    </row>
    <row r="51" spans="1:34" x14ac:dyDescent="0.2">
      <c r="A51" s="28" t="str">
        <f>+'Original ABG Allocation'!A51</f>
        <v>46</v>
      </c>
      <c r="B51" s="28" t="str">
        <f>+'Original ABG Allocation'!B51</f>
        <v>LAWRENCE</v>
      </c>
      <c r="C51" s="155">
        <f>'Amendment 1-Other Funds'!C51+'Other Funds-Revision No. 2'!C51+'Other Funds-Revision No. 3'!C51</f>
        <v>0</v>
      </c>
      <c r="D51" s="155">
        <f>'Amendment 1-Other Funds'!D51+'Other Funds-Revision No. 2'!D51+'Other Funds-Revision No. 3'!D51</f>
        <v>5475</v>
      </c>
      <c r="E51" s="155">
        <f>'Amendment 1-Other Funds'!E51+'Other Funds-Revision No. 2'!E51+'Other Funds-Revision No. 3'!E51</f>
        <v>8840</v>
      </c>
      <c r="F51" s="155">
        <f>'Amendment 1-Other Funds'!F51+'Other Funds-Revision No. 2'!F51+'Other Funds-Revision No. 3'!F51</f>
        <v>0</v>
      </c>
      <c r="G51" s="155">
        <f>'Amendment 1-Other Funds'!G51+'Other Funds-Revision No. 2'!G51+'Other Funds-Revision No. 3'!G51</f>
        <v>0</v>
      </c>
      <c r="H51" s="155">
        <f>'Amendment 1-Other Funds'!H51+'Other Funds-Revision No. 2'!H51+'Other Funds-Revision No. 3'!H51</f>
        <v>0</v>
      </c>
      <c r="I51" s="155">
        <f>'Amendment 1-Other Funds'!I51+'Other Funds-Revision No. 2'!I51+'Other Funds-Revision No. 3'!I51</f>
        <v>0</v>
      </c>
      <c r="J51" s="155">
        <f>'Amendment 1-Other Funds'!J51+'Other Funds-Revision No. 2'!J51+'Other Funds-Revision No. 3'!J51</f>
        <v>0</v>
      </c>
      <c r="K51" s="155">
        <f>'Amendment 1-Other Funds'!K51+'Other Funds-Revision No. 2'!K51+'Other Funds-Revision No. 3'!K51</f>
        <v>2983</v>
      </c>
      <c r="L51" s="155">
        <f>'Amendment 1-Other Funds'!L51+'Other Funds-Revision No. 2'!L51+'Other Funds-Revision No. 3'!L51</f>
        <v>0</v>
      </c>
      <c r="M51" s="155">
        <f>'Amendment 1-Other Funds'!M51+'Other Funds-Revision No. 2'!M51+'Other Funds-Revision No. 3'!M51</f>
        <v>299612</v>
      </c>
      <c r="N51" s="155">
        <f>'Amendment 1-Other Funds'!N51+'Other Funds-Revision No. 2'!N51+'Other Funds-Revision No. 3'!N51</f>
        <v>40053</v>
      </c>
      <c r="O51" s="155">
        <f>'Amendment 1-Other Funds'!O51+'Other Funds-Revision No. 2'!O51+'Other Funds-Revision No. 3'!O51</f>
        <v>54194</v>
      </c>
      <c r="P51" s="155">
        <f>'Amendment 1-Other Funds'!P51+'Other Funds-Revision No. 2'!P51+'Other Funds-Revision No. 3'!P51</f>
        <v>0</v>
      </c>
      <c r="Q51" s="155">
        <f>'Amendment 1-Other Funds'!Q51+'Other Funds-Revision No. 2'!Q51+'Other Funds-Revision No. 3'!Q51</f>
        <v>127202</v>
      </c>
      <c r="R51" s="155">
        <f>'Amendment 1-Other Funds'!R51+'Other Funds-Revision No. 2'!R51+'Other Funds-Revision No. 3'!R51</f>
        <v>77774</v>
      </c>
      <c r="S51" s="155">
        <f>'Amendment 1-Other Funds'!S51+'Other Funds-Revision No. 2'!S51+'Other Funds-Revision No. 3'!S51</f>
        <v>73723</v>
      </c>
      <c r="T51" s="155">
        <f>'Amendment 1-Other Funds'!T51+'Other Funds-Revision No. 2'!T51+'Other Funds-Revision No. 3'!T51</f>
        <v>12167</v>
      </c>
      <c r="U51" s="155">
        <f>'Amendment 1-Other Funds'!U51+'Other Funds-Revision No. 2'!U51+'Other Funds-Revision No. 3'!U51</f>
        <v>40638</v>
      </c>
      <c r="V51" s="155">
        <f>'Amendment 1-Other Funds'!V51+'Other Funds-Revision No. 2'!V51+'Other Funds-Revision No. 3'!V51</f>
        <v>17606</v>
      </c>
      <c r="W51" s="155">
        <f>'Amendment 1-Other Funds'!W51+'Other Funds-Revision No. 2'!W51+'Other Funds-Revision No. 3'!W51</f>
        <v>0</v>
      </c>
      <c r="X51" s="155">
        <f>'Amendment 1-Other Funds'!X51+'Other Funds-Revision No. 2'!X51+'Other Funds-Revision No. 3'!X51</f>
        <v>0</v>
      </c>
      <c r="Y51" s="155">
        <f>'Amendment 1-Other Funds'!Y51+'Other Funds-Revision No. 2'!Y51+'Other Funds-Revision No. 3'!Y51</f>
        <v>0</v>
      </c>
      <c r="Z51" s="155">
        <f>'Amendment 1-Other Funds'!Z51+'Other Funds-Revision No. 2'!Z51+'Other Funds-Revision No. 3'!Z51</f>
        <v>0</v>
      </c>
      <c r="AA51" s="155">
        <f>'Amendment 1-Other Funds'!AA51+'Other Funds-Revision No. 2'!AA51+'Other Funds-Revision No. 3'!AA51</f>
        <v>4118</v>
      </c>
      <c r="AB51" s="155">
        <f>'Amendment 1-Other Funds'!AB51+'Other Funds-Revision No. 2'!AB51+'Other Funds-Revision No. 3'!AB51</f>
        <v>0</v>
      </c>
      <c r="AC51" s="155">
        <f>'Amendment 1-Other Funds'!AC51+'Other Funds-Revision No. 2'!AC51+'Other Funds-Revision No. 3'!AC51</f>
        <v>0</v>
      </c>
      <c r="AD51" s="155">
        <f>'Amendment 1-Other Funds'!AD51+'Other Funds-Revision No. 2'!AD51+'Other Funds-Revision No. 3'!AD51</f>
        <v>0</v>
      </c>
      <c r="AE51" s="155">
        <f>'Amendment 1-Other Funds'!AE51+'Other Funds-Revision No. 2'!AE51+'Other Funds-Revision No. 3'!AE51</f>
        <v>59156</v>
      </c>
      <c r="AF51" s="164">
        <f t="shared" si="1"/>
        <v>823541</v>
      </c>
      <c r="AH51" s="14"/>
    </row>
    <row r="52" spans="1:34" x14ac:dyDescent="0.2">
      <c r="A52" s="28" t="str">
        <f>+'Original ABG Allocation'!A52</f>
        <v>47</v>
      </c>
      <c r="B52" s="28" t="str">
        <f>+'Original ABG Allocation'!B52</f>
        <v>MERCER</v>
      </c>
      <c r="C52" s="155">
        <f>'Amendment 1-Other Funds'!C52+'Other Funds-Revision No. 2'!C52+'Other Funds-Revision No. 3'!C52</f>
        <v>0</v>
      </c>
      <c r="D52" s="155">
        <f>'Amendment 1-Other Funds'!D52+'Other Funds-Revision No. 2'!D52+'Other Funds-Revision No. 3'!D52</f>
        <v>5475</v>
      </c>
      <c r="E52" s="155">
        <f>'Amendment 1-Other Funds'!E52+'Other Funds-Revision No. 2'!E52+'Other Funds-Revision No. 3'!E52</f>
        <v>8840</v>
      </c>
      <c r="F52" s="155">
        <f>'Amendment 1-Other Funds'!F52+'Other Funds-Revision No. 2'!F52+'Other Funds-Revision No. 3'!F52</f>
        <v>0</v>
      </c>
      <c r="G52" s="155">
        <f>'Amendment 1-Other Funds'!G52+'Other Funds-Revision No. 2'!G52+'Other Funds-Revision No. 3'!G52</f>
        <v>0</v>
      </c>
      <c r="H52" s="155">
        <f>'Amendment 1-Other Funds'!H52+'Other Funds-Revision No. 2'!H52+'Other Funds-Revision No. 3'!H52</f>
        <v>0</v>
      </c>
      <c r="I52" s="155">
        <f>'Amendment 1-Other Funds'!I52+'Other Funds-Revision No. 2'!I52+'Other Funds-Revision No. 3'!I52</f>
        <v>0</v>
      </c>
      <c r="J52" s="155">
        <f>'Amendment 1-Other Funds'!J52+'Other Funds-Revision No. 2'!J52+'Other Funds-Revision No. 3'!J52</f>
        <v>0</v>
      </c>
      <c r="K52" s="155">
        <f>'Amendment 1-Other Funds'!K52+'Other Funds-Revision No. 2'!K52+'Other Funds-Revision No. 3'!K52</f>
        <v>3461</v>
      </c>
      <c r="L52" s="155">
        <f>'Amendment 1-Other Funds'!L52+'Other Funds-Revision No. 2'!L52+'Other Funds-Revision No. 3'!L52</f>
        <v>0</v>
      </c>
      <c r="M52" s="155">
        <f>'Amendment 1-Other Funds'!M52+'Other Funds-Revision No. 2'!M52+'Other Funds-Revision No. 3'!M52</f>
        <v>415856</v>
      </c>
      <c r="N52" s="155">
        <f>'Amendment 1-Other Funds'!N52+'Other Funds-Revision No. 2'!N52+'Other Funds-Revision No. 3'!N52</f>
        <v>45255</v>
      </c>
      <c r="O52" s="155">
        <f>'Amendment 1-Other Funds'!O52+'Other Funds-Revision No. 2'!O52+'Other Funds-Revision No. 3'!O52</f>
        <v>40000</v>
      </c>
      <c r="P52" s="155">
        <f>'Amendment 1-Other Funds'!P52+'Other Funds-Revision No. 2'!P52+'Other Funds-Revision No. 3'!P52</f>
        <v>7500</v>
      </c>
      <c r="Q52" s="155">
        <f>'Amendment 1-Other Funds'!Q52+'Other Funds-Revision No. 2'!Q52+'Other Funds-Revision No. 3'!Q52</f>
        <v>98841</v>
      </c>
      <c r="R52" s="155">
        <f>'Amendment 1-Other Funds'!R52+'Other Funds-Revision No. 2'!R52+'Other Funds-Revision No. 3'!R52</f>
        <v>96693</v>
      </c>
      <c r="S52" s="155">
        <f>'Amendment 1-Other Funds'!S52+'Other Funds-Revision No. 2'!S52+'Other Funds-Revision No. 3'!S52</f>
        <v>64462</v>
      </c>
      <c r="T52" s="155">
        <f>'Amendment 1-Other Funds'!T52+'Other Funds-Revision No. 2'!T52+'Other Funds-Revision No. 3'!T52</f>
        <v>9454</v>
      </c>
      <c r="U52" s="155">
        <f>'Amendment 1-Other Funds'!U52+'Other Funds-Revision No. 2'!U52+'Other Funds-Revision No. 3'!U52</f>
        <v>31576</v>
      </c>
      <c r="V52" s="155">
        <f>'Amendment 1-Other Funds'!V52+'Other Funds-Revision No. 2'!V52+'Other Funds-Revision No. 3'!V52</f>
        <v>22459</v>
      </c>
      <c r="W52" s="155">
        <f>'Amendment 1-Other Funds'!W52+'Other Funds-Revision No. 2'!W52+'Other Funds-Revision No. 3'!W52</f>
        <v>0</v>
      </c>
      <c r="X52" s="155">
        <f>'Amendment 1-Other Funds'!X52+'Other Funds-Revision No. 2'!X52+'Other Funds-Revision No. 3'!X52</f>
        <v>0</v>
      </c>
      <c r="Y52" s="155">
        <f>'Amendment 1-Other Funds'!Y52+'Other Funds-Revision No. 2'!Y52+'Other Funds-Revision No. 3'!Y52</f>
        <v>0</v>
      </c>
      <c r="Z52" s="155">
        <f>'Amendment 1-Other Funds'!Z52+'Other Funds-Revision No. 2'!Z52+'Other Funds-Revision No. 3'!Z52</f>
        <v>0</v>
      </c>
      <c r="AA52" s="155">
        <f>'Amendment 1-Other Funds'!AA52+'Other Funds-Revision No. 2'!AA52+'Other Funds-Revision No. 3'!AA52</f>
        <v>5120</v>
      </c>
      <c r="AB52" s="155">
        <f>'Amendment 1-Other Funds'!AB52+'Other Funds-Revision No. 2'!AB52+'Other Funds-Revision No. 3'!AB52</f>
        <v>0</v>
      </c>
      <c r="AC52" s="155">
        <f>'Amendment 1-Other Funds'!AC52+'Other Funds-Revision No. 2'!AC52+'Other Funds-Revision No. 3'!AC52</f>
        <v>0</v>
      </c>
      <c r="AD52" s="155">
        <f>'Amendment 1-Other Funds'!AD52+'Other Funds-Revision No. 2'!AD52+'Other Funds-Revision No. 3'!AD52</f>
        <v>0</v>
      </c>
      <c r="AE52" s="155">
        <f>'Amendment 1-Other Funds'!AE52+'Other Funds-Revision No. 2'!AE52+'Other Funds-Revision No. 3'!AE52</f>
        <v>75461</v>
      </c>
      <c r="AF52" s="164">
        <f t="shared" si="1"/>
        <v>930453</v>
      </c>
    </row>
    <row r="53" spans="1:34" x14ac:dyDescent="0.2">
      <c r="A53" s="28" t="str">
        <f>+'Original ABG Allocation'!A53</f>
        <v>48</v>
      </c>
      <c r="B53" s="28" t="str">
        <f>+'Original ABG Allocation'!B53</f>
        <v>MONROE</v>
      </c>
      <c r="C53" s="155">
        <f>'Amendment 1-Other Funds'!C53+'Other Funds-Revision No. 2'!C53+'Other Funds-Revision No. 3'!C53</f>
        <v>0</v>
      </c>
      <c r="D53" s="155">
        <f>'Amendment 1-Other Funds'!D53+'Other Funds-Revision No. 2'!D53+'Other Funds-Revision No. 3'!D53</f>
        <v>12275</v>
      </c>
      <c r="E53" s="155">
        <f>'Amendment 1-Other Funds'!E53+'Other Funds-Revision No. 2'!E53+'Other Funds-Revision No. 3'!E53</f>
        <v>8840</v>
      </c>
      <c r="F53" s="155">
        <f>'Amendment 1-Other Funds'!F53+'Other Funds-Revision No. 2'!F53+'Other Funds-Revision No. 3'!F53</f>
        <v>0</v>
      </c>
      <c r="G53" s="155">
        <f>'Amendment 1-Other Funds'!G53+'Other Funds-Revision No. 2'!G53+'Other Funds-Revision No. 3'!G53</f>
        <v>0</v>
      </c>
      <c r="H53" s="155">
        <f>'Amendment 1-Other Funds'!H53+'Other Funds-Revision No. 2'!H53+'Other Funds-Revision No. 3'!H53</f>
        <v>0</v>
      </c>
      <c r="I53" s="155">
        <f>'Amendment 1-Other Funds'!I53+'Other Funds-Revision No. 2'!I53+'Other Funds-Revision No. 3'!I53</f>
        <v>0</v>
      </c>
      <c r="J53" s="155">
        <f>'Amendment 1-Other Funds'!J53+'Other Funds-Revision No. 2'!J53+'Other Funds-Revision No. 3'!J53</f>
        <v>0</v>
      </c>
      <c r="K53" s="155">
        <f>'Amendment 1-Other Funds'!K53+'Other Funds-Revision No. 2'!K53+'Other Funds-Revision No. 3'!K53</f>
        <v>4532</v>
      </c>
      <c r="L53" s="155">
        <f>'Amendment 1-Other Funds'!L53+'Other Funds-Revision No. 2'!L53+'Other Funds-Revision No. 3'!L53</f>
        <v>0</v>
      </c>
      <c r="M53" s="155">
        <f>'Amendment 1-Other Funds'!M53+'Other Funds-Revision No. 2'!M53+'Other Funds-Revision No. 3'!M53</f>
        <v>643819</v>
      </c>
      <c r="N53" s="155">
        <f>'Amendment 1-Other Funds'!N53+'Other Funds-Revision No. 2'!N53+'Other Funds-Revision No. 3'!N53</f>
        <v>122404</v>
      </c>
      <c r="O53" s="155">
        <f>'Amendment 1-Other Funds'!O53+'Other Funds-Revision No. 2'!O53+'Other Funds-Revision No. 3'!O53</f>
        <v>21000</v>
      </c>
      <c r="P53" s="155">
        <f>'Amendment 1-Other Funds'!P53+'Other Funds-Revision No. 2'!P53+'Other Funds-Revision No. 3'!P53</f>
        <v>43900</v>
      </c>
      <c r="Q53" s="155">
        <f>'Amendment 1-Other Funds'!Q53+'Other Funds-Revision No. 2'!Q53+'Other Funds-Revision No. 3'!Q53</f>
        <v>75000</v>
      </c>
      <c r="R53" s="155">
        <f>'Amendment 1-Other Funds'!R53+'Other Funds-Revision No. 2'!R53+'Other Funds-Revision No. 3'!R53</f>
        <v>90000</v>
      </c>
      <c r="S53" s="155">
        <f>'Amendment 1-Other Funds'!S53+'Other Funds-Revision No. 2'!S53+'Other Funds-Revision No. 3'!S53</f>
        <v>60000</v>
      </c>
      <c r="T53" s="155">
        <f>'Amendment 1-Other Funds'!T53+'Other Funds-Revision No. 2'!T53+'Other Funds-Revision No. 3'!T53</f>
        <v>18000</v>
      </c>
      <c r="U53" s="155">
        <f>'Amendment 1-Other Funds'!U53+'Other Funds-Revision No. 2'!U53+'Other Funds-Revision No. 3'!U53</f>
        <v>44575</v>
      </c>
      <c r="V53" s="155">
        <f>'Amendment 1-Other Funds'!V53+'Other Funds-Revision No. 2'!V53+'Other Funds-Revision No. 3'!V53</f>
        <v>33334</v>
      </c>
      <c r="W53" s="155">
        <f>'Amendment 1-Other Funds'!W53+'Other Funds-Revision No. 2'!W53+'Other Funds-Revision No. 3'!W53</f>
        <v>0</v>
      </c>
      <c r="X53" s="155">
        <f>'Amendment 1-Other Funds'!X53+'Other Funds-Revision No. 2'!X53+'Other Funds-Revision No. 3'!X53</f>
        <v>0</v>
      </c>
      <c r="Y53" s="155">
        <f>'Amendment 1-Other Funds'!Y53+'Other Funds-Revision No. 2'!Y53+'Other Funds-Revision No. 3'!Y53</f>
        <v>0</v>
      </c>
      <c r="Z53" s="155">
        <f>'Amendment 1-Other Funds'!Z53+'Other Funds-Revision No. 2'!Z53+'Other Funds-Revision No. 3'!Z53</f>
        <v>0</v>
      </c>
      <c r="AA53" s="155">
        <f>'Amendment 1-Other Funds'!AA53+'Other Funds-Revision No. 2'!AA53+'Other Funds-Revision No. 3'!AA53</f>
        <v>7290</v>
      </c>
      <c r="AB53" s="155">
        <f>'Amendment 1-Other Funds'!AB53+'Other Funds-Revision No. 2'!AB53+'Other Funds-Revision No. 3'!AB53</f>
        <v>0</v>
      </c>
      <c r="AC53" s="155">
        <f>'Amendment 1-Other Funds'!AC53+'Other Funds-Revision No. 2'!AC53+'Other Funds-Revision No. 3'!AC53</f>
        <v>0</v>
      </c>
      <c r="AD53" s="155">
        <f>'Amendment 1-Other Funds'!AD53+'Other Funds-Revision No. 2'!AD53+'Other Funds-Revision No. 3'!AD53</f>
        <v>0</v>
      </c>
      <c r="AE53" s="155">
        <f>'Amendment 1-Other Funds'!AE53+'Other Funds-Revision No. 2'!AE53+'Other Funds-Revision No. 3'!AE53</f>
        <v>112002</v>
      </c>
      <c r="AF53" s="164">
        <f t="shared" si="1"/>
        <v>1296971</v>
      </c>
    </row>
    <row r="54" spans="1:34" x14ac:dyDescent="0.2">
      <c r="A54" s="28" t="str">
        <f>+'Original ABG Allocation'!A54</f>
        <v>49</v>
      </c>
      <c r="B54" s="28" t="str">
        <f>+'Original ABG Allocation'!B54</f>
        <v>CLARION</v>
      </c>
      <c r="C54" s="155">
        <f>'Amendment 1-Other Funds'!C54+'Other Funds-Revision No. 2'!C54+'Other Funds-Revision No. 3'!C54</f>
        <v>0</v>
      </c>
      <c r="D54" s="155">
        <f>'Amendment 1-Other Funds'!D54+'Other Funds-Revision No. 2'!D54+'Other Funds-Revision No. 3'!D54</f>
        <v>3350</v>
      </c>
      <c r="E54" s="155">
        <f>'Amendment 1-Other Funds'!E54+'Other Funds-Revision No. 2'!E54+'Other Funds-Revision No. 3'!E54</f>
        <v>8840</v>
      </c>
      <c r="F54" s="155">
        <f>'Amendment 1-Other Funds'!F54+'Other Funds-Revision No. 2'!F54+'Other Funds-Revision No. 3'!F54</f>
        <v>0</v>
      </c>
      <c r="G54" s="155">
        <f>'Amendment 1-Other Funds'!G54+'Other Funds-Revision No. 2'!G54+'Other Funds-Revision No. 3'!G54</f>
        <v>0</v>
      </c>
      <c r="H54" s="155">
        <f>'Amendment 1-Other Funds'!H54+'Other Funds-Revision No. 2'!H54+'Other Funds-Revision No. 3'!H54</f>
        <v>0</v>
      </c>
      <c r="I54" s="155">
        <f>'Amendment 1-Other Funds'!I54+'Other Funds-Revision No. 2'!I54+'Other Funds-Revision No. 3'!I54</f>
        <v>0</v>
      </c>
      <c r="J54" s="155">
        <f>'Amendment 1-Other Funds'!J54+'Other Funds-Revision No. 2'!J54+'Other Funds-Revision No. 3'!J54</f>
        <v>0</v>
      </c>
      <c r="K54" s="155">
        <f>'Amendment 1-Other Funds'!K54+'Other Funds-Revision No. 2'!K54+'Other Funds-Revision No. 3'!K54</f>
        <v>3225</v>
      </c>
      <c r="L54" s="155">
        <f>'Amendment 1-Other Funds'!L54+'Other Funds-Revision No. 2'!L54+'Other Funds-Revision No. 3'!L54</f>
        <v>0</v>
      </c>
      <c r="M54" s="155">
        <f>'Amendment 1-Other Funds'!M54+'Other Funds-Revision No. 2'!M54+'Other Funds-Revision No. 3'!M54</f>
        <v>228178</v>
      </c>
      <c r="N54" s="155">
        <f>'Amendment 1-Other Funds'!N54+'Other Funds-Revision No. 2'!N54+'Other Funds-Revision No. 3'!N54</f>
        <v>18039</v>
      </c>
      <c r="O54" s="155">
        <f>'Amendment 1-Other Funds'!O54+'Other Funds-Revision No. 2'!O54+'Other Funds-Revision No. 3'!O54</f>
        <v>4950</v>
      </c>
      <c r="P54" s="155">
        <f>'Amendment 1-Other Funds'!P54+'Other Funds-Revision No. 2'!P54+'Other Funds-Revision No. 3'!P54</f>
        <v>0</v>
      </c>
      <c r="Q54" s="155">
        <f>'Amendment 1-Other Funds'!Q54+'Other Funds-Revision No. 2'!Q54+'Other Funds-Revision No. 3'!Q54</f>
        <v>141587</v>
      </c>
      <c r="R54" s="155">
        <f>'Amendment 1-Other Funds'!R54+'Other Funds-Revision No. 2'!R54+'Other Funds-Revision No. 3'!R54</f>
        <v>114562</v>
      </c>
      <c r="S54" s="155">
        <f>'Amendment 1-Other Funds'!S54+'Other Funds-Revision No. 2'!S54+'Other Funds-Revision No. 3'!S54</f>
        <v>58810</v>
      </c>
      <c r="T54" s="155">
        <f>'Amendment 1-Other Funds'!T54+'Other Funds-Revision No. 2'!T54+'Other Funds-Revision No. 3'!T54</f>
        <v>5473</v>
      </c>
      <c r="U54" s="155">
        <f>'Amendment 1-Other Funds'!U54+'Other Funds-Revision No. 2'!U54+'Other Funds-Revision No. 3'!U54</f>
        <v>0</v>
      </c>
      <c r="V54" s="155">
        <f>'Amendment 1-Other Funds'!V54+'Other Funds-Revision No. 2'!V54+'Other Funds-Revision No. 3'!V54</f>
        <v>9909</v>
      </c>
      <c r="W54" s="155">
        <f>'Amendment 1-Other Funds'!W54+'Other Funds-Revision No. 2'!W54+'Other Funds-Revision No. 3'!W54</f>
        <v>0</v>
      </c>
      <c r="X54" s="155">
        <f>'Amendment 1-Other Funds'!X54+'Other Funds-Revision No. 2'!X54+'Other Funds-Revision No. 3'!X54</f>
        <v>0</v>
      </c>
      <c r="Y54" s="155">
        <f>'Amendment 1-Other Funds'!Y54+'Other Funds-Revision No. 2'!Y54+'Other Funds-Revision No. 3'!Y54</f>
        <v>0</v>
      </c>
      <c r="Z54" s="155">
        <f>'Amendment 1-Other Funds'!Z54+'Other Funds-Revision No. 2'!Z54+'Other Funds-Revision No. 3'!Z54</f>
        <v>0</v>
      </c>
      <c r="AA54" s="155">
        <f>'Amendment 1-Other Funds'!AA54+'Other Funds-Revision No. 2'!AA54+'Other Funds-Revision No. 3'!AA54</f>
        <v>2199</v>
      </c>
      <c r="AB54" s="155">
        <f>'Amendment 1-Other Funds'!AB54+'Other Funds-Revision No. 2'!AB54+'Other Funds-Revision No. 3'!AB54</f>
        <v>0</v>
      </c>
      <c r="AC54" s="155">
        <f>'Amendment 1-Other Funds'!AC54+'Other Funds-Revision No. 2'!AC54+'Other Funds-Revision No. 3'!AC54</f>
        <v>0</v>
      </c>
      <c r="AD54" s="155">
        <f>'Amendment 1-Other Funds'!AD54+'Other Funds-Revision No. 2'!AD54+'Other Funds-Revision No. 3'!AD54</f>
        <v>0</v>
      </c>
      <c r="AE54" s="155">
        <f>'Amendment 1-Other Funds'!AE54+'Other Funds-Revision No. 2'!AE54+'Other Funds-Revision No. 3'!AE54</f>
        <v>33293</v>
      </c>
      <c r="AF54" s="164">
        <f t="shared" si="1"/>
        <v>632415</v>
      </c>
    </row>
    <row r="55" spans="1:34" x14ac:dyDescent="0.2">
      <c r="A55" s="28" t="str">
        <f>+'Original ABG Allocation'!A55</f>
        <v>50</v>
      </c>
      <c r="B55" s="28" t="str">
        <f>+'Original ABG Allocation'!B55</f>
        <v>BUTLER</v>
      </c>
      <c r="C55" s="155">
        <f>'Amendment 1-Other Funds'!C55+'Other Funds-Revision No. 2'!C55+'Other Funds-Revision No. 3'!C55</f>
        <v>0</v>
      </c>
      <c r="D55" s="155">
        <f>'Amendment 1-Other Funds'!D55+'Other Funds-Revision No. 2'!D55+'Other Funds-Revision No. 3'!D55</f>
        <v>8025</v>
      </c>
      <c r="E55" s="155">
        <f>'Amendment 1-Other Funds'!E55+'Other Funds-Revision No. 2'!E55+'Other Funds-Revision No. 3'!E55</f>
        <v>8840</v>
      </c>
      <c r="F55" s="155">
        <f>'Amendment 1-Other Funds'!F55+'Other Funds-Revision No. 2'!F55+'Other Funds-Revision No. 3'!F55</f>
        <v>0</v>
      </c>
      <c r="G55" s="155">
        <f>'Amendment 1-Other Funds'!G55+'Other Funds-Revision No. 2'!G55+'Other Funds-Revision No. 3'!G55</f>
        <v>0</v>
      </c>
      <c r="H55" s="155">
        <f>'Amendment 1-Other Funds'!H55+'Other Funds-Revision No. 2'!H55+'Other Funds-Revision No. 3'!H55</f>
        <v>0</v>
      </c>
      <c r="I55" s="155">
        <f>'Amendment 1-Other Funds'!I55+'Other Funds-Revision No. 2'!I55+'Other Funds-Revision No. 3'!I55</f>
        <v>0</v>
      </c>
      <c r="J55" s="155">
        <f>'Amendment 1-Other Funds'!J55+'Other Funds-Revision No. 2'!J55+'Other Funds-Revision No. 3'!J55</f>
        <v>0</v>
      </c>
      <c r="K55" s="155">
        <f>'Amendment 1-Other Funds'!K55+'Other Funds-Revision No. 2'!K55+'Other Funds-Revision No. 3'!K55</f>
        <v>4181</v>
      </c>
      <c r="L55" s="155">
        <f>'Amendment 1-Other Funds'!L55+'Other Funds-Revision No. 2'!L55+'Other Funds-Revision No. 3'!L55</f>
        <v>0</v>
      </c>
      <c r="M55" s="155">
        <f>'Amendment 1-Other Funds'!M55+'Other Funds-Revision No. 2'!M55+'Other Funds-Revision No. 3'!M55</f>
        <v>543340</v>
      </c>
      <c r="N55" s="155">
        <f>'Amendment 1-Other Funds'!N55+'Other Funds-Revision No. 2'!N55+'Other Funds-Revision No. 3'!N55</f>
        <v>47636</v>
      </c>
      <c r="O55" s="155">
        <f>'Amendment 1-Other Funds'!O55+'Other Funds-Revision No. 2'!O55+'Other Funds-Revision No. 3'!O55</f>
        <v>54194</v>
      </c>
      <c r="P55" s="155">
        <f>'Amendment 1-Other Funds'!P55+'Other Funds-Revision No. 2'!P55+'Other Funds-Revision No. 3'!P55</f>
        <v>100000</v>
      </c>
      <c r="Q55" s="155">
        <f>'Amendment 1-Other Funds'!Q55+'Other Funds-Revision No. 2'!Q55+'Other Funds-Revision No. 3'!Q55</f>
        <v>133536</v>
      </c>
      <c r="R55" s="155">
        <f>'Amendment 1-Other Funds'!R55+'Other Funds-Revision No. 2'!R55+'Other Funds-Revision No. 3'!R55</f>
        <v>153240</v>
      </c>
      <c r="S55" s="155">
        <f>'Amendment 1-Other Funds'!S55+'Other Funds-Revision No. 2'!S55+'Other Funds-Revision No. 3'!S55</f>
        <v>85132</v>
      </c>
      <c r="T55" s="155">
        <f>'Amendment 1-Other Funds'!T55+'Other Funds-Revision No. 2'!T55+'Other Funds-Revision No. 3'!T55</f>
        <v>16648</v>
      </c>
      <c r="U55" s="155">
        <f>'Amendment 1-Other Funds'!U55+'Other Funds-Revision No. 2'!U55+'Other Funds-Revision No. 3'!U55</f>
        <v>50043</v>
      </c>
      <c r="V55" s="155">
        <f>'Amendment 1-Other Funds'!V55+'Other Funds-Revision No. 2'!V55+'Other Funds-Revision No. 3'!V55</f>
        <v>29771</v>
      </c>
      <c r="W55" s="155">
        <f>'Amendment 1-Other Funds'!W55+'Other Funds-Revision No. 2'!W55+'Other Funds-Revision No. 3'!W55</f>
        <v>0</v>
      </c>
      <c r="X55" s="155">
        <f>'Amendment 1-Other Funds'!X55+'Other Funds-Revision No. 2'!X55+'Other Funds-Revision No. 3'!X55</f>
        <v>0</v>
      </c>
      <c r="Y55" s="155">
        <f>'Amendment 1-Other Funds'!Y55+'Other Funds-Revision No. 2'!Y55+'Other Funds-Revision No. 3'!Y55</f>
        <v>0</v>
      </c>
      <c r="Z55" s="155">
        <f>'Amendment 1-Other Funds'!Z55+'Other Funds-Revision No. 2'!Z55+'Other Funds-Revision No. 3'!Z55</f>
        <v>0</v>
      </c>
      <c r="AA55" s="155">
        <f>'Amendment 1-Other Funds'!AA55+'Other Funds-Revision No. 2'!AA55+'Other Funds-Revision No. 3'!AA55</f>
        <v>6762</v>
      </c>
      <c r="AB55" s="155">
        <f>'Amendment 1-Other Funds'!AB55+'Other Funds-Revision No. 2'!AB55+'Other Funds-Revision No. 3'!AB55</f>
        <v>7088</v>
      </c>
      <c r="AC55" s="155">
        <f>'Amendment 1-Other Funds'!AC55+'Other Funds-Revision No. 2'!AC55+'Other Funds-Revision No. 3'!AC55</f>
        <v>0</v>
      </c>
      <c r="AD55" s="155">
        <f>'Amendment 1-Other Funds'!AD55+'Other Funds-Revision No. 2'!AD55+'Other Funds-Revision No. 3'!AD55</f>
        <v>0</v>
      </c>
      <c r="AE55" s="155">
        <f>'Amendment 1-Other Funds'!AE55+'Other Funds-Revision No. 2'!AE55+'Other Funds-Revision No. 3'!AE55</f>
        <v>100029</v>
      </c>
      <c r="AF55" s="164">
        <f t="shared" si="1"/>
        <v>1348465</v>
      </c>
    </row>
    <row r="56" spans="1:34" x14ac:dyDescent="0.2">
      <c r="A56" s="28" t="str">
        <f>+'Original ABG Allocation'!A56</f>
        <v>51</v>
      </c>
      <c r="B56" s="28" t="str">
        <f>+'Original ABG Allocation'!B56</f>
        <v>POTTER</v>
      </c>
      <c r="C56" s="155">
        <f>'Amendment 1-Other Funds'!C56+'Other Funds-Revision No. 2'!C56+'Other Funds-Revision No. 3'!C56</f>
        <v>98031</v>
      </c>
      <c r="D56" s="155">
        <f>'Amendment 1-Other Funds'!D56+'Other Funds-Revision No. 2'!D56+'Other Funds-Revision No. 3'!D56</f>
        <v>8450</v>
      </c>
      <c r="E56" s="155">
        <f>'Amendment 1-Other Funds'!E56+'Other Funds-Revision No. 2'!E56+'Other Funds-Revision No. 3'!E56</f>
        <v>8840</v>
      </c>
      <c r="F56" s="155">
        <f>'Amendment 1-Other Funds'!F56+'Other Funds-Revision No. 2'!F56+'Other Funds-Revision No. 3'!F56</f>
        <v>0</v>
      </c>
      <c r="G56" s="155">
        <f>'Amendment 1-Other Funds'!G56+'Other Funds-Revision No. 2'!G56+'Other Funds-Revision No. 3'!G56</f>
        <v>0</v>
      </c>
      <c r="H56" s="155">
        <f>'Amendment 1-Other Funds'!H56+'Other Funds-Revision No. 2'!H56+'Other Funds-Revision No. 3'!H56</f>
        <v>0</v>
      </c>
      <c r="I56" s="155">
        <f>'Amendment 1-Other Funds'!I56+'Other Funds-Revision No. 2'!I56+'Other Funds-Revision No. 3'!I56</f>
        <v>0</v>
      </c>
      <c r="J56" s="155">
        <f>'Amendment 1-Other Funds'!J56+'Other Funds-Revision No. 2'!J56+'Other Funds-Revision No. 3'!J56</f>
        <v>0</v>
      </c>
      <c r="K56" s="155">
        <f>'Amendment 1-Other Funds'!K56+'Other Funds-Revision No. 2'!K56+'Other Funds-Revision No. 3'!K56</f>
        <v>4194</v>
      </c>
      <c r="L56" s="155">
        <f>'Amendment 1-Other Funds'!L56+'Other Funds-Revision No. 2'!L56+'Other Funds-Revision No. 3'!L56</f>
        <v>0</v>
      </c>
      <c r="M56" s="155">
        <f>'Amendment 1-Other Funds'!M56+'Other Funds-Revision No. 2'!M56+'Other Funds-Revision No. 3'!M56</f>
        <v>110025</v>
      </c>
      <c r="N56" s="155">
        <f>'Amendment 1-Other Funds'!N56+'Other Funds-Revision No. 2'!N56+'Other Funds-Revision No. 3'!N56</f>
        <v>35946</v>
      </c>
      <c r="O56" s="155">
        <f>'Amendment 1-Other Funds'!O56+'Other Funds-Revision No. 2'!O56+'Other Funds-Revision No. 3'!O56</f>
        <v>0</v>
      </c>
      <c r="P56" s="155">
        <f>'Amendment 1-Other Funds'!P56+'Other Funds-Revision No. 2'!P56+'Other Funds-Revision No. 3'!P56</f>
        <v>0</v>
      </c>
      <c r="Q56" s="155">
        <f>'Amendment 1-Other Funds'!Q56+'Other Funds-Revision No. 2'!Q56+'Other Funds-Revision No. 3'!Q56</f>
        <v>13962</v>
      </c>
      <c r="R56" s="155">
        <f>'Amendment 1-Other Funds'!R56+'Other Funds-Revision No. 2'!R56+'Other Funds-Revision No. 3'!R56</f>
        <v>13660</v>
      </c>
      <c r="S56" s="155">
        <f>'Amendment 1-Other Funds'!S56+'Other Funds-Revision No. 2'!S56+'Other Funds-Revision No. 3'!S56</f>
        <v>9106</v>
      </c>
      <c r="T56" s="155">
        <f>'Amendment 1-Other Funds'!T56+'Other Funds-Revision No. 2'!T56+'Other Funds-Revision No. 3'!T56</f>
        <v>1336</v>
      </c>
      <c r="U56" s="155">
        <f>'Amendment 1-Other Funds'!U56+'Other Funds-Revision No. 2'!U56+'Other Funds-Revision No. 3'!U56</f>
        <v>4461</v>
      </c>
      <c r="V56" s="155">
        <f>'Amendment 1-Other Funds'!V56+'Other Funds-Revision No. 2'!V56+'Other Funds-Revision No. 3'!V56</f>
        <v>4511</v>
      </c>
      <c r="W56" s="155">
        <f>'Amendment 1-Other Funds'!W56+'Other Funds-Revision No. 2'!W56+'Other Funds-Revision No. 3'!W56</f>
        <v>0</v>
      </c>
      <c r="X56" s="155">
        <f>'Amendment 1-Other Funds'!X56+'Other Funds-Revision No. 2'!X56+'Other Funds-Revision No. 3'!X56</f>
        <v>0</v>
      </c>
      <c r="Y56" s="155">
        <f>'Amendment 1-Other Funds'!Y56+'Other Funds-Revision No. 2'!Y56+'Other Funds-Revision No. 3'!Y56</f>
        <v>0</v>
      </c>
      <c r="Z56" s="155">
        <f>'Amendment 1-Other Funds'!Z56+'Other Funds-Revision No. 2'!Z56+'Other Funds-Revision No. 3'!Z56</f>
        <v>0</v>
      </c>
      <c r="AA56" s="155">
        <f>'Amendment 1-Other Funds'!AA56+'Other Funds-Revision No. 2'!AA56+'Other Funds-Revision No. 3'!AA56</f>
        <v>1085</v>
      </c>
      <c r="AB56" s="155">
        <f>'Amendment 1-Other Funds'!AB56+'Other Funds-Revision No. 2'!AB56+'Other Funds-Revision No. 3'!AB56</f>
        <v>0</v>
      </c>
      <c r="AC56" s="155">
        <f>'Amendment 1-Other Funds'!AC56+'Other Funds-Revision No. 2'!AC56+'Other Funds-Revision No. 3'!AC56</f>
        <v>0</v>
      </c>
      <c r="AD56" s="155">
        <f>'Amendment 1-Other Funds'!AD56+'Other Funds-Revision No. 2'!AD56+'Other Funds-Revision No. 3'!AD56</f>
        <v>0</v>
      </c>
      <c r="AE56" s="155">
        <f>'Amendment 1-Other Funds'!AE56+'Other Funds-Revision No. 2'!AE56+'Other Funds-Revision No. 3'!AE56</f>
        <v>15158</v>
      </c>
      <c r="AF56" s="164">
        <f t="shared" si="1"/>
        <v>328765</v>
      </c>
    </row>
    <row r="57" spans="1:34" x14ac:dyDescent="0.2">
      <c r="A57" s="28" t="str">
        <f>+'Original ABG Allocation'!A57</f>
        <v>52</v>
      </c>
      <c r="B57" s="28" t="str">
        <f>+'Original ABG Allocation'!B57</f>
        <v>WAYNE</v>
      </c>
      <c r="C57" s="155">
        <f>'Amendment 1-Other Funds'!C57+'Other Funds-Revision No. 2'!C57+'Other Funds-Revision No. 3'!C57</f>
        <v>0</v>
      </c>
      <c r="D57" s="155">
        <f>'Amendment 1-Other Funds'!D57+'Other Funds-Revision No. 2'!D57+'Other Funds-Revision No. 3'!D57</f>
        <v>5900</v>
      </c>
      <c r="E57" s="155">
        <f>'Amendment 1-Other Funds'!E57+'Other Funds-Revision No. 2'!E57+'Other Funds-Revision No. 3'!E57</f>
        <v>8840</v>
      </c>
      <c r="F57" s="155">
        <f>'Amendment 1-Other Funds'!F57+'Other Funds-Revision No. 2'!F57+'Other Funds-Revision No. 3'!F57</f>
        <v>0</v>
      </c>
      <c r="G57" s="155">
        <f>'Amendment 1-Other Funds'!G57+'Other Funds-Revision No. 2'!G57+'Other Funds-Revision No. 3'!G57</f>
        <v>0</v>
      </c>
      <c r="H57" s="155">
        <f>'Amendment 1-Other Funds'!H57+'Other Funds-Revision No. 2'!H57+'Other Funds-Revision No. 3'!H57</f>
        <v>0</v>
      </c>
      <c r="I57" s="155">
        <f>'Amendment 1-Other Funds'!I57+'Other Funds-Revision No. 2'!I57+'Other Funds-Revision No. 3'!I57</f>
        <v>0</v>
      </c>
      <c r="J57" s="155">
        <f>'Amendment 1-Other Funds'!J57+'Other Funds-Revision No. 2'!J57+'Other Funds-Revision No. 3'!J57</f>
        <v>0</v>
      </c>
      <c r="K57" s="155">
        <f>'Amendment 1-Other Funds'!K57+'Other Funds-Revision No. 2'!K57+'Other Funds-Revision No. 3'!K57</f>
        <v>3624</v>
      </c>
      <c r="L57" s="155">
        <f>'Amendment 1-Other Funds'!L57+'Other Funds-Revision No. 2'!L57+'Other Funds-Revision No. 3'!L57</f>
        <v>0</v>
      </c>
      <c r="M57" s="155">
        <f>'Amendment 1-Other Funds'!M57+'Other Funds-Revision No. 2'!M57+'Other Funds-Revision No. 3'!M57</f>
        <v>778466</v>
      </c>
      <c r="N57" s="155">
        <f>'Amendment 1-Other Funds'!N57+'Other Funds-Revision No. 2'!N57+'Other Funds-Revision No. 3'!N57</f>
        <v>174479</v>
      </c>
      <c r="O57" s="155">
        <f>'Amendment 1-Other Funds'!O57+'Other Funds-Revision No. 2'!O57+'Other Funds-Revision No. 3'!O57</f>
        <v>40000</v>
      </c>
      <c r="P57" s="155">
        <f>'Amendment 1-Other Funds'!P57+'Other Funds-Revision No. 2'!P57+'Other Funds-Revision No. 3'!P57</f>
        <v>0</v>
      </c>
      <c r="Q57" s="155">
        <f>'Amendment 1-Other Funds'!Q57+'Other Funds-Revision No. 2'!Q57+'Other Funds-Revision No. 3'!Q57</f>
        <v>46923</v>
      </c>
      <c r="R57" s="155">
        <f>'Amendment 1-Other Funds'!R57+'Other Funds-Revision No. 2'!R57+'Other Funds-Revision No. 3'!R57</f>
        <v>45904</v>
      </c>
      <c r="S57" s="155">
        <f>'Amendment 1-Other Funds'!S57+'Other Funds-Revision No. 2'!S57+'Other Funds-Revision No. 3'!S57</f>
        <v>30603</v>
      </c>
      <c r="T57" s="155">
        <f>'Amendment 1-Other Funds'!T57+'Other Funds-Revision No. 2'!T57+'Other Funds-Revision No. 3'!T57</f>
        <v>7493</v>
      </c>
      <c r="U57" s="155">
        <f>'Amendment 1-Other Funds'!U57+'Other Funds-Revision No. 2'!U57+'Other Funds-Revision No. 3'!U57</f>
        <v>14998</v>
      </c>
      <c r="V57" s="155">
        <f>'Amendment 1-Other Funds'!V57+'Other Funds-Revision No. 2'!V57+'Other Funds-Revision No. 3'!V57</f>
        <v>13948</v>
      </c>
      <c r="W57" s="155">
        <f>'Amendment 1-Other Funds'!W57+'Other Funds-Revision No. 2'!W57+'Other Funds-Revision No. 3'!W57</f>
        <v>0</v>
      </c>
      <c r="X57" s="155">
        <f>'Amendment 1-Other Funds'!X57+'Other Funds-Revision No. 2'!X57+'Other Funds-Revision No. 3'!X57</f>
        <v>0</v>
      </c>
      <c r="Y57" s="155">
        <f>'Amendment 1-Other Funds'!Y57+'Other Funds-Revision No. 2'!Y57+'Other Funds-Revision No. 3'!Y57</f>
        <v>0</v>
      </c>
      <c r="Z57" s="155">
        <f>'Amendment 1-Other Funds'!Z57+'Other Funds-Revision No. 2'!Z57+'Other Funds-Revision No. 3'!Z57</f>
        <v>0</v>
      </c>
      <c r="AA57" s="155">
        <f>'Amendment 1-Other Funds'!AA57+'Other Funds-Revision No. 2'!AA57+'Other Funds-Revision No. 3'!AA57</f>
        <v>3241</v>
      </c>
      <c r="AB57" s="155">
        <f>'Amendment 1-Other Funds'!AB57+'Other Funds-Revision No. 2'!AB57+'Other Funds-Revision No. 3'!AB57</f>
        <v>6189</v>
      </c>
      <c r="AC57" s="155">
        <f>'Amendment 1-Other Funds'!AC57+'Other Funds-Revision No. 2'!AC57+'Other Funds-Revision No. 3'!AC57</f>
        <v>0</v>
      </c>
      <c r="AD57" s="155">
        <f>'Amendment 1-Other Funds'!AD57+'Other Funds-Revision No. 2'!AD57+'Other Funds-Revision No. 3'!AD57</f>
        <v>0</v>
      </c>
      <c r="AE57" s="155">
        <f>'Amendment 1-Other Funds'!AE57+'Other Funds-Revision No. 2'!AE57+'Other Funds-Revision No. 3'!AE57</f>
        <v>46871</v>
      </c>
      <c r="AF57" s="164">
        <f t="shared" si="1"/>
        <v>1227479</v>
      </c>
    </row>
    <row r="58" spans="1:34" ht="13.5" thickBot="1" x14ac:dyDescent="0.25">
      <c r="B58" s="29" t="s">
        <v>137</v>
      </c>
      <c r="C58" s="306">
        <f t="shared" ref="C58:I58" si="2">SUM(C6:C57)</f>
        <v>549765</v>
      </c>
      <c r="D58" s="306">
        <f t="shared" si="2"/>
        <v>557900</v>
      </c>
      <c r="E58" s="306">
        <f t="shared" si="2"/>
        <v>464070</v>
      </c>
      <c r="F58" s="306">
        <f t="shared" si="2"/>
        <v>119317</v>
      </c>
      <c r="G58" s="306">
        <f t="shared" si="2"/>
        <v>16000</v>
      </c>
      <c r="H58" s="306">
        <f t="shared" si="2"/>
        <v>69900</v>
      </c>
      <c r="I58" s="306">
        <f t="shared" si="2"/>
        <v>378501</v>
      </c>
      <c r="J58" s="306">
        <f t="shared" ref="J58:T58" si="3">SUM(J6:J57)</f>
        <v>200000</v>
      </c>
      <c r="K58" s="306">
        <f t="shared" si="3"/>
        <v>273000</v>
      </c>
      <c r="L58" s="306">
        <f t="shared" si="3"/>
        <v>52000</v>
      </c>
      <c r="M58" s="306">
        <f t="shared" si="3"/>
        <v>33020816</v>
      </c>
      <c r="N58" s="306">
        <f t="shared" si="3"/>
        <v>9628722</v>
      </c>
      <c r="O58" s="306">
        <f t="shared" si="3"/>
        <v>2168000</v>
      </c>
      <c r="P58" s="306">
        <f t="shared" si="3"/>
        <v>2187591</v>
      </c>
      <c r="Q58" s="306">
        <f t="shared" si="3"/>
        <v>8783768</v>
      </c>
      <c r="R58" s="306">
        <f t="shared" si="3"/>
        <v>8928739</v>
      </c>
      <c r="S58" s="306">
        <f t="shared" si="3"/>
        <v>5583773</v>
      </c>
      <c r="T58" s="306">
        <f t="shared" si="3"/>
        <v>881595</v>
      </c>
      <c r="U58" s="306">
        <f t="shared" ref="U58:AF58" si="4">SUM(U6:U57)</f>
        <v>2352960</v>
      </c>
      <c r="V58" s="306">
        <f t="shared" si="4"/>
        <v>2112887</v>
      </c>
      <c r="W58" s="306">
        <f t="shared" si="4"/>
        <v>331123</v>
      </c>
      <c r="X58" s="306">
        <f t="shared" si="4"/>
        <v>421818</v>
      </c>
      <c r="Y58" s="306">
        <f t="shared" si="4"/>
        <v>2969871</v>
      </c>
      <c r="Z58" s="306">
        <f t="shared" si="4"/>
        <v>1496237</v>
      </c>
      <c r="AA58" s="306">
        <f t="shared" si="4"/>
        <v>473860</v>
      </c>
      <c r="AB58" s="306">
        <f t="shared" si="4"/>
        <v>210830</v>
      </c>
      <c r="AC58" s="306">
        <f t="shared" si="4"/>
        <v>47324</v>
      </c>
      <c r="AD58" s="306">
        <f t="shared" si="4"/>
        <v>52000</v>
      </c>
      <c r="AE58" s="306">
        <f t="shared" si="4"/>
        <v>7099301</v>
      </c>
      <c r="AF58" s="306">
        <f t="shared" si="4"/>
        <v>91431668</v>
      </c>
      <c r="AG58" s="43"/>
    </row>
    <row r="59" spans="1:34" x14ac:dyDescent="0.2">
      <c r="C59" s="101"/>
      <c r="D59" s="101"/>
      <c r="E59" s="110"/>
      <c r="F59" s="110"/>
      <c r="G59" s="110"/>
      <c r="H59" s="110"/>
      <c r="I59" s="101"/>
      <c r="J59" s="110"/>
      <c r="K59" s="101"/>
      <c r="L59" s="101"/>
      <c r="M59" s="101"/>
      <c r="N59" s="101"/>
      <c r="O59" s="101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60" spans="1:34" hidden="1" x14ac:dyDescent="0.2">
      <c r="B60" s="1" t="s">
        <v>147</v>
      </c>
      <c r="C60" s="36"/>
      <c r="D60" s="36"/>
      <c r="E60" s="36"/>
      <c r="F60" s="36"/>
      <c r="G60" s="36" t="e">
        <f>G58-#REF!</f>
        <v>#REF!</v>
      </c>
      <c r="H60" s="36"/>
      <c r="I60" s="36">
        <f>+I58</f>
        <v>378501</v>
      </c>
      <c r="J60" s="36">
        <f>+J58</f>
        <v>200000</v>
      </c>
      <c r="K60" s="36">
        <f>+K58</f>
        <v>273000</v>
      </c>
      <c r="L60" s="36"/>
      <c r="M60" s="36"/>
      <c r="N60" s="36"/>
      <c r="O60" s="36"/>
      <c r="P60" s="36">
        <f>+P58</f>
        <v>2187591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4" x14ac:dyDescent="0.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4" x14ac:dyDescent="0.2">
      <c r="G62" s="32"/>
      <c r="H62" s="32"/>
      <c r="J62" s="13"/>
      <c r="K62" s="8"/>
      <c r="L62" s="8"/>
      <c r="M62" s="8"/>
      <c r="N62" s="8"/>
      <c r="O62" s="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4" x14ac:dyDescent="0.2">
      <c r="G63" s="13"/>
      <c r="H63" s="13"/>
      <c r="J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4" x14ac:dyDescent="0.2">
      <c r="G64" s="13"/>
      <c r="H64" s="13"/>
      <c r="J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7:32" x14ac:dyDescent="0.2">
      <c r="G65" s="13"/>
      <c r="H65" s="13"/>
      <c r="J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7:32" x14ac:dyDescent="0.2">
      <c r="G66" s="13"/>
      <c r="H66" s="13"/>
      <c r="J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</sheetData>
  <sheetProtection algorithmName="SHA-512" hashValue="yvdYdHwatgGQ0Zczhm397f8c71IHOn8EgjnAFO7uU3Qn2/DoAs96sVqsgK3Ev3OHsjBF4HeZ3+B1hzzyQvokFQ==" saltValue="XkcFWzteEYIQ4C4So3up4g==" spinCount="100000" sheet="1" objects="1" scenarios="1"/>
  <conditionalFormatting sqref="C6:P58">
    <cfRule type="cellIs" dxfId="2" priority="5" stopIfTrue="1" operator="lessThan">
      <formula>0</formula>
    </cfRule>
  </conditionalFormatting>
  <conditionalFormatting sqref="Q6:AF6 Q7:AE58 AF58">
    <cfRule type="cellIs" dxfId="1" priority="4" stopIfTrue="1" operator="lessThan">
      <formula>0</formula>
    </cfRule>
  </conditionalFormatting>
  <conditionalFormatting sqref="AF7:AF57">
    <cfRule type="cellIs" dxfId="0" priority="3" stopIfTrue="1" operator="lessThan">
      <formula>0</formula>
    </cfRule>
  </conditionalFormatting>
  <pageMargins left="0.7" right="0.7" top="0.75" bottom="0.75" header="0.3" footer="0.3"/>
  <pageSetup scale="70" fitToWidth="0" orientation="landscape" r:id="rId1"/>
  <headerFooter>
    <oddFooter>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L59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21.85546875" style="154" bestFit="1" customWidth="1"/>
    <col min="2" max="2" width="1" style="154" customWidth="1"/>
    <col min="3" max="3" width="15.5703125" style="166" bestFit="1" customWidth="1"/>
    <col min="4" max="4" width="15.85546875" style="71" customWidth="1"/>
    <col min="5" max="5" width="13" style="71" customWidth="1"/>
    <col min="6" max="6" width="16.7109375" style="71" customWidth="1"/>
    <col min="7" max="7" width="13.140625" style="71" bestFit="1" customWidth="1"/>
    <col min="8" max="8" width="13.140625" style="71" customWidth="1"/>
    <col min="9" max="9" width="13.7109375" style="71" bestFit="1" customWidth="1"/>
    <col min="10" max="10" width="14.42578125" style="71" bestFit="1" customWidth="1"/>
    <col min="11" max="11" width="9.140625" style="154"/>
    <col min="12" max="12" width="15" style="154" bestFit="1" customWidth="1"/>
    <col min="13" max="16384" width="9.140625" style="154"/>
  </cols>
  <sheetData>
    <row r="1" spans="1:10" x14ac:dyDescent="0.2">
      <c r="A1" s="15" t="s">
        <v>331</v>
      </c>
      <c r="B1" s="15"/>
    </row>
    <row r="2" spans="1:10" x14ac:dyDescent="0.2">
      <c r="A2" s="15" t="s">
        <v>332</v>
      </c>
      <c r="B2" s="15"/>
    </row>
    <row r="3" spans="1:10" x14ac:dyDescent="0.2">
      <c r="A3" s="15"/>
      <c r="B3" s="15"/>
      <c r="C3" s="316" t="s">
        <v>219</v>
      </c>
      <c r="D3" s="87"/>
      <c r="E3" s="87"/>
      <c r="F3" s="87"/>
      <c r="G3" s="317"/>
      <c r="H3" s="317"/>
      <c r="I3" s="316" t="s">
        <v>327</v>
      </c>
      <c r="J3" s="316" t="s">
        <v>330</v>
      </c>
    </row>
    <row r="4" spans="1:10" x14ac:dyDescent="0.2">
      <c r="A4" s="15"/>
      <c r="B4" s="15"/>
      <c r="C4" s="316" t="s">
        <v>220</v>
      </c>
      <c r="D4" s="87" t="str">
        <f>'Amended ABG Allocation No. 3'!C4</f>
        <v>REGULAR</v>
      </c>
      <c r="E4" s="87" t="str">
        <f>'Amended ABG Allocation No. 3'!D4</f>
        <v>CAREGIVER</v>
      </c>
      <c r="F4" s="87" t="str">
        <f>'Amended ABG Allocation No. 3'!E4</f>
        <v>FED. CAREGIVER</v>
      </c>
      <c r="G4" s="87"/>
      <c r="H4" s="87" t="str">
        <f>'Other Funds-Revision No. 3'!M4</f>
        <v>OPTIONS</v>
      </c>
      <c r="I4" s="87" t="s">
        <v>328</v>
      </c>
      <c r="J4" s="317" t="s">
        <v>281</v>
      </c>
    </row>
    <row r="5" spans="1:10" x14ac:dyDescent="0.2">
      <c r="A5" s="15"/>
      <c r="B5" s="15"/>
      <c r="C5" s="318">
        <v>0.6</v>
      </c>
      <c r="D5" s="87" t="str">
        <f>'Amended ABG Allocation No. 3'!C5</f>
        <v>BLOCK GRANT</v>
      </c>
      <c r="E5" s="87" t="str">
        <f>'Amended ABG Allocation No. 3'!D5</f>
        <v xml:space="preserve">SUPPORT </v>
      </c>
      <c r="F5" s="87" t="str">
        <f>'Amended ABG Allocation No. 3'!E5</f>
        <v xml:space="preserve">SUPPORT </v>
      </c>
      <c r="G5" s="87" t="str">
        <f>'Amended ABG Allocation No. 3'!F5</f>
        <v>NSIP</v>
      </c>
      <c r="H5" s="87" t="s">
        <v>126</v>
      </c>
      <c r="I5" s="87" t="s">
        <v>329</v>
      </c>
      <c r="J5" s="87" t="s">
        <v>19</v>
      </c>
    </row>
    <row r="6" spans="1:10" x14ac:dyDescent="0.2">
      <c r="A6" s="29" t="s">
        <v>268</v>
      </c>
      <c r="B6" s="29"/>
      <c r="C6" s="319">
        <f t="shared" ref="C6:C37" si="0">ROUND((J6*$C$5),0)</f>
        <v>3233363</v>
      </c>
      <c r="D6" s="330">
        <f>+'Amended ABG Allocation No. 3'!C6</f>
        <v>4496099</v>
      </c>
      <c r="E6" s="330">
        <f>+'Amended ABG Allocation No. 3'!D6</f>
        <v>39000</v>
      </c>
      <c r="F6" s="330">
        <f>+'Amended ABG Allocation No. 3'!E6</f>
        <v>251777</v>
      </c>
      <c r="G6" s="330">
        <f>+'Amended ABG Allocation No. 3'!F6</f>
        <v>79541</v>
      </c>
      <c r="H6" s="330">
        <f>+'Amendment 3-Other Funds'!M6</f>
        <v>391871</v>
      </c>
      <c r="I6" s="331">
        <f>+'Amendment 3-Other Funds'!N6</f>
        <v>130651</v>
      </c>
      <c r="J6" s="320">
        <f t="shared" ref="J6:J37" si="1">SUM(D6:I6)</f>
        <v>5388939</v>
      </c>
    </row>
    <row r="7" spans="1:10" x14ac:dyDescent="0.2">
      <c r="A7" s="29" t="s">
        <v>152</v>
      </c>
      <c r="B7" s="29"/>
      <c r="C7" s="319">
        <f t="shared" si="0"/>
        <v>1793740</v>
      </c>
      <c r="D7" s="330">
        <f>+'Amended ABG Allocation No. 3'!C7</f>
        <v>2101460</v>
      </c>
      <c r="E7" s="330">
        <f>+'Amended ABG Allocation No. 3'!D7</f>
        <v>23739</v>
      </c>
      <c r="F7" s="330">
        <f>+'Amended ABG Allocation No. 3'!E7</f>
        <v>163871</v>
      </c>
      <c r="G7" s="330">
        <f>+'Amended ABG Allocation No. 3'!F7</f>
        <v>86425</v>
      </c>
      <c r="H7" s="330">
        <f>+'Amendment 3-Other Funds'!M7</f>
        <v>404088</v>
      </c>
      <c r="I7" s="331">
        <f>+'Amendment 3-Other Funds'!N7</f>
        <v>209984</v>
      </c>
      <c r="J7" s="320">
        <f t="shared" si="1"/>
        <v>2989567</v>
      </c>
    </row>
    <row r="8" spans="1:10" x14ac:dyDescent="0.2">
      <c r="A8" s="29" t="s">
        <v>153</v>
      </c>
      <c r="B8" s="29"/>
      <c r="C8" s="319">
        <f t="shared" si="0"/>
        <v>1776866</v>
      </c>
      <c r="D8" s="330">
        <f>+'Amended ABG Allocation No. 3'!C8</f>
        <v>2059882</v>
      </c>
      <c r="E8" s="330">
        <f>+'Amended ABG Allocation No. 3'!D8</f>
        <v>26097</v>
      </c>
      <c r="F8" s="330">
        <f>+'Amended ABG Allocation No. 3'!E8</f>
        <v>157852</v>
      </c>
      <c r="G8" s="330">
        <f>+'Amended ABG Allocation No. 3'!F8</f>
        <v>34100</v>
      </c>
      <c r="H8" s="330">
        <f>+'Amendment 3-Other Funds'!M8</f>
        <v>563316</v>
      </c>
      <c r="I8" s="331">
        <f>+'Amendment 3-Other Funds'!N8</f>
        <v>120196</v>
      </c>
      <c r="J8" s="320">
        <f t="shared" si="1"/>
        <v>2961443</v>
      </c>
    </row>
    <row r="9" spans="1:10" x14ac:dyDescent="0.2">
      <c r="A9" s="29" t="s">
        <v>154</v>
      </c>
      <c r="B9" s="29"/>
      <c r="C9" s="319">
        <f t="shared" si="0"/>
        <v>2545989</v>
      </c>
      <c r="D9" s="330">
        <f>+'Amended ABG Allocation No. 3'!C9</f>
        <v>3505019</v>
      </c>
      <c r="E9" s="330">
        <f>+'Amended ABG Allocation No. 3'!D9</f>
        <v>30171</v>
      </c>
      <c r="F9" s="330">
        <f>+'Amended ABG Allocation No. 3'!E9</f>
        <v>205722</v>
      </c>
      <c r="G9" s="330">
        <f>+'Amended ABG Allocation No. 3'!F9</f>
        <v>14735</v>
      </c>
      <c r="H9" s="330">
        <f>+'Amendment 3-Other Funds'!M9</f>
        <v>418134</v>
      </c>
      <c r="I9" s="331">
        <f>+'Amendment 3-Other Funds'!N9</f>
        <v>69534</v>
      </c>
      <c r="J9" s="321">
        <f t="shared" si="1"/>
        <v>4243315</v>
      </c>
    </row>
    <row r="10" spans="1:10" x14ac:dyDescent="0.2">
      <c r="A10" s="29" t="s">
        <v>155</v>
      </c>
      <c r="B10" s="29"/>
      <c r="C10" s="319">
        <f t="shared" si="0"/>
        <v>1575163</v>
      </c>
      <c r="D10" s="330">
        <f>+'Amended ABG Allocation No. 3'!C10</f>
        <v>1951277</v>
      </c>
      <c r="E10" s="330">
        <f>+'Amended ABG Allocation No. 3'!D10</f>
        <v>18081</v>
      </c>
      <c r="F10" s="330">
        <f>+'Amended ABG Allocation No. 3'!E10</f>
        <v>120128</v>
      </c>
      <c r="G10" s="330">
        <f>+'Amended ABG Allocation No. 3'!F10</f>
        <v>52752</v>
      </c>
      <c r="H10" s="330">
        <f>+'Amendment 3-Other Funds'!M10</f>
        <v>438640</v>
      </c>
      <c r="I10" s="331">
        <f>+'Amendment 3-Other Funds'!N10</f>
        <v>44394</v>
      </c>
      <c r="J10" s="321">
        <f t="shared" si="1"/>
        <v>2625272</v>
      </c>
    </row>
    <row r="11" spans="1:10" x14ac:dyDescent="0.2">
      <c r="A11" s="29" t="s">
        <v>156</v>
      </c>
      <c r="B11" s="29"/>
      <c r="C11" s="319">
        <f t="shared" si="0"/>
        <v>20894868</v>
      </c>
      <c r="D11" s="330">
        <f>+'Amended ABG Allocation No. 3'!C11</f>
        <v>29281110</v>
      </c>
      <c r="E11" s="330">
        <f>+'Amended ABG Allocation No. 3'!D11</f>
        <v>256149</v>
      </c>
      <c r="F11" s="330">
        <f>+'Amended ABG Allocation No. 3'!E11</f>
        <v>1840808</v>
      </c>
      <c r="G11" s="330">
        <f>+'Amended ABG Allocation No. 3'!F11</f>
        <v>524318</v>
      </c>
      <c r="H11" s="330">
        <f>+'Amendment 3-Other Funds'!M11</f>
        <v>1865999</v>
      </c>
      <c r="I11" s="331">
        <f>+'Amendment 3-Other Funds'!N11</f>
        <v>1056396</v>
      </c>
      <c r="J11" s="321">
        <f t="shared" si="1"/>
        <v>34824780</v>
      </c>
    </row>
    <row r="12" spans="1:10" x14ac:dyDescent="0.2">
      <c r="A12" s="29" t="s">
        <v>157</v>
      </c>
      <c r="B12" s="29"/>
      <c r="C12" s="319">
        <f t="shared" si="0"/>
        <v>5601286</v>
      </c>
      <c r="D12" s="330">
        <f>+'Amended ABG Allocation No. 3'!C12</f>
        <v>7780632</v>
      </c>
      <c r="E12" s="330">
        <f>+'Amended ABG Allocation No. 3'!D12</f>
        <v>69924</v>
      </c>
      <c r="F12" s="330">
        <f>+'Amended ABG Allocation No. 3'!E12</f>
        <v>458985</v>
      </c>
      <c r="G12" s="330">
        <f>+'Amended ABG Allocation No. 3'!F12</f>
        <v>111130</v>
      </c>
      <c r="H12" s="330">
        <f>+'Amendment 3-Other Funds'!M12</f>
        <v>754596</v>
      </c>
      <c r="I12" s="331">
        <f>+'Amendment 3-Other Funds'!N12</f>
        <v>160209</v>
      </c>
      <c r="J12" s="321">
        <f t="shared" si="1"/>
        <v>9335476</v>
      </c>
    </row>
    <row r="13" spans="1:10" x14ac:dyDescent="0.2">
      <c r="A13" s="29" t="s">
        <v>158</v>
      </c>
      <c r="B13" s="29"/>
      <c r="C13" s="319">
        <f t="shared" si="0"/>
        <v>7512886</v>
      </c>
      <c r="D13" s="330">
        <f>+'Amended ABG Allocation No. 3'!C13</f>
        <v>10247465</v>
      </c>
      <c r="E13" s="330">
        <f>+'Amended ABG Allocation No. 3'!D13</f>
        <v>98397</v>
      </c>
      <c r="F13" s="330">
        <f>+'Amended ABG Allocation No. 3'!E13</f>
        <v>830173</v>
      </c>
      <c r="G13" s="330">
        <f>+'Amended ABG Allocation No. 3'!F13</f>
        <v>488553</v>
      </c>
      <c r="H13" s="330">
        <f>+'Amendment 3-Other Funds'!M13</f>
        <v>601984</v>
      </c>
      <c r="I13" s="331">
        <f>+'Amendment 3-Other Funds'!N13</f>
        <v>254904</v>
      </c>
      <c r="J13" s="321">
        <f t="shared" si="1"/>
        <v>12521476</v>
      </c>
    </row>
    <row r="14" spans="1:10" x14ac:dyDescent="0.2">
      <c r="A14" s="29" t="s">
        <v>159</v>
      </c>
      <c r="B14" s="29"/>
      <c r="C14" s="319">
        <f t="shared" si="0"/>
        <v>2564359</v>
      </c>
      <c r="D14" s="330">
        <f>+'Amended ABG Allocation No. 3'!C14</f>
        <v>2374247</v>
      </c>
      <c r="E14" s="330">
        <f>+'Amended ABG Allocation No. 3'!D14</f>
        <v>20406</v>
      </c>
      <c r="F14" s="330">
        <f>+'Amended ABG Allocation No. 3'!E14</f>
        <v>222471</v>
      </c>
      <c r="G14" s="330">
        <f>+'Amended ABG Allocation No. 3'!F14</f>
        <v>189980</v>
      </c>
      <c r="H14" s="330">
        <f>+'Amendment 3-Other Funds'!M14</f>
        <v>1418724</v>
      </c>
      <c r="I14" s="331">
        <f>+'Amendment 3-Other Funds'!N14</f>
        <v>48104</v>
      </c>
      <c r="J14" s="321">
        <f t="shared" si="1"/>
        <v>4273932</v>
      </c>
    </row>
    <row r="15" spans="1:10" x14ac:dyDescent="0.2">
      <c r="A15" s="29" t="s">
        <v>160</v>
      </c>
      <c r="B15" s="29"/>
      <c r="C15" s="319">
        <f t="shared" si="0"/>
        <v>2997376</v>
      </c>
      <c r="D15" s="330">
        <f>+'Amended ABG Allocation No. 3'!C15</f>
        <v>3978062</v>
      </c>
      <c r="E15" s="330">
        <f>+'Amended ABG Allocation No. 3'!D15</f>
        <v>35085</v>
      </c>
      <c r="F15" s="330">
        <f>+'Amended ABG Allocation No. 3'!E15</f>
        <v>239038</v>
      </c>
      <c r="G15" s="330">
        <f>+'Amended ABG Allocation No. 3'!F15</f>
        <v>207908</v>
      </c>
      <c r="H15" s="330">
        <f>+'Amendment 3-Other Funds'!M15</f>
        <v>358494</v>
      </c>
      <c r="I15" s="331">
        <f>+'Amendment 3-Other Funds'!N15</f>
        <v>177039</v>
      </c>
      <c r="J15" s="321">
        <f t="shared" si="1"/>
        <v>4995626</v>
      </c>
    </row>
    <row r="16" spans="1:10" x14ac:dyDescent="0.2">
      <c r="A16" s="29" t="s">
        <v>161</v>
      </c>
      <c r="B16" s="29"/>
      <c r="C16" s="319">
        <f t="shared" si="0"/>
        <v>2045396</v>
      </c>
      <c r="D16" s="330">
        <f>+'Amended ABG Allocation No. 3'!C16</f>
        <v>2756245</v>
      </c>
      <c r="E16" s="330">
        <f>+'Amended ABG Allocation No. 3'!D16</f>
        <v>28518</v>
      </c>
      <c r="F16" s="330">
        <f>+'Amended ABG Allocation No. 3'!E16</f>
        <v>195246</v>
      </c>
      <c r="G16" s="330">
        <f>+'Amended ABG Allocation No. 3'!F16</f>
        <v>107526</v>
      </c>
      <c r="H16" s="330">
        <f>+'Amendment 3-Other Funds'!M16</f>
        <v>216064</v>
      </c>
      <c r="I16" s="331">
        <f>+'Amendment 3-Other Funds'!N16</f>
        <v>105395</v>
      </c>
      <c r="J16" s="321">
        <f t="shared" si="1"/>
        <v>3408994</v>
      </c>
    </row>
    <row r="17" spans="1:10" x14ac:dyDescent="0.2">
      <c r="A17" s="29" t="s">
        <v>162</v>
      </c>
      <c r="B17" s="29"/>
      <c r="C17" s="319">
        <f t="shared" si="0"/>
        <v>2409217</v>
      </c>
      <c r="D17" s="330">
        <f>+'Amended ABG Allocation No. 3'!C17</f>
        <v>3124808</v>
      </c>
      <c r="E17" s="330">
        <f>+'Amended ABG Allocation No. 3'!D17</f>
        <v>30003</v>
      </c>
      <c r="F17" s="330">
        <f>+'Amended ABG Allocation No. 3'!E17</f>
        <v>261103</v>
      </c>
      <c r="G17" s="330">
        <f>+'Amended ABG Allocation No. 3'!F17</f>
        <v>54207</v>
      </c>
      <c r="H17" s="330">
        <f>+'Amendment 3-Other Funds'!M17</f>
        <v>485156</v>
      </c>
      <c r="I17" s="331">
        <f>+'Amendment 3-Other Funds'!N17</f>
        <v>60084</v>
      </c>
      <c r="J17" s="321">
        <f t="shared" si="1"/>
        <v>4015361</v>
      </c>
    </row>
    <row r="18" spans="1:10" x14ac:dyDescent="0.2">
      <c r="A18" s="29" t="s">
        <v>163</v>
      </c>
      <c r="B18" s="29"/>
      <c r="C18" s="319">
        <f t="shared" si="0"/>
        <v>1348423</v>
      </c>
      <c r="D18" s="330">
        <f>+'Amended ABG Allocation No. 3'!C18</f>
        <v>1448462</v>
      </c>
      <c r="E18" s="330">
        <f>+'Amended ABG Allocation No. 3'!D18</f>
        <v>11283</v>
      </c>
      <c r="F18" s="330">
        <f>+'Amended ABG Allocation No. 3'!E18</f>
        <v>69980</v>
      </c>
      <c r="G18" s="330">
        <f>+'Amended ABG Allocation No. 3'!F18</f>
        <v>54286</v>
      </c>
      <c r="H18" s="330">
        <f>+'Amendment 3-Other Funds'!M18</f>
        <v>385387</v>
      </c>
      <c r="I18" s="331">
        <f>+'Amendment 3-Other Funds'!N18</f>
        <v>277973</v>
      </c>
      <c r="J18" s="321">
        <f t="shared" si="1"/>
        <v>2247371</v>
      </c>
    </row>
    <row r="19" spans="1:10" x14ac:dyDescent="0.2">
      <c r="A19" s="29" t="s">
        <v>164</v>
      </c>
      <c r="B19" s="29"/>
      <c r="C19" s="319">
        <f t="shared" si="0"/>
        <v>2327291</v>
      </c>
      <c r="D19" s="330">
        <f>+'Amended ABG Allocation No. 3'!C19</f>
        <v>3065309</v>
      </c>
      <c r="E19" s="330">
        <f>+'Amended ABG Allocation No. 3'!D19</f>
        <v>29346</v>
      </c>
      <c r="F19" s="330">
        <f>+'Amended ABG Allocation No. 3'!E19</f>
        <v>186498</v>
      </c>
      <c r="G19" s="330">
        <f>+'Amended ABG Allocation No. 3'!F19</f>
        <v>91627</v>
      </c>
      <c r="H19" s="330">
        <f>+'Amendment 3-Other Funds'!M19</f>
        <v>444398</v>
      </c>
      <c r="I19" s="331">
        <f>+'Amendment 3-Other Funds'!N19</f>
        <v>61641</v>
      </c>
      <c r="J19" s="321">
        <f t="shared" si="1"/>
        <v>3878819</v>
      </c>
    </row>
    <row r="20" spans="1:10" x14ac:dyDescent="0.2">
      <c r="A20" s="29" t="s">
        <v>165</v>
      </c>
      <c r="B20" s="29"/>
      <c r="C20" s="319">
        <f t="shared" si="0"/>
        <v>1579559</v>
      </c>
      <c r="D20" s="330">
        <f>+'Amended ABG Allocation No. 3'!C20</f>
        <v>1786998</v>
      </c>
      <c r="E20" s="330">
        <f>+'Amended ABG Allocation No. 3'!D20</f>
        <v>16617</v>
      </c>
      <c r="F20" s="330">
        <f>+'Amended ABG Allocation No. 3'!E20</f>
        <v>112683</v>
      </c>
      <c r="G20" s="330">
        <f>+'Amended ABG Allocation No. 3'!F20</f>
        <v>33467</v>
      </c>
      <c r="H20" s="330">
        <f>+'Amendment 3-Other Funds'!M20</f>
        <v>549018</v>
      </c>
      <c r="I20" s="331">
        <f>+'Amendment 3-Other Funds'!N20</f>
        <v>133815</v>
      </c>
      <c r="J20" s="321">
        <f t="shared" si="1"/>
        <v>2632598</v>
      </c>
    </row>
    <row r="21" spans="1:10" x14ac:dyDescent="0.2">
      <c r="A21" s="29" t="s">
        <v>166</v>
      </c>
      <c r="B21" s="29"/>
      <c r="C21" s="319">
        <f t="shared" si="0"/>
        <v>2293552</v>
      </c>
      <c r="D21" s="330">
        <f>+'Amended ABG Allocation No. 3'!C21</f>
        <v>2898919</v>
      </c>
      <c r="E21" s="330">
        <f>+'Amended ABG Allocation No. 3'!D21</f>
        <v>30738</v>
      </c>
      <c r="F21" s="330">
        <f>+'Amended ABG Allocation No. 3'!E21</f>
        <v>210338</v>
      </c>
      <c r="G21" s="330">
        <f>+'Amended ABG Allocation No. 3'!F21</f>
        <v>77637</v>
      </c>
      <c r="H21" s="330">
        <f>+'Amendment 3-Other Funds'!M21</f>
        <v>261510</v>
      </c>
      <c r="I21" s="331">
        <f>+'Amendment 3-Other Funds'!N21</f>
        <v>343445</v>
      </c>
      <c r="J21" s="321">
        <f t="shared" si="1"/>
        <v>3822587</v>
      </c>
    </row>
    <row r="22" spans="1:10" x14ac:dyDescent="0.2">
      <c r="A22" s="29" t="s">
        <v>167</v>
      </c>
      <c r="B22" s="29"/>
      <c r="C22" s="319">
        <f t="shared" si="0"/>
        <v>1225900</v>
      </c>
      <c r="D22" s="330">
        <f>+'Amended ABG Allocation No. 3'!C22</f>
        <v>1372872</v>
      </c>
      <c r="E22" s="330">
        <f>+'Amended ABG Allocation No. 3'!D22</f>
        <v>10452</v>
      </c>
      <c r="F22" s="330">
        <f>+'Amended ABG Allocation No. 3'!E22</f>
        <v>60154</v>
      </c>
      <c r="G22" s="330">
        <f>+'Amended ABG Allocation No. 3'!F22</f>
        <v>37297</v>
      </c>
      <c r="H22" s="330">
        <f>+'Amendment 3-Other Funds'!M22</f>
        <v>506055</v>
      </c>
      <c r="I22" s="331">
        <f>+'Amendment 3-Other Funds'!N22</f>
        <v>56337</v>
      </c>
      <c r="J22" s="321">
        <f t="shared" si="1"/>
        <v>2043167</v>
      </c>
    </row>
    <row r="23" spans="1:10" x14ac:dyDescent="0.2">
      <c r="A23" s="29" t="s">
        <v>168</v>
      </c>
      <c r="B23" s="29"/>
      <c r="C23" s="319">
        <f t="shared" si="0"/>
        <v>1566149</v>
      </c>
      <c r="D23" s="330">
        <f>+'Amended ABG Allocation No. 3'!C23</f>
        <v>1844014</v>
      </c>
      <c r="E23" s="330">
        <f>+'Amended ABG Allocation No. 3'!D23</f>
        <v>16212</v>
      </c>
      <c r="F23" s="330">
        <f>+'Amended ABG Allocation No. 3'!E23</f>
        <v>122758</v>
      </c>
      <c r="G23" s="330">
        <f>+'Amended ABG Allocation No. 3'!F23</f>
        <v>60391</v>
      </c>
      <c r="H23" s="330">
        <f>+'Amendment 3-Other Funds'!M23</f>
        <v>522632</v>
      </c>
      <c r="I23" s="331">
        <f>+'Amendment 3-Other Funds'!N23</f>
        <v>44241</v>
      </c>
      <c r="J23" s="321">
        <f t="shared" si="1"/>
        <v>2610248</v>
      </c>
    </row>
    <row r="24" spans="1:10" x14ac:dyDescent="0.2">
      <c r="A24" s="29" t="s">
        <v>169</v>
      </c>
      <c r="B24" s="29"/>
      <c r="C24" s="319">
        <f t="shared" si="0"/>
        <v>2042769</v>
      </c>
      <c r="D24" s="330">
        <f>+'Amended ABG Allocation No. 3'!C24</f>
        <v>2375476</v>
      </c>
      <c r="E24" s="330">
        <f>+'Amended ABG Allocation No. 3'!D24</f>
        <v>20847</v>
      </c>
      <c r="F24" s="330">
        <f>+'Amended ABG Allocation No. 3'!E24</f>
        <v>130677</v>
      </c>
      <c r="G24" s="330">
        <f>+'Amended ABG Allocation No. 3'!F24</f>
        <v>55544</v>
      </c>
      <c r="H24" s="330">
        <f>+'Amendment 3-Other Funds'!M24</f>
        <v>406922</v>
      </c>
      <c r="I24" s="331">
        <f>+'Amendment 3-Other Funds'!N24</f>
        <v>415149</v>
      </c>
      <c r="J24" s="321">
        <f t="shared" si="1"/>
        <v>3404615</v>
      </c>
    </row>
    <row r="25" spans="1:10" x14ac:dyDescent="0.2">
      <c r="A25" s="29" t="s">
        <v>170</v>
      </c>
      <c r="B25" s="29"/>
      <c r="C25" s="319">
        <f t="shared" si="0"/>
        <v>1194103</v>
      </c>
      <c r="D25" s="330">
        <f>+'Amended ABG Allocation No. 3'!C25</f>
        <v>1375640</v>
      </c>
      <c r="E25" s="330">
        <f>+'Amended ABG Allocation No. 3'!D25</f>
        <v>9843</v>
      </c>
      <c r="F25" s="330">
        <f>+'Amended ABG Allocation No. 3'!E25</f>
        <v>61988</v>
      </c>
      <c r="G25" s="330">
        <f>+'Amended ABG Allocation No. 3'!F25</f>
        <v>36114</v>
      </c>
      <c r="H25" s="330">
        <f>+'Amendment 3-Other Funds'!M25</f>
        <v>479230</v>
      </c>
      <c r="I25" s="331">
        <f>+'Amendment 3-Other Funds'!N25</f>
        <v>27356</v>
      </c>
      <c r="J25" s="321">
        <f t="shared" si="1"/>
        <v>1990171</v>
      </c>
    </row>
    <row r="26" spans="1:10" x14ac:dyDescent="0.2">
      <c r="A26" s="29" t="s">
        <v>171</v>
      </c>
      <c r="B26" s="29"/>
      <c r="C26" s="319">
        <f t="shared" si="0"/>
        <v>1903937</v>
      </c>
      <c r="D26" s="330">
        <f>+'Amended ABG Allocation No. 3'!C26</f>
        <v>2388712</v>
      </c>
      <c r="E26" s="330">
        <f>+'Amended ABG Allocation No. 3'!D26</f>
        <v>20181</v>
      </c>
      <c r="F26" s="330">
        <f>+'Amended ABG Allocation No. 3'!E26</f>
        <v>137836</v>
      </c>
      <c r="G26" s="330">
        <f>+'Amended ABG Allocation No. 3'!F26</f>
        <v>33597</v>
      </c>
      <c r="H26" s="330">
        <f>+'Amendment 3-Other Funds'!M26</f>
        <v>545706</v>
      </c>
      <c r="I26" s="331">
        <f>+'Amendment 3-Other Funds'!N26</f>
        <v>47197</v>
      </c>
      <c r="J26" s="321">
        <f t="shared" si="1"/>
        <v>3173229</v>
      </c>
    </row>
    <row r="27" spans="1:10" x14ac:dyDescent="0.2">
      <c r="A27" s="29" t="s">
        <v>172</v>
      </c>
      <c r="B27" s="29"/>
      <c r="C27" s="319">
        <f t="shared" si="0"/>
        <v>793802</v>
      </c>
      <c r="D27" s="330">
        <f>+'Amended ABG Allocation No. 3'!C27</f>
        <v>800020</v>
      </c>
      <c r="E27" s="330">
        <f>+'Amended ABG Allocation No. 3'!D27</f>
        <v>6348</v>
      </c>
      <c r="F27" s="330">
        <f>+'Amended ABG Allocation No. 3'!E27</f>
        <v>43036</v>
      </c>
      <c r="G27" s="330">
        <f>+'Amended ABG Allocation No. 3'!F27</f>
        <v>21729</v>
      </c>
      <c r="H27" s="330">
        <f>+'Amendment 3-Other Funds'!M27</f>
        <v>265744</v>
      </c>
      <c r="I27" s="331">
        <f>+'Amendment 3-Other Funds'!N27</f>
        <v>186126</v>
      </c>
      <c r="J27" s="321">
        <f t="shared" si="1"/>
        <v>1323003</v>
      </c>
    </row>
    <row r="28" spans="1:10" x14ac:dyDescent="0.2">
      <c r="A28" s="29" t="s">
        <v>173</v>
      </c>
      <c r="B28" s="29"/>
      <c r="C28" s="319">
        <f t="shared" si="0"/>
        <v>3144580</v>
      </c>
      <c r="D28" s="330">
        <f>+'Amended ABG Allocation No. 3'!C28</f>
        <v>4600519</v>
      </c>
      <c r="E28" s="330">
        <f>+'Amended ABG Allocation No. 3'!D28</f>
        <v>42930</v>
      </c>
      <c r="F28" s="330">
        <f>+'Amended ABG Allocation No. 3'!E28</f>
        <v>225975</v>
      </c>
      <c r="G28" s="330">
        <f>+'Amended ABG Allocation No. 3'!F28</f>
        <v>148187</v>
      </c>
      <c r="H28" s="330">
        <f>+'Amendment 3-Other Funds'!M28</f>
        <v>129041</v>
      </c>
      <c r="I28" s="331">
        <f>+'Amendment 3-Other Funds'!N28</f>
        <v>94315</v>
      </c>
      <c r="J28" s="321">
        <f t="shared" si="1"/>
        <v>5240967</v>
      </c>
    </row>
    <row r="29" spans="1:10" x14ac:dyDescent="0.2">
      <c r="A29" s="29" t="s">
        <v>174</v>
      </c>
      <c r="B29" s="29"/>
      <c r="C29" s="319">
        <f t="shared" si="0"/>
        <v>1748054</v>
      </c>
      <c r="D29" s="330">
        <f>+'Amended ABG Allocation No. 3'!C29</f>
        <v>1971058</v>
      </c>
      <c r="E29" s="330">
        <f>+'Amended ABG Allocation No. 3'!D29</f>
        <v>17133</v>
      </c>
      <c r="F29" s="330">
        <f>+'Amended ABG Allocation No. 3'!E29</f>
        <v>107949</v>
      </c>
      <c r="G29" s="330">
        <f>+'Amended ABG Allocation No. 3'!F29</f>
        <v>63747</v>
      </c>
      <c r="H29" s="330">
        <f>+'Amendment 3-Other Funds'!M29</f>
        <v>714652</v>
      </c>
      <c r="I29" s="331">
        <f>+'Amendment 3-Other Funds'!N29</f>
        <v>38885</v>
      </c>
      <c r="J29" s="321">
        <f t="shared" si="1"/>
        <v>2913424</v>
      </c>
    </row>
    <row r="30" spans="1:10" x14ac:dyDescent="0.2">
      <c r="A30" s="29" t="s">
        <v>175</v>
      </c>
      <c r="B30" s="29"/>
      <c r="C30" s="319">
        <f t="shared" si="0"/>
        <v>4944416</v>
      </c>
      <c r="D30" s="330">
        <f>+'Amended ABG Allocation No. 3'!C30</f>
        <v>5515714</v>
      </c>
      <c r="E30" s="330">
        <f>+'Amended ABG Allocation No. 3'!D30</f>
        <v>49806</v>
      </c>
      <c r="F30" s="330">
        <f>+'Amended ABG Allocation No. 3'!E30</f>
        <v>282476</v>
      </c>
      <c r="G30" s="330">
        <f>+'Amended ABG Allocation No. 3'!F30</f>
        <v>304004</v>
      </c>
      <c r="H30" s="330">
        <f>+'Amendment 3-Other Funds'!M30</f>
        <v>1980012</v>
      </c>
      <c r="I30" s="331">
        <f>+'Amendment 3-Other Funds'!N30</f>
        <v>108682</v>
      </c>
      <c r="J30" s="321">
        <f t="shared" si="1"/>
        <v>8240694</v>
      </c>
    </row>
    <row r="31" spans="1:10" x14ac:dyDescent="0.2">
      <c r="A31" s="29" t="s">
        <v>176</v>
      </c>
      <c r="B31" s="29"/>
      <c r="C31" s="319">
        <f t="shared" si="0"/>
        <v>5077463</v>
      </c>
      <c r="D31" s="330">
        <f>+'Amended ABG Allocation No. 3'!C31</f>
        <v>5852099</v>
      </c>
      <c r="E31" s="330">
        <f>+'Amended ABG Allocation No. 3'!D31</f>
        <v>49608</v>
      </c>
      <c r="F31" s="330">
        <f>+'Amended ABG Allocation No. 3'!E31</f>
        <v>313793</v>
      </c>
      <c r="G31" s="330">
        <f>+'Amended ABG Allocation No. 3'!F31</f>
        <v>99777</v>
      </c>
      <c r="H31" s="330">
        <f>+'Amendment 3-Other Funds'!M31</f>
        <v>1876617</v>
      </c>
      <c r="I31" s="331">
        <f>+'Amendment 3-Other Funds'!N31</f>
        <v>270544</v>
      </c>
      <c r="J31" s="321">
        <f t="shared" si="1"/>
        <v>8462438</v>
      </c>
    </row>
    <row r="32" spans="1:10" x14ac:dyDescent="0.2">
      <c r="A32" s="29" t="s">
        <v>177</v>
      </c>
      <c r="B32" s="29"/>
      <c r="C32" s="319">
        <f t="shared" si="0"/>
        <v>2926780</v>
      </c>
      <c r="D32" s="330">
        <f>+'Amended ABG Allocation No. 3'!C32</f>
        <v>3880912</v>
      </c>
      <c r="E32" s="330">
        <f>+'Amended ABG Allocation No. 3'!D32</f>
        <v>28686</v>
      </c>
      <c r="F32" s="330">
        <f>+'Amended ABG Allocation No. 3'!E32</f>
        <v>160379</v>
      </c>
      <c r="G32" s="330">
        <f>+'Amended ABG Allocation No. 3'!F32</f>
        <v>52949</v>
      </c>
      <c r="H32" s="330">
        <f>+'Amendment 3-Other Funds'!M32</f>
        <v>684864</v>
      </c>
      <c r="I32" s="331">
        <f>+'Amendment 3-Other Funds'!N32</f>
        <v>70176</v>
      </c>
      <c r="J32" s="321">
        <f t="shared" si="1"/>
        <v>4877966</v>
      </c>
    </row>
    <row r="33" spans="1:10" x14ac:dyDescent="0.2">
      <c r="A33" s="29" t="s">
        <v>178</v>
      </c>
      <c r="B33" s="29"/>
      <c r="C33" s="319">
        <f t="shared" si="0"/>
        <v>6976576</v>
      </c>
      <c r="D33" s="330">
        <f>+'Amended ABG Allocation No. 3'!C33</f>
        <v>8519250</v>
      </c>
      <c r="E33" s="330">
        <f>+'Amended ABG Allocation No. 3'!D33</f>
        <v>59007</v>
      </c>
      <c r="F33" s="330">
        <f>+'Amended ABG Allocation No. 3'!E33</f>
        <v>356018</v>
      </c>
      <c r="G33" s="330">
        <f>+'Amended ABG Allocation No. 3'!F33</f>
        <v>291477</v>
      </c>
      <c r="H33" s="330">
        <f>+'Amendment 3-Other Funds'!M33</f>
        <v>1974940</v>
      </c>
      <c r="I33" s="331">
        <f>+'Amendment 3-Other Funds'!N33</f>
        <v>426935</v>
      </c>
      <c r="J33" s="321">
        <f t="shared" si="1"/>
        <v>11627627</v>
      </c>
    </row>
    <row r="34" spans="1:10" x14ac:dyDescent="0.2">
      <c r="A34" s="29" t="s">
        <v>179</v>
      </c>
      <c r="B34" s="29"/>
      <c r="C34" s="319">
        <f t="shared" si="0"/>
        <v>4261116</v>
      </c>
      <c r="D34" s="330">
        <f>+'Amended ABG Allocation No. 3'!C34</f>
        <v>5482607</v>
      </c>
      <c r="E34" s="330">
        <f>+'Amended ABG Allocation No. 3'!D34</f>
        <v>51714</v>
      </c>
      <c r="F34" s="330">
        <f>+'Amended ABG Allocation No. 3'!E34</f>
        <v>352935</v>
      </c>
      <c r="G34" s="330">
        <f>+'Amended ABG Allocation No. 3'!F34</f>
        <v>125360</v>
      </c>
      <c r="H34" s="330">
        <f>+'Amendment 3-Other Funds'!M34</f>
        <v>982342</v>
      </c>
      <c r="I34" s="331">
        <f>+'Amendment 3-Other Funds'!N34</f>
        <v>106902</v>
      </c>
      <c r="J34" s="321">
        <f t="shared" si="1"/>
        <v>7101860</v>
      </c>
    </row>
    <row r="35" spans="1:10" x14ac:dyDescent="0.2">
      <c r="A35" s="29" t="s">
        <v>180</v>
      </c>
      <c r="B35" s="29"/>
      <c r="C35" s="319">
        <f t="shared" si="0"/>
        <v>6156692</v>
      </c>
      <c r="D35" s="330">
        <f>+'Amended ABG Allocation No. 3'!C35</f>
        <v>8286118</v>
      </c>
      <c r="E35" s="330">
        <f>+'Amended ABG Allocation No. 3'!D35</f>
        <v>69558</v>
      </c>
      <c r="F35" s="330">
        <f>+'Amended ABG Allocation No. 3'!E35</f>
        <v>439496</v>
      </c>
      <c r="G35" s="330">
        <f>+'Amended ABG Allocation No. 3'!F35</f>
        <v>131088</v>
      </c>
      <c r="H35" s="330">
        <f>+'Amendment 3-Other Funds'!M35</f>
        <v>1162566</v>
      </c>
      <c r="I35" s="331">
        <f>+'Amendment 3-Other Funds'!N35</f>
        <v>172328</v>
      </c>
      <c r="J35" s="321">
        <f t="shared" si="1"/>
        <v>10261154</v>
      </c>
    </row>
    <row r="36" spans="1:10" x14ac:dyDescent="0.2">
      <c r="A36" s="29" t="s">
        <v>181</v>
      </c>
      <c r="B36" s="29"/>
      <c r="C36" s="319">
        <f t="shared" si="0"/>
        <v>38234024</v>
      </c>
      <c r="D36" s="330">
        <f>+'Amended ABG Allocation No. 3'!C36</f>
        <v>54975961</v>
      </c>
      <c r="E36" s="330">
        <f>+'Amended ABG Allocation No. 3'!D36</f>
        <v>425646</v>
      </c>
      <c r="F36" s="330">
        <f>+'Amended ABG Allocation No. 3'!E36</f>
        <v>3708580</v>
      </c>
      <c r="G36" s="330">
        <f>+'Amended ABG Allocation No. 3'!F36</f>
        <v>1071876</v>
      </c>
      <c r="H36" s="330">
        <f>+'Amendment 3-Other Funds'!M36</f>
        <v>1946696</v>
      </c>
      <c r="I36" s="331">
        <f>+'Amendment 3-Other Funds'!N36</f>
        <v>1594614</v>
      </c>
      <c r="J36" s="321">
        <f t="shared" si="1"/>
        <v>63723373</v>
      </c>
    </row>
    <row r="37" spans="1:10" x14ac:dyDescent="0.2">
      <c r="A37" s="29" t="s">
        <v>182</v>
      </c>
      <c r="B37" s="29"/>
      <c r="C37" s="319">
        <f t="shared" si="0"/>
        <v>4642738</v>
      </c>
      <c r="D37" s="330">
        <f>+'Amended ABG Allocation No. 3'!C37</f>
        <v>6176815</v>
      </c>
      <c r="E37" s="330">
        <f>+'Amended ABG Allocation No. 3'!D37</f>
        <v>58791</v>
      </c>
      <c r="F37" s="330">
        <f>+'Amended ABG Allocation No. 3'!E37</f>
        <v>378418</v>
      </c>
      <c r="G37" s="330">
        <f>+'Amended ABG Allocation No. 3'!F37</f>
        <v>195393</v>
      </c>
      <c r="H37" s="330">
        <f>+'Amendment 3-Other Funds'!M37</f>
        <v>805815</v>
      </c>
      <c r="I37" s="331">
        <f>+'Amendment 3-Other Funds'!N37</f>
        <v>122665</v>
      </c>
      <c r="J37" s="321">
        <f t="shared" si="1"/>
        <v>7737897</v>
      </c>
    </row>
    <row r="38" spans="1:10" x14ac:dyDescent="0.2">
      <c r="A38" s="29" t="s">
        <v>183</v>
      </c>
      <c r="B38" s="29"/>
      <c r="C38" s="319">
        <f t="shared" ref="C38:C57" si="2">ROUND((J38*$C$5),0)</f>
        <v>3380539</v>
      </c>
      <c r="D38" s="330">
        <f>+'Amended ABG Allocation No. 3'!C38</f>
        <v>4596077</v>
      </c>
      <c r="E38" s="330">
        <f>+'Amended ABG Allocation No. 3'!D38</f>
        <v>43113</v>
      </c>
      <c r="F38" s="330">
        <f>+'Amended ABG Allocation No. 3'!E38</f>
        <v>217316</v>
      </c>
      <c r="G38" s="330">
        <f>+'Amended ABG Allocation No. 3'!F38</f>
        <v>59283</v>
      </c>
      <c r="H38" s="330">
        <f>+'Amendment 3-Other Funds'!M38</f>
        <v>631748</v>
      </c>
      <c r="I38" s="331">
        <f>+'Amendment 3-Other Funds'!N38</f>
        <v>86694</v>
      </c>
      <c r="J38" s="321">
        <f t="shared" ref="J38:J57" si="3">SUM(D38:I38)</f>
        <v>5634231</v>
      </c>
    </row>
    <row r="39" spans="1:10" x14ac:dyDescent="0.2">
      <c r="A39" s="29" t="s">
        <v>184</v>
      </c>
      <c r="B39" s="29"/>
      <c r="C39" s="319">
        <f t="shared" si="2"/>
        <v>3214127</v>
      </c>
      <c r="D39" s="330">
        <f>+'Amended ABG Allocation No. 3'!C39</f>
        <v>3864600</v>
      </c>
      <c r="E39" s="330">
        <f>+'Amended ABG Allocation No. 3'!D39</f>
        <v>38370</v>
      </c>
      <c r="F39" s="330">
        <f>+'Amended ABG Allocation No. 3'!E39</f>
        <v>217215</v>
      </c>
      <c r="G39" s="330">
        <f>+'Amended ABG Allocation No. 3'!F39</f>
        <v>110274</v>
      </c>
      <c r="H39" s="330">
        <f>+'Amendment 3-Other Funds'!M39</f>
        <v>745346</v>
      </c>
      <c r="I39" s="331">
        <f>+'Amendment 3-Other Funds'!N39</f>
        <v>381074</v>
      </c>
      <c r="J39" s="321">
        <f t="shared" si="3"/>
        <v>5356879</v>
      </c>
    </row>
    <row r="40" spans="1:10" x14ac:dyDescent="0.2">
      <c r="A40" s="29" t="s">
        <v>185</v>
      </c>
      <c r="B40" s="29"/>
      <c r="C40" s="319">
        <f t="shared" si="2"/>
        <v>712960</v>
      </c>
      <c r="D40" s="330">
        <f>+'Amended ABG Allocation No. 3'!C40</f>
        <v>829923</v>
      </c>
      <c r="E40" s="330">
        <f>+'Amended ABG Allocation No. 3'!D40</f>
        <v>6348</v>
      </c>
      <c r="F40" s="330">
        <f>+'Amended ABG Allocation No. 3'!E40</f>
        <v>39280</v>
      </c>
      <c r="G40" s="330">
        <f>+'Amended ABG Allocation No. 3'!F40</f>
        <v>22948</v>
      </c>
      <c r="H40" s="330">
        <f>+'Amendment 3-Other Funds'!M40</f>
        <v>234730</v>
      </c>
      <c r="I40" s="331">
        <f>+'Amendment 3-Other Funds'!N40</f>
        <v>55038</v>
      </c>
      <c r="J40" s="321">
        <f t="shared" si="3"/>
        <v>1188267</v>
      </c>
    </row>
    <row r="41" spans="1:10" x14ac:dyDescent="0.2">
      <c r="A41" s="29" t="s">
        <v>186</v>
      </c>
      <c r="B41" s="29"/>
      <c r="C41" s="319">
        <f t="shared" si="2"/>
        <v>3199067</v>
      </c>
      <c r="D41" s="330">
        <f>+'Amended ABG Allocation No. 3'!C41</f>
        <v>4087831</v>
      </c>
      <c r="E41" s="330">
        <f>+'Amended ABG Allocation No. 3'!D41</f>
        <v>35295</v>
      </c>
      <c r="F41" s="330">
        <f>+'Amended ABG Allocation No. 3'!E41</f>
        <v>207134</v>
      </c>
      <c r="G41" s="330">
        <f>+'Amended ABG Allocation No. 3'!F41</f>
        <v>129404</v>
      </c>
      <c r="H41" s="330">
        <f>+'Amendment 3-Other Funds'!M41</f>
        <v>790021</v>
      </c>
      <c r="I41" s="331">
        <f>+'Amendment 3-Other Funds'!N41</f>
        <v>82094</v>
      </c>
      <c r="J41" s="321">
        <f t="shared" si="3"/>
        <v>5331779</v>
      </c>
    </row>
    <row r="42" spans="1:10" x14ac:dyDescent="0.2">
      <c r="A42" s="29" t="s">
        <v>187</v>
      </c>
      <c r="B42" s="29"/>
      <c r="C42" s="319">
        <f t="shared" si="2"/>
        <v>6229548</v>
      </c>
      <c r="D42" s="330">
        <f>+'Amended ABG Allocation No. 3'!C42</f>
        <v>9173748</v>
      </c>
      <c r="E42" s="330">
        <f>+'Amended ABG Allocation No. 3'!D42</f>
        <v>85998</v>
      </c>
      <c r="F42" s="330">
        <f>+'Amended ABG Allocation No. 3'!E42</f>
        <v>530541</v>
      </c>
      <c r="G42" s="330">
        <f>+'Amended ABG Allocation No. 3'!F42</f>
        <v>217898</v>
      </c>
      <c r="H42" s="330">
        <f>+'Amendment 3-Other Funds'!M42</f>
        <v>191216</v>
      </c>
      <c r="I42" s="331">
        <f>+'Amendment 3-Other Funds'!N42</f>
        <v>183179</v>
      </c>
      <c r="J42" s="321">
        <f t="shared" si="3"/>
        <v>10382580</v>
      </c>
    </row>
    <row r="43" spans="1:10" x14ac:dyDescent="0.2">
      <c r="A43" s="29" t="s">
        <v>188</v>
      </c>
      <c r="B43" s="29"/>
      <c r="C43" s="319">
        <f t="shared" si="2"/>
        <v>4288301</v>
      </c>
      <c r="D43" s="330">
        <f>+'Amended ABG Allocation No. 3'!C43</f>
        <v>5127177</v>
      </c>
      <c r="E43" s="330">
        <f>+'Amended ABG Allocation No. 3'!D43</f>
        <v>50724</v>
      </c>
      <c r="F43" s="330">
        <f>+'Amended ABG Allocation No. 3'!E43</f>
        <v>579049</v>
      </c>
      <c r="G43" s="330">
        <f>+'Amended ABG Allocation No. 3'!F43</f>
        <v>170812</v>
      </c>
      <c r="H43" s="330">
        <f>+'Amendment 3-Other Funds'!M43</f>
        <v>491125</v>
      </c>
      <c r="I43" s="331">
        <f>+'Amendment 3-Other Funds'!N43</f>
        <v>728282</v>
      </c>
      <c r="J43" s="321">
        <f t="shared" si="3"/>
        <v>7147169</v>
      </c>
    </row>
    <row r="44" spans="1:10" x14ac:dyDescent="0.2">
      <c r="A44" s="29" t="s">
        <v>189</v>
      </c>
      <c r="B44" s="29"/>
      <c r="C44" s="319">
        <f t="shared" si="2"/>
        <v>1043399</v>
      </c>
      <c r="D44" s="330">
        <f>+'Amended ABG Allocation No. 3'!C44</f>
        <v>1232989</v>
      </c>
      <c r="E44" s="330">
        <f>+'Amended ABG Allocation No. 3'!D44</f>
        <v>11052</v>
      </c>
      <c r="F44" s="330">
        <f>+'Amended ABG Allocation No. 3'!E44</f>
        <v>62564</v>
      </c>
      <c r="G44" s="330">
        <f>+'Amended ABG Allocation No. 3'!F44</f>
        <v>39211</v>
      </c>
      <c r="H44" s="330">
        <f>+'Amendment 3-Other Funds'!M44</f>
        <v>301607</v>
      </c>
      <c r="I44" s="331">
        <f>+'Amendment 3-Other Funds'!N44</f>
        <v>91576</v>
      </c>
      <c r="J44" s="321">
        <f t="shared" si="3"/>
        <v>1738999</v>
      </c>
    </row>
    <row r="45" spans="1:10" x14ac:dyDescent="0.2">
      <c r="A45" s="29" t="s">
        <v>190</v>
      </c>
      <c r="B45" s="29"/>
      <c r="C45" s="319">
        <f t="shared" si="2"/>
        <v>3148178</v>
      </c>
      <c r="D45" s="330">
        <f>+'Amended ABG Allocation No. 3'!C45</f>
        <v>4633260</v>
      </c>
      <c r="E45" s="330">
        <f>+'Amended ABG Allocation No. 3'!D45</f>
        <v>45372</v>
      </c>
      <c r="F45" s="330">
        <f>+'Amended ABG Allocation No. 3'!E45</f>
        <v>292633</v>
      </c>
      <c r="G45" s="330">
        <f>+'Amended ABG Allocation No. 3'!F45</f>
        <v>73126</v>
      </c>
      <c r="H45" s="330">
        <f>+'Amendment 3-Other Funds'!M45</f>
        <v>103461</v>
      </c>
      <c r="I45" s="331">
        <f>+'Amendment 3-Other Funds'!N45</f>
        <v>99112</v>
      </c>
      <c r="J45" s="321">
        <f t="shared" si="3"/>
        <v>5246964</v>
      </c>
    </row>
    <row r="46" spans="1:10" x14ac:dyDescent="0.2">
      <c r="A46" s="29" t="s">
        <v>191</v>
      </c>
      <c r="B46" s="29"/>
      <c r="C46" s="319">
        <f t="shared" si="2"/>
        <v>2219663</v>
      </c>
      <c r="D46" s="330">
        <f>+'Amended ABG Allocation No. 3'!C46</f>
        <v>2279855</v>
      </c>
      <c r="E46" s="330">
        <f>+'Amended ABG Allocation No. 3'!D46</f>
        <v>19917</v>
      </c>
      <c r="F46" s="330">
        <f>+'Amended ABG Allocation No. 3'!E46</f>
        <v>276281</v>
      </c>
      <c r="G46" s="330">
        <f>+'Amended ABG Allocation No. 3'!F46</f>
        <v>128486</v>
      </c>
      <c r="H46" s="330">
        <f>+'Amendment 3-Other Funds'!M46</f>
        <v>948982</v>
      </c>
      <c r="I46" s="331">
        <f>+'Amendment 3-Other Funds'!N46</f>
        <v>45918</v>
      </c>
      <c r="J46" s="321">
        <f t="shared" si="3"/>
        <v>3699439</v>
      </c>
    </row>
    <row r="47" spans="1:10" x14ac:dyDescent="0.2">
      <c r="A47" s="29" t="s">
        <v>192</v>
      </c>
      <c r="B47" s="29"/>
      <c r="C47" s="319">
        <f t="shared" si="2"/>
        <v>1000183</v>
      </c>
      <c r="D47" s="330">
        <f>+'Amended ABG Allocation No. 3'!C47</f>
        <v>1266436</v>
      </c>
      <c r="E47" s="330">
        <f>+'Amended ABG Allocation No. 3'!D47</f>
        <v>12900</v>
      </c>
      <c r="F47" s="330">
        <f>+'Amended ABG Allocation No. 3'!E47</f>
        <v>98175</v>
      </c>
      <c r="G47" s="330">
        <f>+'Amended ABG Allocation No. 3'!F47</f>
        <v>37777</v>
      </c>
      <c r="H47" s="330">
        <f>+'Amendment 3-Other Funds'!M47</f>
        <v>177812</v>
      </c>
      <c r="I47" s="331">
        <f>+'Amendment 3-Other Funds'!N47</f>
        <v>73872</v>
      </c>
      <c r="J47" s="321">
        <f t="shared" si="3"/>
        <v>1666972</v>
      </c>
    </row>
    <row r="48" spans="1:10" x14ac:dyDescent="0.2">
      <c r="A48" s="29" t="s">
        <v>193</v>
      </c>
      <c r="B48" s="29"/>
      <c r="C48" s="319">
        <f t="shared" si="2"/>
        <v>899782</v>
      </c>
      <c r="D48" s="330">
        <f>+'Amended ABG Allocation No. 3'!C48</f>
        <v>1043842</v>
      </c>
      <c r="E48" s="330">
        <f>+'Amended ABG Allocation No. 3'!D48</f>
        <v>8565</v>
      </c>
      <c r="F48" s="330">
        <f>+'Amended ABG Allocation No. 3'!E48</f>
        <v>60880</v>
      </c>
      <c r="G48" s="330">
        <f>+'Amended ABG Allocation No. 3'!F48</f>
        <v>33011</v>
      </c>
      <c r="H48" s="330">
        <f>+'Amendment 3-Other Funds'!M48</f>
        <v>226721</v>
      </c>
      <c r="I48" s="331">
        <f>+'Amendment 3-Other Funds'!N48</f>
        <v>126618</v>
      </c>
      <c r="J48" s="321">
        <f t="shared" si="3"/>
        <v>1499637</v>
      </c>
    </row>
    <row r="49" spans="1:12" x14ac:dyDescent="0.2">
      <c r="A49" s="29" t="s">
        <v>194</v>
      </c>
      <c r="B49" s="29"/>
      <c r="C49" s="319">
        <f t="shared" si="2"/>
        <v>1123660</v>
      </c>
      <c r="D49" s="330">
        <f>+'Amended ABG Allocation No. 3'!C49</f>
        <v>1307186</v>
      </c>
      <c r="E49" s="330">
        <f>+'Amended ABG Allocation No. 3'!D49</f>
        <v>12141</v>
      </c>
      <c r="F49" s="330">
        <f>+'Amended ABG Allocation No. 3'!E49</f>
        <v>91675</v>
      </c>
      <c r="G49" s="330">
        <f>+'Amended ABG Allocation No. 3'!F49</f>
        <v>51306</v>
      </c>
      <c r="H49" s="330">
        <f>+'Amendment 3-Other Funds'!M49</f>
        <v>293954</v>
      </c>
      <c r="I49" s="331">
        <f>+'Amendment 3-Other Funds'!N49</f>
        <v>116505</v>
      </c>
      <c r="J49" s="321">
        <f t="shared" si="3"/>
        <v>1872767</v>
      </c>
    </row>
    <row r="50" spans="1:12" x14ac:dyDescent="0.2">
      <c r="A50" s="29" t="s">
        <v>195</v>
      </c>
      <c r="B50" s="29"/>
      <c r="C50" s="319">
        <f t="shared" si="2"/>
        <v>1546478</v>
      </c>
      <c r="D50" s="330">
        <f>+'Amended ABG Allocation No. 3'!C50</f>
        <v>1978400</v>
      </c>
      <c r="E50" s="330">
        <f>+'Amended ABG Allocation No. 3'!D50</f>
        <v>18873</v>
      </c>
      <c r="F50" s="330">
        <f>+'Amended ABG Allocation No. 3'!E50</f>
        <v>118646</v>
      </c>
      <c r="G50" s="330">
        <f>+'Amended ABG Allocation No. 3'!F50</f>
        <v>99228</v>
      </c>
      <c r="H50" s="330">
        <f>+'Amendment 3-Other Funds'!M50</f>
        <v>323584</v>
      </c>
      <c r="I50" s="331">
        <f>+'Amendment 3-Other Funds'!N50</f>
        <v>38732</v>
      </c>
      <c r="J50" s="321">
        <f t="shared" si="3"/>
        <v>2577463</v>
      </c>
    </row>
    <row r="51" spans="1:12" x14ac:dyDescent="0.2">
      <c r="A51" s="29" t="s">
        <v>196</v>
      </c>
      <c r="B51" s="29"/>
      <c r="C51" s="319">
        <f t="shared" si="2"/>
        <v>1566772</v>
      </c>
      <c r="D51" s="330">
        <f>+'Amended ABG Allocation No. 3'!C51</f>
        <v>2069015</v>
      </c>
      <c r="E51" s="330">
        <f>+'Amended ABG Allocation No. 3'!D51</f>
        <v>19851</v>
      </c>
      <c r="F51" s="330">
        <f>+'Amended ABG Allocation No. 3'!E51</f>
        <v>125349</v>
      </c>
      <c r="G51" s="330">
        <f>+'Amended ABG Allocation No. 3'!F51</f>
        <v>57407</v>
      </c>
      <c r="H51" s="330">
        <f>+'Amendment 3-Other Funds'!M51</f>
        <v>299612</v>
      </c>
      <c r="I51" s="331">
        <f>+'Amendment 3-Other Funds'!N51</f>
        <v>40053</v>
      </c>
      <c r="J51" s="321">
        <f t="shared" si="3"/>
        <v>2611287</v>
      </c>
    </row>
    <row r="52" spans="1:12" x14ac:dyDescent="0.2">
      <c r="A52" s="29" t="s">
        <v>197</v>
      </c>
      <c r="B52" s="29"/>
      <c r="C52" s="319">
        <f t="shared" si="2"/>
        <v>1802997</v>
      </c>
      <c r="D52" s="330">
        <f>+'Amended ABG Allocation No. 3'!C52</f>
        <v>2333580</v>
      </c>
      <c r="E52" s="330">
        <f>+'Amended ABG Allocation No. 3'!D52</f>
        <v>20079</v>
      </c>
      <c r="F52" s="330">
        <f>+'Amended ABG Allocation No. 3'!E52</f>
        <v>117568</v>
      </c>
      <c r="G52" s="330">
        <f>+'Amended ABG Allocation No. 3'!F52</f>
        <v>72657</v>
      </c>
      <c r="H52" s="330">
        <f>+'Amendment 3-Other Funds'!M52</f>
        <v>415856</v>
      </c>
      <c r="I52" s="331">
        <f>+'Amendment 3-Other Funds'!N52</f>
        <v>45255</v>
      </c>
      <c r="J52" s="321">
        <f t="shared" si="3"/>
        <v>3004995</v>
      </c>
    </row>
    <row r="53" spans="1:12" x14ac:dyDescent="0.2">
      <c r="A53" s="29" t="s">
        <v>198</v>
      </c>
      <c r="B53" s="29"/>
      <c r="C53" s="319">
        <f t="shared" si="2"/>
        <v>1661848</v>
      </c>
      <c r="D53" s="330">
        <f>+'Amended ABG Allocation No. 3'!C53</f>
        <v>1827934</v>
      </c>
      <c r="E53" s="330">
        <f>+'Amended ABG Allocation No. 3'!D53</f>
        <v>11739</v>
      </c>
      <c r="F53" s="330">
        <f>+'Amended ABG Allocation No. 3'!E53</f>
        <v>80449</v>
      </c>
      <c r="G53" s="330">
        <f>+'Amended ABG Allocation No. 3'!F53</f>
        <v>83401</v>
      </c>
      <c r="H53" s="330">
        <f>+'Amendment 3-Other Funds'!M53</f>
        <v>643819</v>
      </c>
      <c r="I53" s="331">
        <f>+'Amendment 3-Other Funds'!N53</f>
        <v>122404</v>
      </c>
      <c r="J53" s="321">
        <f t="shared" si="3"/>
        <v>2769746</v>
      </c>
    </row>
    <row r="54" spans="1:12" x14ac:dyDescent="0.2">
      <c r="A54" s="29" t="s">
        <v>199</v>
      </c>
      <c r="B54" s="29"/>
      <c r="C54" s="319">
        <f t="shared" si="2"/>
        <v>807950</v>
      </c>
      <c r="D54" s="330">
        <f>+'Amended ABG Allocation No. 3'!C54</f>
        <v>969305</v>
      </c>
      <c r="E54" s="330">
        <f>+'Amended ABG Allocation No. 3'!D54</f>
        <v>8217</v>
      </c>
      <c r="F54" s="330">
        <f>+'Amended ABG Allocation No. 3'!E54</f>
        <v>87903</v>
      </c>
      <c r="G54" s="330">
        <f>+'Amended ABG Allocation No. 3'!F54</f>
        <v>34941</v>
      </c>
      <c r="H54" s="330">
        <f>+'Amendment 3-Other Funds'!M54</f>
        <v>228178</v>
      </c>
      <c r="I54" s="331">
        <f>+'Amendment 3-Other Funds'!N54</f>
        <v>18039</v>
      </c>
      <c r="J54" s="321">
        <f t="shared" si="3"/>
        <v>1346583</v>
      </c>
    </row>
    <row r="55" spans="1:12" x14ac:dyDescent="0.2">
      <c r="A55" s="29" t="s">
        <v>200</v>
      </c>
      <c r="B55" s="29"/>
      <c r="C55" s="319">
        <f t="shared" si="2"/>
        <v>2046045</v>
      </c>
      <c r="D55" s="330">
        <f>+'Amended ABG Allocation No. 3'!C55</f>
        <v>2572146</v>
      </c>
      <c r="E55" s="330">
        <f>+'Amended ABG Allocation No. 3'!D55</f>
        <v>26082</v>
      </c>
      <c r="F55" s="330">
        <f>+'Amended ABG Allocation No. 3'!E55</f>
        <v>163621</v>
      </c>
      <c r="G55" s="330">
        <f>+'Amended ABG Allocation No. 3'!F55</f>
        <v>57250</v>
      </c>
      <c r="H55" s="330">
        <f>+'Amendment 3-Other Funds'!M55</f>
        <v>543340</v>
      </c>
      <c r="I55" s="331">
        <f>+'Amendment 3-Other Funds'!N55</f>
        <v>47636</v>
      </c>
      <c r="J55" s="321">
        <f t="shared" si="3"/>
        <v>3410075</v>
      </c>
    </row>
    <row r="56" spans="1:12" x14ac:dyDescent="0.2">
      <c r="A56" s="29" t="s">
        <v>201</v>
      </c>
      <c r="B56" s="29"/>
      <c r="C56" s="319">
        <f t="shared" si="2"/>
        <v>470070</v>
      </c>
      <c r="D56" s="330">
        <f>+'Amended ABG Allocation No. 3'!C56</f>
        <v>576480</v>
      </c>
      <c r="E56" s="330">
        <f>+'Amended ABG Allocation No. 3'!D56</f>
        <v>6348</v>
      </c>
      <c r="F56" s="330">
        <f>+'Amended ABG Allocation No. 3'!E56</f>
        <v>39069</v>
      </c>
      <c r="G56" s="330">
        <f>+'Amended ABG Allocation No. 3'!F56</f>
        <v>15582</v>
      </c>
      <c r="H56" s="330">
        <f>+'Amendment 3-Other Funds'!M56</f>
        <v>110025</v>
      </c>
      <c r="I56" s="331">
        <f>+'Amendment 3-Other Funds'!N56</f>
        <v>35946</v>
      </c>
      <c r="J56" s="321">
        <f t="shared" si="3"/>
        <v>783450</v>
      </c>
    </row>
    <row r="57" spans="1:12" x14ac:dyDescent="0.2">
      <c r="A57" s="29" t="s">
        <v>202</v>
      </c>
      <c r="B57" s="29"/>
      <c r="C57" s="319">
        <f t="shared" si="2"/>
        <v>1416188</v>
      </c>
      <c r="D57" s="330">
        <f>+'Amended ABG Allocation No. 3'!C57</f>
        <v>1231910</v>
      </c>
      <c r="E57" s="330">
        <f>+'Amended ABG Allocation No. 3'!D57</f>
        <v>8874</v>
      </c>
      <c r="F57" s="330">
        <f>+'Amended ABG Allocation No. 3'!E57</f>
        <v>97308</v>
      </c>
      <c r="G57" s="330">
        <f>+'Amended ABG Allocation No. 3'!F57</f>
        <v>69276</v>
      </c>
      <c r="H57" s="330">
        <f>+'Amendment 3-Other Funds'!M57</f>
        <v>778466</v>
      </c>
      <c r="I57" s="331">
        <f>+'Amendment 3-Other Funds'!N57</f>
        <v>174479</v>
      </c>
      <c r="J57" s="321">
        <f t="shared" si="3"/>
        <v>2360313</v>
      </c>
    </row>
    <row r="58" spans="1:12" ht="13.5" thickBot="1" x14ac:dyDescent="0.25">
      <c r="A58" s="29" t="s">
        <v>203</v>
      </c>
      <c r="B58" s="29"/>
      <c r="C58" s="322">
        <f>SUM(C5:C57)</f>
        <v>191116188.59999999</v>
      </c>
      <c r="D58" s="323">
        <f t="shared" ref="D58:J58" si="4">SUM(D6:D57)</f>
        <v>251275475</v>
      </c>
      <c r="E58" s="323">
        <f t="shared" si="4"/>
        <v>2190174</v>
      </c>
      <c r="F58" s="323">
        <f t="shared" si="4"/>
        <v>15911797</v>
      </c>
      <c r="G58" s="323">
        <f t="shared" si="4"/>
        <v>6500000</v>
      </c>
      <c r="H58" s="323">
        <f t="shared" si="4"/>
        <v>33020816</v>
      </c>
      <c r="I58" s="323">
        <f t="shared" si="4"/>
        <v>9628722</v>
      </c>
      <c r="J58" s="323">
        <f t="shared" si="4"/>
        <v>318526984</v>
      </c>
    </row>
    <row r="59" spans="1:12" ht="13.5" thickTop="1" x14ac:dyDescent="0.2">
      <c r="D59" s="324"/>
      <c r="E59" s="324"/>
      <c r="F59" s="324"/>
      <c r="G59" s="324"/>
      <c r="H59" s="324"/>
      <c r="I59" s="324"/>
      <c r="L59" s="176"/>
    </row>
  </sheetData>
  <sheetProtection algorithmName="SHA-512" hashValue="Mhi2dt6IoFP/hDK3RXPWtY011QeCslgkWxdW8PNuFC0VjaWvdafq1I35Qqh8G5jhGd2JVadZ0AZ7eK4UvRyhqw==" saltValue="px2lDuZLRsM0tKh/TcEwTw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0.5" bottom="0.5" header="0" footer="0"/>
  <pageSetup scale="73" fitToWidth="0" orientation="landscape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0"/>
  <sheetViews>
    <sheetView topLeftCell="C73" workbookViewId="0">
      <selection activeCell="P73" sqref="P73"/>
    </sheetView>
  </sheetViews>
  <sheetFormatPr defaultColWidth="9.140625" defaultRowHeight="12.75" x14ac:dyDescent="0.2"/>
  <cols>
    <col min="1" max="1" width="9.140625" style="65"/>
    <col min="2" max="2" width="74.85546875" style="64" bestFit="1" customWidth="1"/>
    <col min="3" max="16384" width="9.140625" style="64"/>
  </cols>
  <sheetData>
    <row r="1" spans="1:1" x14ac:dyDescent="0.2">
      <c r="A1" s="66" t="s">
        <v>143</v>
      </c>
    </row>
    <row r="3" spans="1:1" x14ac:dyDescent="0.2">
      <c r="A3" s="65">
        <v>1</v>
      </c>
    </row>
    <row r="4" spans="1:1" x14ac:dyDescent="0.2">
      <c r="A4" s="65">
        <v>2</v>
      </c>
    </row>
    <row r="5" spans="1:1" x14ac:dyDescent="0.2">
      <c r="A5" s="65">
        <v>3</v>
      </c>
    </row>
    <row r="6" spans="1:1" x14ac:dyDescent="0.2">
      <c r="A6" s="65">
        <v>4</v>
      </c>
    </row>
    <row r="7" spans="1:1" x14ac:dyDescent="0.2">
      <c r="A7" s="65">
        <v>5</v>
      </c>
    </row>
    <row r="8" spans="1:1" x14ac:dyDescent="0.2">
      <c r="A8" s="65">
        <v>6</v>
      </c>
    </row>
    <row r="9" spans="1:1" x14ac:dyDescent="0.2">
      <c r="A9" s="65">
        <v>7</v>
      </c>
    </row>
    <row r="10" spans="1:1" x14ac:dyDescent="0.2">
      <c r="A10" s="65">
        <v>8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P115"/>
  <sheetViews>
    <sheetView zoomScale="80" zoomScaleNormal="100" zoomScaleSheetLayoutView="10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L52" sqref="L52"/>
    </sheetView>
  </sheetViews>
  <sheetFormatPr defaultColWidth="12.7109375" defaultRowHeight="12.75" x14ac:dyDescent="0.2"/>
  <cols>
    <col min="1" max="1" width="4.5703125" style="22" customWidth="1"/>
    <col min="2" max="2" width="21" style="22" customWidth="1"/>
    <col min="3" max="3" width="15.85546875" style="22" customWidth="1"/>
    <col min="4" max="4" width="13.85546875" style="22" customWidth="1"/>
    <col min="5" max="5" width="16.7109375" style="22" customWidth="1"/>
    <col min="6" max="6" width="15.28515625" style="22" customWidth="1"/>
    <col min="7" max="7" width="13.85546875" style="22" customWidth="1"/>
    <col min="8" max="8" width="13.7109375" style="22" customWidth="1"/>
    <col min="9" max="9" width="13.85546875" style="22" customWidth="1"/>
    <col min="10" max="10" width="16.28515625" style="22" customWidth="1"/>
    <col min="11" max="11" width="11.7109375" style="22" bestFit="1" customWidth="1"/>
    <col min="12" max="12" width="10.42578125" style="22" customWidth="1"/>
    <col min="13" max="13" width="12" style="22" bestFit="1" customWidth="1"/>
    <col min="14" max="21" width="11.28515625" style="22" customWidth="1"/>
    <col min="22" max="23" width="14.85546875" style="22" bestFit="1" customWidth="1"/>
    <col min="24" max="24" width="13.7109375" style="22" customWidth="1"/>
    <col min="25" max="27" width="14.85546875" style="22" bestFit="1" customWidth="1"/>
    <col min="28" max="30" width="11.42578125" style="22" bestFit="1" customWidth="1"/>
    <col min="31" max="33" width="13.140625" style="22" bestFit="1" customWidth="1"/>
    <col min="34" max="38" width="14.28515625" style="22" bestFit="1" customWidth="1"/>
    <col min="39" max="51" width="12.7109375" style="22" customWidth="1"/>
    <col min="52" max="53" width="14.85546875" style="22" bestFit="1" customWidth="1"/>
    <col min="54" max="56" width="11.7109375" style="22" bestFit="1" customWidth="1"/>
    <col min="57" max="59" width="16.140625" style="22" bestFit="1" customWidth="1"/>
    <col min="60" max="60" width="12.7109375" style="22" customWidth="1"/>
    <col min="61" max="62" width="14.42578125" style="22" bestFit="1" customWidth="1"/>
    <col min="63" max="66" width="14.42578125" style="22" customWidth="1"/>
    <col min="67" max="69" width="12.5703125" style="22" customWidth="1"/>
    <col min="70" max="72" width="13" style="22" bestFit="1" customWidth="1"/>
    <col min="73" max="73" width="12.7109375" style="22" bestFit="1" customWidth="1"/>
    <col min="74" max="74" width="12.7109375" style="22" customWidth="1"/>
    <col min="75" max="75" width="13" style="22" bestFit="1" customWidth="1"/>
    <col min="76" max="16384" width="12.7109375" style="22"/>
  </cols>
  <sheetData>
    <row r="1" spans="1:68" x14ac:dyDescent="0.2">
      <c r="A1" s="21" t="s">
        <v>134</v>
      </c>
      <c r="B1" s="44"/>
    </row>
    <row r="2" spans="1:68" x14ac:dyDescent="0.2">
      <c r="A2" s="22" t="s">
        <v>133</v>
      </c>
      <c r="B2" s="45"/>
      <c r="C2" s="70"/>
      <c r="D2" s="70"/>
      <c r="E2" s="70"/>
      <c r="BP2" s="46"/>
    </row>
    <row r="3" spans="1:68" x14ac:dyDescent="0.2">
      <c r="A3" s="24" t="str">
        <f>+'Original ABG Allocation'!A3</f>
        <v>FY 2022-23</v>
      </c>
      <c r="B3" s="47"/>
      <c r="C3" s="48" t="str">
        <f>+'Original ABG Allocation'!C3</f>
        <v>(1)</v>
      </c>
      <c r="D3" s="48" t="str">
        <f>+'Original ABG Allocation'!D3</f>
        <v>(2)</v>
      </c>
      <c r="E3" s="48" t="str">
        <f>+'Original ABG Allocation'!E3</f>
        <v>(3)</v>
      </c>
      <c r="F3" s="48" t="str">
        <f>+'Original ABG Allocation'!F3</f>
        <v>(4)</v>
      </c>
      <c r="G3" s="48" t="str">
        <f>+'Original ABG Allocation'!G3</f>
        <v>(5)</v>
      </c>
      <c r="H3" s="48" t="str">
        <f>+'Original ABG Allocation'!H3</f>
        <v>(6)</v>
      </c>
      <c r="I3" s="48" t="str">
        <f>+'Original ABG Allocation'!I3</f>
        <v>(7)</v>
      </c>
      <c r="J3" s="48" t="str">
        <f>+'Original ABG Allocation'!J3</f>
        <v>(8)</v>
      </c>
      <c r="BP3" s="46"/>
    </row>
    <row r="4" spans="1:68" x14ac:dyDescent="0.2">
      <c r="B4" s="47"/>
      <c r="C4" s="48" t="str">
        <f>+'Original ABG Allocation'!C4</f>
        <v>REGULAR</v>
      </c>
      <c r="D4" s="48" t="str">
        <f>+'Original ABG Allocation'!D4</f>
        <v>CAREGIVER</v>
      </c>
      <c r="E4" s="48" t="str">
        <f>+'Original ABG Allocation'!E4</f>
        <v>FED. CAREGIVER</v>
      </c>
      <c r="F4" s="48"/>
      <c r="G4" s="16" t="s">
        <v>318</v>
      </c>
      <c r="H4" s="48" t="str">
        <f>+'Original ABG Allocation'!H4</f>
        <v>HEALTH</v>
      </c>
      <c r="I4" s="48"/>
      <c r="J4" s="48" t="str">
        <f>+'Original ABG Allocation'!J4</f>
        <v>TOTAL ALL</v>
      </c>
      <c r="BP4" s="46"/>
    </row>
    <row r="5" spans="1:68" x14ac:dyDescent="0.2">
      <c r="B5" s="47"/>
      <c r="C5" s="49" t="str">
        <f>+'Original ABG Allocation'!C5</f>
        <v>BLOCK GRANT</v>
      </c>
      <c r="D5" s="49" t="str">
        <f>+'Original ABG Allocation'!D5</f>
        <v xml:space="preserve">SUPPORT </v>
      </c>
      <c r="E5" s="49" t="str">
        <f>+'Original ABG Allocation'!E5</f>
        <v xml:space="preserve">SUPPORT </v>
      </c>
      <c r="F5" s="49" t="str">
        <f>+'Original ABG Allocation'!F5</f>
        <v>NSIP</v>
      </c>
      <c r="G5" s="16" t="s">
        <v>317</v>
      </c>
      <c r="H5" s="49" t="str">
        <f>+'Original ABG Allocation'!H5</f>
        <v>PROMOTION</v>
      </c>
      <c r="I5" s="49" t="str">
        <f>+'Original ABG Allocation'!I5</f>
        <v>OTHER</v>
      </c>
      <c r="J5" s="49" t="str">
        <f>+'Original ABG Allocation'!J5</f>
        <v>FUNDS</v>
      </c>
      <c r="K5" s="15"/>
      <c r="BP5" s="46"/>
    </row>
    <row r="6" spans="1:68" x14ac:dyDescent="0.2">
      <c r="A6" s="50" t="s">
        <v>20</v>
      </c>
      <c r="B6" s="51" t="str">
        <f>+'Original ABG Allocation'!B6</f>
        <v>ERIE</v>
      </c>
      <c r="C6" s="118">
        <f>'Original ABG Allocation'!C6+'Revision No. 1'!C6</f>
        <v>4411598</v>
      </c>
      <c r="D6" s="118">
        <f>'Original ABG Allocation'!D6+'Revision No. 1'!D6</f>
        <v>156011</v>
      </c>
      <c r="E6" s="118">
        <f>'Original ABG Allocation'!E6+'Revision No. 1'!E6</f>
        <v>134766</v>
      </c>
      <c r="F6" s="118">
        <f>'Original ABG Allocation'!F6+'Revision No. 1'!F6</f>
        <v>66325</v>
      </c>
      <c r="G6" s="118">
        <f>'Original ABG Allocation'!G6+'Revision No. 1'!G6</f>
        <v>20097</v>
      </c>
      <c r="H6" s="118">
        <f>'Original ABG Allocation'!H6+'Revision No. 1'!H6</f>
        <v>25670</v>
      </c>
      <c r="I6" s="119">
        <f>'Original ABG Allocation'!I6+'Revision No. 1'!I6</f>
        <v>50754</v>
      </c>
      <c r="J6" s="120">
        <f t="shared" ref="J6:J37" si="0">SUM(C6:I6)</f>
        <v>4865221</v>
      </c>
      <c r="K6" s="52"/>
      <c r="BP6" s="46"/>
    </row>
    <row r="7" spans="1:68" x14ac:dyDescent="0.2">
      <c r="A7" s="50" t="s">
        <v>21</v>
      </c>
      <c r="B7" s="51" t="str">
        <f>+'Original ABG Allocation'!B7</f>
        <v>CRAWFORD</v>
      </c>
      <c r="C7" s="118">
        <f>'Original ABG Allocation'!C7+'Revision No. 1'!C7</f>
        <v>2137845</v>
      </c>
      <c r="D7" s="118">
        <f>'Original ABG Allocation'!D7+'Revision No. 1'!D7</f>
        <v>94962</v>
      </c>
      <c r="E7" s="118">
        <f>'Original ABG Allocation'!E7+'Revision No. 1'!E7</f>
        <v>55648</v>
      </c>
      <c r="F7" s="118">
        <f>'Original ABG Allocation'!F7+'Revision No. 1'!F7</f>
        <v>47328</v>
      </c>
      <c r="G7" s="118">
        <f>'Original ABG Allocation'!G7+'Revision No. 1'!G7</f>
        <v>10676</v>
      </c>
      <c r="H7" s="118">
        <f>'Original ABG Allocation'!H7+'Revision No. 1'!H7</f>
        <v>12253</v>
      </c>
      <c r="I7" s="119">
        <f>'Original ABG Allocation'!I7+'Revision No. 1'!I7</f>
        <v>27952</v>
      </c>
      <c r="J7" s="120">
        <f t="shared" si="0"/>
        <v>2386664</v>
      </c>
      <c r="K7" s="52"/>
      <c r="BP7" s="46"/>
    </row>
    <row r="8" spans="1:68" x14ac:dyDescent="0.2">
      <c r="A8" s="50" t="s">
        <v>22</v>
      </c>
      <c r="B8" s="51" t="str">
        <f>+'Original ABG Allocation'!B8</f>
        <v>CAM/ELK/MCKEAN</v>
      </c>
      <c r="C8" s="118">
        <f>'Original ABG Allocation'!C8+'Revision No. 1'!C8</f>
        <v>2104494</v>
      </c>
      <c r="D8" s="118">
        <f>'Original ABG Allocation'!D8+'Revision No. 1'!D8</f>
        <v>104392</v>
      </c>
      <c r="E8" s="118">
        <f>'Original ABG Allocation'!E8+'Revision No. 1'!E8</f>
        <v>69557</v>
      </c>
      <c r="F8" s="118">
        <f>'Original ABG Allocation'!F8+'Revision No. 1'!F8</f>
        <v>35588</v>
      </c>
      <c r="G8" s="118">
        <f>'Original ABG Allocation'!G8+'Revision No. 1'!G8</f>
        <v>11237</v>
      </c>
      <c r="H8" s="118">
        <f>'Original ABG Allocation'!H8+'Revision No. 1'!H8</f>
        <v>13477</v>
      </c>
      <c r="I8" s="119">
        <f>'Original ABG Allocation'!I8+'Revision No. 1'!I8</f>
        <v>26526</v>
      </c>
      <c r="J8" s="120">
        <f t="shared" si="0"/>
        <v>2365271</v>
      </c>
      <c r="K8" s="52"/>
      <c r="BP8" s="46"/>
    </row>
    <row r="9" spans="1:68" x14ac:dyDescent="0.2">
      <c r="A9" s="50" t="s">
        <v>23</v>
      </c>
      <c r="B9" s="51" t="str">
        <f>+'Original ABG Allocation'!B9</f>
        <v>BEAVER</v>
      </c>
      <c r="C9" s="118">
        <f>'Original ABG Allocation'!C9+'Revision No. 1'!C9</f>
        <v>3472650</v>
      </c>
      <c r="D9" s="118">
        <f>'Original ABG Allocation'!D9+'Revision No. 1'!D9</f>
        <v>120693</v>
      </c>
      <c r="E9" s="118">
        <f>'Original ABG Allocation'!E9+'Revision No. 1'!E9</f>
        <v>115200</v>
      </c>
      <c r="F9" s="118">
        <f>'Original ABG Allocation'!F9+'Revision No. 1'!F9</f>
        <v>23968</v>
      </c>
      <c r="G9" s="118">
        <f>'Original ABG Allocation'!G9+'Revision No. 1'!G9</f>
        <v>15815</v>
      </c>
      <c r="H9" s="118">
        <f>'Original ABG Allocation'!H9+'Revision No. 1'!H9</f>
        <v>22039</v>
      </c>
      <c r="I9" s="119">
        <f>'Original ABG Allocation'!I9+'Revision No. 1'!I9</f>
        <v>37277</v>
      </c>
      <c r="J9" s="120">
        <f t="shared" si="0"/>
        <v>3807642</v>
      </c>
      <c r="K9" s="52"/>
      <c r="BP9" s="46"/>
    </row>
    <row r="10" spans="1:68" x14ac:dyDescent="0.2">
      <c r="A10" s="50" t="s">
        <v>24</v>
      </c>
      <c r="B10" s="51" t="str">
        <f>+'Original ABG Allocation'!B10</f>
        <v>INDIANA</v>
      </c>
      <c r="C10" s="118">
        <f>'Original ABG Allocation'!C10+'Revision No. 1'!C10</f>
        <v>1949787</v>
      </c>
      <c r="D10" s="118">
        <f>'Original ABG Allocation'!D10+'Revision No. 1'!D10</f>
        <v>72332</v>
      </c>
      <c r="E10" s="118">
        <f>'Original ABG Allocation'!E10+'Revision No. 1'!E10</f>
        <v>65877</v>
      </c>
      <c r="F10" s="118">
        <f>'Original ABG Allocation'!F10+'Revision No. 1'!F10</f>
        <v>51905</v>
      </c>
      <c r="G10" s="118">
        <f>'Original ABG Allocation'!G10+'Revision No. 1'!G10</f>
        <v>10185</v>
      </c>
      <c r="H10" s="118">
        <f>'Original ABG Allocation'!H10+'Revision No. 1'!H10</f>
        <v>12618</v>
      </c>
      <c r="I10" s="119">
        <f>'Original ABG Allocation'!I10+'Revision No. 1'!I10</f>
        <v>26503</v>
      </c>
      <c r="J10" s="120">
        <f t="shared" si="0"/>
        <v>2189207</v>
      </c>
      <c r="K10" s="52"/>
      <c r="BP10" s="46"/>
    </row>
    <row r="11" spans="1:68" x14ac:dyDescent="0.2">
      <c r="A11" s="50" t="s">
        <v>25</v>
      </c>
      <c r="B11" s="51" t="str">
        <f>+'Original ABG Allocation'!B11</f>
        <v>ALLEGHENY</v>
      </c>
      <c r="C11" s="118">
        <f>'Original ABG Allocation'!C11+'Revision No. 1'!C11</f>
        <v>29841874</v>
      </c>
      <c r="D11" s="118">
        <f>'Original ABG Allocation'!D11+'Revision No. 1'!D11</f>
        <v>1024598</v>
      </c>
      <c r="E11" s="118">
        <f>'Original ABG Allocation'!E11+'Revision No. 1'!E11</f>
        <v>1027359</v>
      </c>
      <c r="F11" s="118">
        <f>'Original ABG Allocation'!F11+'Revision No. 1'!F11</f>
        <v>419219</v>
      </c>
      <c r="G11" s="118">
        <f>'Original ABG Allocation'!G11+'Revision No. 1'!G11</f>
        <v>107007</v>
      </c>
      <c r="H11" s="118">
        <f>'Original ABG Allocation'!H11+'Revision No. 1'!H11</f>
        <v>158619</v>
      </c>
      <c r="I11" s="119">
        <f>'Original ABG Allocation'!I11+'Revision No. 1'!I11</f>
        <v>189804</v>
      </c>
      <c r="J11" s="120">
        <f t="shared" si="0"/>
        <v>32768480</v>
      </c>
      <c r="K11" s="52"/>
      <c r="BP11" s="46"/>
    </row>
    <row r="12" spans="1:68" x14ac:dyDescent="0.2">
      <c r="A12" s="50" t="s">
        <v>26</v>
      </c>
      <c r="B12" s="51" t="str">
        <f>+'Original ABG Allocation'!B12</f>
        <v>WESTMORELAND</v>
      </c>
      <c r="C12" s="118">
        <f>'Original ABG Allocation'!C12+'Revision No. 1'!C12</f>
        <v>7750368</v>
      </c>
      <c r="D12" s="118">
        <f>'Original ABG Allocation'!D12+'Revision No. 1'!D12</f>
        <v>279704</v>
      </c>
      <c r="E12" s="118">
        <f>'Original ABG Allocation'!E12+'Revision No. 1'!E12</f>
        <v>249205</v>
      </c>
      <c r="F12" s="118">
        <f>'Original ABG Allocation'!F12+'Revision No. 1'!F12</f>
        <v>123773</v>
      </c>
      <c r="G12" s="118">
        <f>'Original ABG Allocation'!G12+'Revision No. 1'!G12</f>
        <v>33328</v>
      </c>
      <c r="H12" s="118">
        <f>'Original ABG Allocation'!H12+'Revision No. 1'!H12</f>
        <v>47027</v>
      </c>
      <c r="I12" s="119">
        <f>'Original ABG Allocation'!I12+'Revision No. 1'!I12</f>
        <v>66831</v>
      </c>
      <c r="J12" s="120">
        <f t="shared" si="0"/>
        <v>8550236</v>
      </c>
      <c r="K12" s="52"/>
      <c r="BP12" s="46"/>
    </row>
    <row r="13" spans="1:68" x14ac:dyDescent="0.2">
      <c r="A13" s="50" t="s">
        <v>27</v>
      </c>
      <c r="B13" s="51" t="str">
        <f>+'Original ABG Allocation'!B13</f>
        <v>WASH/FAY/GREENE</v>
      </c>
      <c r="C13" s="118">
        <f>'Original ABG Allocation'!C13+'Revision No. 1'!C13</f>
        <v>10511355</v>
      </c>
      <c r="D13" s="118">
        <f>'Original ABG Allocation'!D13+'Revision No. 1'!D13</f>
        <v>393598</v>
      </c>
      <c r="E13" s="118">
        <f>'Original ABG Allocation'!E13+'Revision No. 1'!E13</f>
        <v>534972</v>
      </c>
      <c r="F13" s="118">
        <f>'Original ABG Allocation'!F13+'Revision No. 1'!F13</f>
        <v>354500</v>
      </c>
      <c r="G13" s="118">
        <f>'Original ABG Allocation'!G13+'Revision No. 1'!G13</f>
        <v>39938</v>
      </c>
      <c r="H13" s="118">
        <f>'Original ABG Allocation'!H13+'Revision No. 1'!H13</f>
        <v>68098</v>
      </c>
      <c r="I13" s="119">
        <f>'Original ABG Allocation'!I13+'Revision No. 1'!I13</f>
        <v>80930</v>
      </c>
      <c r="J13" s="120">
        <f t="shared" si="0"/>
        <v>11983391</v>
      </c>
      <c r="K13" s="52"/>
      <c r="BP13" s="46"/>
    </row>
    <row r="14" spans="1:68" x14ac:dyDescent="0.2">
      <c r="A14" s="50" t="s">
        <v>28</v>
      </c>
      <c r="B14" s="51" t="str">
        <f>+'Original ABG Allocation'!B14</f>
        <v>SOMERSET</v>
      </c>
      <c r="C14" s="118">
        <f>'Original ABG Allocation'!C14+'Revision No. 1'!C14</f>
        <v>2326690</v>
      </c>
      <c r="D14" s="118">
        <f>'Original ABG Allocation'!D14+'Revision No. 1'!D14</f>
        <v>81631</v>
      </c>
      <c r="E14" s="118">
        <f>'Original ABG Allocation'!E14+'Revision No. 1'!E14</f>
        <v>93246</v>
      </c>
      <c r="F14" s="118">
        <f>'Original ABG Allocation'!F14+'Revision No. 1'!F14</f>
        <v>72579</v>
      </c>
      <c r="G14" s="118">
        <f>'Original ABG Allocation'!G14+'Revision No. 1'!G14</f>
        <v>11799</v>
      </c>
      <c r="H14" s="118">
        <f>'Original ABG Allocation'!H14+'Revision No. 1'!H14</f>
        <v>14877</v>
      </c>
      <c r="I14" s="119">
        <f>'Original ABG Allocation'!I14+'Revision No. 1'!I14</f>
        <v>27562</v>
      </c>
      <c r="J14" s="120">
        <f t="shared" si="0"/>
        <v>2628384</v>
      </c>
      <c r="K14" s="52"/>
      <c r="BP14" s="46"/>
    </row>
    <row r="15" spans="1:68" x14ac:dyDescent="0.2">
      <c r="A15" s="50" t="s">
        <v>29</v>
      </c>
      <c r="B15" s="51" t="str">
        <f>+'Original ABG Allocation'!B15</f>
        <v>CAMBRIA</v>
      </c>
      <c r="C15" s="118">
        <f>'Original ABG Allocation'!C15+'Revision No. 1'!C15</f>
        <v>4034624</v>
      </c>
      <c r="D15" s="118">
        <f>'Original ABG Allocation'!D15+'Revision No. 1'!D15</f>
        <v>140343</v>
      </c>
      <c r="E15" s="118">
        <f>'Original ABG Allocation'!E15+'Revision No. 1'!E15</f>
        <v>133780</v>
      </c>
      <c r="F15" s="118">
        <f>'Original ABG Allocation'!F15+'Revision No. 1'!F15</f>
        <v>178185</v>
      </c>
      <c r="G15" s="118">
        <f>'Original ABG Allocation'!G15+'Revision No. 1'!G15</f>
        <v>17087</v>
      </c>
      <c r="H15" s="118">
        <f>'Original ABG Allocation'!H15+'Revision No. 1'!H15</f>
        <v>25081</v>
      </c>
      <c r="I15" s="119">
        <f>'Original ABG Allocation'!I15+'Revision No. 1'!I15</f>
        <v>37762</v>
      </c>
      <c r="J15" s="120">
        <f t="shared" si="0"/>
        <v>4566862</v>
      </c>
      <c r="K15" s="52"/>
      <c r="BP15" s="46"/>
    </row>
    <row r="16" spans="1:68" x14ac:dyDescent="0.2">
      <c r="A16" s="50" t="s">
        <v>30</v>
      </c>
      <c r="B16" s="51" t="str">
        <f>+'Original ABG Allocation'!B16</f>
        <v>BLAIR</v>
      </c>
      <c r="C16" s="118">
        <f>'Original ABG Allocation'!C16+'Revision No. 1'!C16</f>
        <v>2763377</v>
      </c>
      <c r="D16" s="118">
        <f>'Original ABG Allocation'!D16+'Revision No. 1'!D16</f>
        <v>114081</v>
      </c>
      <c r="E16" s="118">
        <f>'Original ABG Allocation'!E16+'Revision No. 1'!E16</f>
        <v>109683</v>
      </c>
      <c r="F16" s="118">
        <f>'Original ABG Allocation'!F16+'Revision No. 1'!F16</f>
        <v>118873</v>
      </c>
      <c r="G16" s="118">
        <f>'Original ABG Allocation'!G16+'Revision No. 1'!G16</f>
        <v>11735</v>
      </c>
      <c r="H16" s="118">
        <f>'Original ABG Allocation'!H16+'Revision No. 1'!H16</f>
        <v>17034</v>
      </c>
      <c r="I16" s="119">
        <f>'Original ABG Allocation'!I16+'Revision No. 1'!I16</f>
        <v>30296</v>
      </c>
      <c r="J16" s="120">
        <f t="shared" si="0"/>
        <v>3165079</v>
      </c>
      <c r="K16" s="52"/>
      <c r="BP16" s="46"/>
    </row>
    <row r="17" spans="1:68" x14ac:dyDescent="0.2">
      <c r="A17" s="50" t="s">
        <v>31</v>
      </c>
      <c r="B17" s="51" t="str">
        <f>+'Original ABG Allocation'!B17</f>
        <v>BED/FULT/HUNT</v>
      </c>
      <c r="C17" s="118">
        <f>'Original ABG Allocation'!C17+'Revision No. 1'!C17</f>
        <v>3121983</v>
      </c>
      <c r="D17" s="118">
        <f>'Original ABG Allocation'!D17+'Revision No. 1'!D17</f>
        <v>120022</v>
      </c>
      <c r="E17" s="118">
        <f>'Original ABG Allocation'!E17+'Revision No. 1'!E17</f>
        <v>106084</v>
      </c>
      <c r="F17" s="118">
        <f>'Original ABG Allocation'!F17+'Revision No. 1'!F17</f>
        <v>66409</v>
      </c>
      <c r="G17" s="118">
        <f>'Original ABG Allocation'!G17+'Revision No. 1'!G17</f>
        <v>14807</v>
      </c>
      <c r="H17" s="118">
        <f>'Original ABG Allocation'!H17+'Revision No. 1'!H17</f>
        <v>19221</v>
      </c>
      <c r="I17" s="119">
        <f>'Original ABG Allocation'!I17+'Revision No. 1'!I17</f>
        <v>37342</v>
      </c>
      <c r="J17" s="120">
        <f t="shared" si="0"/>
        <v>3485868</v>
      </c>
      <c r="K17" s="52"/>
      <c r="BP17" s="46"/>
    </row>
    <row r="18" spans="1:68" x14ac:dyDescent="0.2">
      <c r="A18" s="50" t="s">
        <v>32</v>
      </c>
      <c r="B18" s="51" t="str">
        <f>+'Original ABG Allocation'!B18</f>
        <v>CENTRE</v>
      </c>
      <c r="C18" s="118">
        <f>'Original ABG Allocation'!C18+'Revision No. 1'!C18</f>
        <v>1381274</v>
      </c>
      <c r="D18" s="118">
        <f>'Original ABG Allocation'!D18+'Revision No. 1'!D18</f>
        <v>45132</v>
      </c>
      <c r="E18" s="118">
        <f>'Original ABG Allocation'!E18+'Revision No. 1'!E18</f>
        <v>36131</v>
      </c>
      <c r="F18" s="118">
        <f>'Original ABG Allocation'!F18+'Revision No. 1'!F18</f>
        <v>42135</v>
      </c>
      <c r="G18" s="118">
        <f>'Original ABG Allocation'!G18+'Revision No. 1'!G18</f>
        <v>10000</v>
      </c>
      <c r="H18" s="118">
        <f>'Original ABG Allocation'!H18+'Revision No. 1'!H18</f>
        <v>8909</v>
      </c>
      <c r="I18" s="119">
        <f>'Original ABG Allocation'!I18+'Revision No. 1'!I18</f>
        <v>27428</v>
      </c>
      <c r="J18" s="120">
        <f t="shared" si="0"/>
        <v>1551009</v>
      </c>
      <c r="K18" s="52"/>
      <c r="BP18" s="46"/>
    </row>
    <row r="19" spans="1:68" x14ac:dyDescent="0.2">
      <c r="A19" s="50" t="s">
        <v>33</v>
      </c>
      <c r="B19" s="51" t="str">
        <f>+'Original ABG Allocation'!B19</f>
        <v>LYCOM/CLINTON</v>
      </c>
      <c r="C19" s="118">
        <f>'Original ABG Allocation'!C19+'Revision No. 1'!C19</f>
        <v>3159609</v>
      </c>
      <c r="D19" s="118">
        <f>'Original ABG Allocation'!D19+'Revision No. 1'!D19</f>
        <v>117392</v>
      </c>
      <c r="E19" s="118">
        <f>'Original ABG Allocation'!E19+'Revision No. 1'!E19</f>
        <v>98452</v>
      </c>
      <c r="F19" s="118">
        <f>'Original ABG Allocation'!F19+'Revision No. 1'!F19</f>
        <v>80903</v>
      </c>
      <c r="G19" s="118">
        <f>'Original ABG Allocation'!G19+'Revision No. 1'!G19</f>
        <v>16355</v>
      </c>
      <c r="H19" s="118">
        <f>'Original ABG Allocation'!H19+'Revision No. 1'!H19</f>
        <v>18458</v>
      </c>
      <c r="I19" s="119">
        <f>'Original ABG Allocation'!I19+'Revision No. 1'!I19</f>
        <v>38012</v>
      </c>
      <c r="J19" s="120">
        <f t="shared" si="0"/>
        <v>3529181</v>
      </c>
      <c r="K19" s="52"/>
      <c r="BP19" s="46"/>
    </row>
    <row r="20" spans="1:68" x14ac:dyDescent="0.2">
      <c r="A20" s="50" t="s">
        <v>34</v>
      </c>
      <c r="B20" s="51" t="str">
        <f>+'Original ABG Allocation'!B20</f>
        <v>COLUM/MONT</v>
      </c>
      <c r="C20" s="118">
        <f>'Original ABG Allocation'!C20+'Revision No. 1'!C20</f>
        <v>1789613</v>
      </c>
      <c r="D20" s="118">
        <f>'Original ABG Allocation'!D20+'Revision No. 1'!D20</f>
        <v>66474</v>
      </c>
      <c r="E20" s="118">
        <f>'Original ABG Allocation'!E20+'Revision No. 1'!E20</f>
        <v>53326</v>
      </c>
      <c r="F20" s="118">
        <f>'Original ABG Allocation'!F20+'Revision No. 1'!F20</f>
        <v>26259</v>
      </c>
      <c r="G20" s="118">
        <f>'Original ABG Allocation'!G20+'Revision No. 1'!G20</f>
        <v>10000</v>
      </c>
      <c r="H20" s="118">
        <f>'Original ABG Allocation'!H20+'Revision No. 1'!H20</f>
        <v>10126</v>
      </c>
      <c r="I20" s="119">
        <f>'Original ABG Allocation'!I20+'Revision No. 1'!I20</f>
        <v>25338</v>
      </c>
      <c r="J20" s="120">
        <f t="shared" si="0"/>
        <v>1981136</v>
      </c>
      <c r="K20" s="52"/>
      <c r="BP20" s="46"/>
    </row>
    <row r="21" spans="1:68" x14ac:dyDescent="0.2">
      <c r="A21" s="50" t="s">
        <v>35</v>
      </c>
      <c r="B21" s="51" t="str">
        <f>+'Original ABG Allocation'!B21</f>
        <v>NORTHUMBERLND</v>
      </c>
      <c r="C21" s="118">
        <f>'Original ABG Allocation'!C21+'Revision No. 1'!C21</f>
        <v>2955045</v>
      </c>
      <c r="D21" s="118">
        <f>'Original ABG Allocation'!D21+'Revision No. 1'!D21</f>
        <v>122953</v>
      </c>
      <c r="E21" s="118">
        <f>'Original ABG Allocation'!E21+'Revision No. 1'!E21</f>
        <v>109123</v>
      </c>
      <c r="F21" s="118">
        <f>'Original ABG Allocation'!F21+'Revision No. 1'!F21</f>
        <v>38517</v>
      </c>
      <c r="G21" s="118">
        <f>'Original ABG Allocation'!G21+'Revision No. 1'!G21</f>
        <v>11327</v>
      </c>
      <c r="H21" s="118">
        <f>'Original ABG Allocation'!H21+'Revision No. 1'!H21</f>
        <v>17718</v>
      </c>
      <c r="I21" s="119">
        <f>'Original ABG Allocation'!I21+'Revision No. 1'!I21</f>
        <v>27835</v>
      </c>
      <c r="J21" s="120">
        <f t="shared" si="0"/>
        <v>3282518</v>
      </c>
      <c r="K21" s="52"/>
      <c r="BP21" s="46"/>
    </row>
    <row r="22" spans="1:68" x14ac:dyDescent="0.2">
      <c r="A22" s="50" t="s">
        <v>36</v>
      </c>
      <c r="B22" s="51" t="str">
        <f>+'Original ABG Allocation'!B22</f>
        <v>UNION/SNYDER</v>
      </c>
      <c r="C22" s="118">
        <f>'Original ABG Allocation'!C22+'Revision No. 1'!C22</f>
        <v>1295880</v>
      </c>
      <c r="D22" s="118">
        <f>'Original ABG Allocation'!D22+'Revision No. 1'!D22</f>
        <v>41818</v>
      </c>
      <c r="E22" s="118">
        <f>'Original ABG Allocation'!E22+'Revision No. 1'!E22</f>
        <v>38788</v>
      </c>
      <c r="F22" s="118">
        <f>'Original ABG Allocation'!F22+'Revision No. 1'!F22</f>
        <v>16745</v>
      </c>
      <c r="G22" s="118">
        <f>'Original ABG Allocation'!G22+'Revision No. 1'!G22</f>
        <v>10000</v>
      </c>
      <c r="H22" s="118">
        <f>'Original ABG Allocation'!H22+'Revision No. 1'!H22</f>
        <v>8635</v>
      </c>
      <c r="I22" s="119">
        <f>'Original ABG Allocation'!I22+'Revision No. 1'!I22</f>
        <v>25178</v>
      </c>
      <c r="J22" s="120">
        <f t="shared" si="0"/>
        <v>1437044</v>
      </c>
      <c r="K22" s="52"/>
      <c r="BP22" s="46"/>
    </row>
    <row r="23" spans="1:68" x14ac:dyDescent="0.2">
      <c r="A23" s="50" t="s">
        <v>37</v>
      </c>
      <c r="B23" s="51" t="str">
        <f>+'Original ABG Allocation'!B23</f>
        <v>MIFF/JUNIATA</v>
      </c>
      <c r="C23" s="118">
        <f>'Original ABG Allocation'!C23+'Revision No. 1'!C23</f>
        <v>1827966</v>
      </c>
      <c r="D23" s="118">
        <f>'Original ABG Allocation'!D23+'Revision No. 1'!D23</f>
        <v>64859</v>
      </c>
      <c r="E23" s="118">
        <f>'Original ABG Allocation'!E23+'Revision No. 1'!E23</f>
        <v>74111</v>
      </c>
      <c r="F23" s="118">
        <f>'Original ABG Allocation'!F23+'Revision No. 1'!F23</f>
        <v>44916</v>
      </c>
      <c r="G23" s="118">
        <f>'Original ABG Allocation'!G23+'Revision No. 1'!G23</f>
        <v>10222</v>
      </c>
      <c r="H23" s="118">
        <f>'Original ABG Allocation'!H23+'Revision No. 1'!H23</f>
        <v>11964</v>
      </c>
      <c r="I23" s="119">
        <f>'Original ABG Allocation'!I23+'Revision No. 1'!I23</f>
        <v>25974</v>
      </c>
      <c r="J23" s="120">
        <f t="shared" si="0"/>
        <v>2060012</v>
      </c>
      <c r="K23" s="52"/>
      <c r="BP23" s="46"/>
    </row>
    <row r="24" spans="1:68" x14ac:dyDescent="0.2">
      <c r="A24" s="50" t="s">
        <v>38</v>
      </c>
      <c r="B24" s="51" t="str">
        <f>+'Original ABG Allocation'!B24</f>
        <v>FRANKLIN</v>
      </c>
      <c r="C24" s="118">
        <f>'Original ABG Allocation'!C24+'Revision No. 1'!C24</f>
        <v>2436382</v>
      </c>
      <c r="D24" s="118">
        <f>'Original ABG Allocation'!D24+'Revision No. 1'!D24</f>
        <v>83393</v>
      </c>
      <c r="E24" s="118">
        <f>'Original ABG Allocation'!E24+'Revision No. 1'!E24</f>
        <v>78131</v>
      </c>
      <c r="F24" s="118">
        <f>'Original ABG Allocation'!F24+'Revision No. 1'!F24</f>
        <v>66539</v>
      </c>
      <c r="G24" s="118">
        <f>'Original ABG Allocation'!G24+'Revision No. 1'!G24</f>
        <v>15528</v>
      </c>
      <c r="H24" s="118">
        <f>'Original ABG Allocation'!H24+'Revision No. 1'!H24</f>
        <v>14543</v>
      </c>
      <c r="I24" s="119">
        <f>'Original ABG Allocation'!I24+'Revision No. 1'!I24</f>
        <v>31873</v>
      </c>
      <c r="J24" s="120">
        <f t="shared" si="0"/>
        <v>2726389</v>
      </c>
      <c r="K24" s="52"/>
      <c r="BP24" s="46"/>
    </row>
    <row r="25" spans="1:68" x14ac:dyDescent="0.2">
      <c r="A25" s="50" t="s">
        <v>39</v>
      </c>
      <c r="B25" s="51" t="str">
        <f>+'Original ABG Allocation'!B25</f>
        <v>ADAMS</v>
      </c>
      <c r="C25" s="118">
        <f>'Original ABG Allocation'!C25+'Revision No. 1'!C25</f>
        <v>1263446</v>
      </c>
      <c r="D25" s="118">
        <f>'Original ABG Allocation'!D25+'Revision No. 1'!D25</f>
        <v>39383</v>
      </c>
      <c r="E25" s="118">
        <f>'Original ABG Allocation'!E25+'Revision No. 1'!E25</f>
        <v>32448</v>
      </c>
      <c r="F25" s="118">
        <f>'Original ABG Allocation'!F25+'Revision No. 1'!F25</f>
        <v>29737</v>
      </c>
      <c r="G25" s="118">
        <f>'Original ABG Allocation'!G25+'Revision No. 1'!G25</f>
        <v>10175</v>
      </c>
      <c r="H25" s="118">
        <f>'Original ABG Allocation'!H25+'Revision No. 1'!H25</f>
        <v>7955</v>
      </c>
      <c r="I25" s="119">
        <f>'Original ABG Allocation'!I25+'Revision No. 1'!I25</f>
        <v>29100</v>
      </c>
      <c r="J25" s="120">
        <f t="shared" si="0"/>
        <v>1412244</v>
      </c>
      <c r="K25" s="52"/>
      <c r="BP25" s="46"/>
    </row>
    <row r="26" spans="1:68" x14ac:dyDescent="0.2">
      <c r="A26" s="50" t="s">
        <v>40</v>
      </c>
      <c r="B26" s="51" t="str">
        <f>+'Original ABG Allocation'!B26</f>
        <v>CUMBERLAND</v>
      </c>
      <c r="C26" s="118">
        <f>'Original ABG Allocation'!C26+'Revision No. 1'!C26</f>
        <v>2273659</v>
      </c>
      <c r="D26" s="118">
        <f>'Original ABG Allocation'!D26+'Revision No. 1'!D26</f>
        <v>80733</v>
      </c>
      <c r="E26" s="118">
        <f>'Original ABG Allocation'!E26+'Revision No. 1'!E26</f>
        <v>57284</v>
      </c>
      <c r="F26" s="118">
        <f>'Original ABG Allocation'!F26+'Revision No. 1'!F26</f>
        <v>21248</v>
      </c>
      <c r="G26" s="118">
        <f>'Original ABG Allocation'!G26+'Revision No. 1'!G26</f>
        <v>17010</v>
      </c>
      <c r="H26" s="118">
        <f>'Original ABG Allocation'!H26+'Revision No. 1'!H26</f>
        <v>9223</v>
      </c>
      <c r="I26" s="119">
        <f>'Original ABG Allocation'!I26+'Revision No. 1'!I26</f>
        <v>38546</v>
      </c>
      <c r="J26" s="120">
        <f t="shared" si="0"/>
        <v>2497703</v>
      </c>
      <c r="K26" s="52"/>
      <c r="BP26" s="46"/>
    </row>
    <row r="27" spans="1:68" x14ac:dyDescent="0.2">
      <c r="A27" s="50" t="s">
        <v>41</v>
      </c>
      <c r="B27" s="51" t="str">
        <f>+'Original ABG Allocation'!B27</f>
        <v>PERRY</v>
      </c>
      <c r="C27" s="118">
        <f>'Original ABG Allocation'!C27+'Revision No. 1'!C27</f>
        <v>767004</v>
      </c>
      <c r="D27" s="118">
        <f>'Original ABG Allocation'!D27+'Revision No. 1'!D27</f>
        <v>25396</v>
      </c>
      <c r="E27" s="118">
        <f>'Original ABG Allocation'!E27+'Revision No. 1'!E27</f>
        <v>23988</v>
      </c>
      <c r="F27" s="118">
        <f>'Original ABG Allocation'!F27+'Revision No. 1'!F27</f>
        <v>28967</v>
      </c>
      <c r="G27" s="118">
        <f>'Original ABG Allocation'!G27+'Revision No. 1'!G27</f>
        <v>10000</v>
      </c>
      <c r="H27" s="118">
        <f>'Original ABG Allocation'!H27+'Revision No. 1'!H27</f>
        <v>7923</v>
      </c>
      <c r="I27" s="119">
        <f>'Original ABG Allocation'!I27+'Revision No. 1'!I27</f>
        <v>19102</v>
      </c>
      <c r="J27" s="120">
        <f t="shared" si="0"/>
        <v>882380</v>
      </c>
      <c r="K27" s="52"/>
      <c r="BP27" s="46"/>
    </row>
    <row r="28" spans="1:68" x14ac:dyDescent="0.2">
      <c r="A28" s="50" t="s">
        <v>42</v>
      </c>
      <c r="B28" s="51" t="str">
        <f>+'Original ABG Allocation'!B28</f>
        <v>DAUPHIN</v>
      </c>
      <c r="C28" s="118">
        <f>'Original ABG Allocation'!C28+'Revision No. 1'!C28</f>
        <v>4488392</v>
      </c>
      <c r="D28" s="118">
        <f>'Original ABG Allocation'!D28+'Revision No. 1'!D28</f>
        <v>171730</v>
      </c>
      <c r="E28" s="118">
        <f>'Original ABG Allocation'!E28+'Revision No. 1'!E28</f>
        <v>127675</v>
      </c>
      <c r="F28" s="118">
        <f>'Original ABG Allocation'!F28+'Revision No. 1'!F28</f>
        <v>76056</v>
      </c>
      <c r="G28" s="118">
        <f>'Original ABG Allocation'!G28+'Revision No. 1'!G28</f>
        <v>18822</v>
      </c>
      <c r="H28" s="118">
        <f>'Original ABG Allocation'!H28+'Revision No. 1'!H28</f>
        <v>23922</v>
      </c>
      <c r="I28" s="119">
        <f>'Original ABG Allocation'!I28+'Revision No. 1'!I28</f>
        <v>49986</v>
      </c>
      <c r="J28" s="120">
        <f t="shared" si="0"/>
        <v>4956583</v>
      </c>
      <c r="K28" s="52"/>
      <c r="BP28" s="46"/>
    </row>
    <row r="29" spans="1:68" x14ac:dyDescent="0.2">
      <c r="A29" s="50" t="s">
        <v>43</v>
      </c>
      <c r="B29" s="51" t="str">
        <f>+'Original ABG Allocation'!B29</f>
        <v>LEBANON</v>
      </c>
      <c r="C29" s="118">
        <f>'Original ABG Allocation'!C29+'Revision No. 1'!C29</f>
        <v>1934714</v>
      </c>
      <c r="D29" s="118">
        <f>'Original ABG Allocation'!D29+'Revision No. 1'!D29</f>
        <v>68543</v>
      </c>
      <c r="E29" s="118">
        <f>'Original ABG Allocation'!E29+'Revision No. 1'!E29</f>
        <v>56539</v>
      </c>
      <c r="F29" s="118">
        <f>'Original ABG Allocation'!F29+'Revision No. 1'!F29</f>
        <v>40188</v>
      </c>
      <c r="G29" s="118">
        <f>'Original ABG Allocation'!G29+'Revision No. 1'!G29</f>
        <v>11419</v>
      </c>
      <c r="H29" s="118">
        <f>'Original ABG Allocation'!H29+'Revision No. 1'!H29</f>
        <v>9146</v>
      </c>
      <c r="I29" s="119">
        <f>'Original ABG Allocation'!I29+'Revision No. 1'!I29</f>
        <v>28558</v>
      </c>
      <c r="J29" s="120">
        <f t="shared" si="0"/>
        <v>2149107</v>
      </c>
      <c r="K29" s="52"/>
      <c r="BP29" s="46"/>
    </row>
    <row r="30" spans="1:68" x14ac:dyDescent="0.2">
      <c r="A30" s="50" t="s">
        <v>44</v>
      </c>
      <c r="B30" s="51" t="str">
        <f>+'Original ABG Allocation'!B30</f>
        <v>YORK</v>
      </c>
      <c r="C30" s="118">
        <f>'Original ABG Allocation'!C30+'Revision No. 1'!C30</f>
        <v>5364017</v>
      </c>
      <c r="D30" s="118">
        <f>'Original ABG Allocation'!D30+'Revision No. 1'!D30</f>
        <v>199228</v>
      </c>
      <c r="E30" s="118">
        <f>'Original ABG Allocation'!E30+'Revision No. 1'!E30</f>
        <v>133054</v>
      </c>
      <c r="F30" s="118">
        <f>'Original ABG Allocation'!F30+'Revision No. 1'!F30</f>
        <v>204767</v>
      </c>
      <c r="G30" s="118">
        <f>'Original ABG Allocation'!G30+'Revision No. 1'!G30</f>
        <v>27448</v>
      </c>
      <c r="H30" s="118">
        <f>'Original ABG Allocation'!H30+'Revision No. 1'!H30</f>
        <v>25017</v>
      </c>
      <c r="I30" s="119">
        <f>'Original ABG Allocation'!I30+'Revision No. 1'!I30</f>
        <v>69151</v>
      </c>
      <c r="J30" s="120">
        <f t="shared" si="0"/>
        <v>6022682</v>
      </c>
      <c r="K30" s="52"/>
      <c r="BP30" s="46"/>
    </row>
    <row r="31" spans="1:68" x14ac:dyDescent="0.2">
      <c r="A31" s="50" t="s">
        <v>45</v>
      </c>
      <c r="B31" s="51" t="str">
        <f>+'Original ABG Allocation'!B31</f>
        <v>LANCASTER</v>
      </c>
      <c r="C31" s="118">
        <f>'Original ABG Allocation'!C31+'Revision No. 1'!C31</f>
        <v>5609386</v>
      </c>
      <c r="D31" s="118">
        <f>'Original ABG Allocation'!D31+'Revision No. 1'!D31</f>
        <v>198436</v>
      </c>
      <c r="E31" s="118">
        <f>'Original ABG Allocation'!E31+'Revision No. 1'!E31</f>
        <v>164965</v>
      </c>
      <c r="F31" s="118">
        <f>'Original ABG Allocation'!F31+'Revision No. 1'!F31</f>
        <v>60963</v>
      </c>
      <c r="G31" s="118">
        <f>'Original ABG Allocation'!G31+'Revision No. 1'!G31</f>
        <v>33008</v>
      </c>
      <c r="H31" s="118">
        <f>'Original ABG Allocation'!H31+'Revision No. 1'!H31</f>
        <v>30859</v>
      </c>
      <c r="I31" s="119">
        <f>'Original ABG Allocation'!I31+'Revision No. 1'!I31</f>
        <v>77387</v>
      </c>
      <c r="J31" s="120">
        <f t="shared" si="0"/>
        <v>6175004</v>
      </c>
      <c r="K31" s="52"/>
      <c r="BP31" s="46"/>
    </row>
    <row r="32" spans="1:68" x14ac:dyDescent="0.2">
      <c r="A32" s="50" t="s">
        <v>46</v>
      </c>
      <c r="B32" s="51" t="str">
        <f>+'Original ABG Allocation'!B32</f>
        <v>CHESTER</v>
      </c>
      <c r="C32" s="118">
        <f>'Original ABG Allocation'!C32+'Revision No. 1'!C32</f>
        <v>3766491</v>
      </c>
      <c r="D32" s="118">
        <f>'Original ABG Allocation'!D32+'Revision No. 1'!D32</f>
        <v>114753</v>
      </c>
      <c r="E32" s="118">
        <f>'Original ABG Allocation'!E32+'Revision No. 1'!E32</f>
        <v>74312</v>
      </c>
      <c r="F32" s="118">
        <f>'Original ABG Allocation'!F32+'Revision No. 1'!F32</f>
        <v>65735</v>
      </c>
      <c r="G32" s="118">
        <f>'Original ABG Allocation'!G32+'Revision No. 1'!G32</f>
        <v>25091</v>
      </c>
      <c r="H32" s="118">
        <f>'Original ABG Allocation'!H32+'Revision No. 1'!H32</f>
        <v>14330</v>
      </c>
      <c r="I32" s="119">
        <f>'Original ABG Allocation'!I32+'Revision No. 1'!I32</f>
        <v>59974</v>
      </c>
      <c r="J32" s="120">
        <f t="shared" si="0"/>
        <v>4120686</v>
      </c>
      <c r="K32" s="52"/>
      <c r="BP32" s="46"/>
    </row>
    <row r="33" spans="1:68" x14ac:dyDescent="0.2">
      <c r="A33" s="50" t="s">
        <v>47</v>
      </c>
      <c r="B33" s="51" t="str">
        <f>+'Original ABG Allocation'!B33</f>
        <v>MONTGOMERY</v>
      </c>
      <c r="C33" s="118">
        <f>'Original ABG Allocation'!C33+'Revision No. 1'!C33</f>
        <v>8212898</v>
      </c>
      <c r="D33" s="118">
        <f>'Original ABG Allocation'!D33+'Revision No. 1'!D33</f>
        <v>236029</v>
      </c>
      <c r="E33" s="118">
        <f>'Original ABG Allocation'!E33+'Revision No. 1'!E33</f>
        <v>238996</v>
      </c>
      <c r="F33" s="118">
        <f>'Original ABG Allocation'!F33+'Revision No. 1'!F33</f>
        <v>222009</v>
      </c>
      <c r="G33" s="118">
        <f>'Original ABG Allocation'!G33+'Revision No. 1'!G33</f>
        <v>47311</v>
      </c>
      <c r="H33" s="118">
        <f>'Original ABG Allocation'!H33+'Revision No. 1'!H33</f>
        <v>27365</v>
      </c>
      <c r="I33" s="119">
        <f>'Original ABG Allocation'!I33+'Revision No. 1'!I33</f>
        <v>101434</v>
      </c>
      <c r="J33" s="120">
        <f t="shared" si="0"/>
        <v>9086042</v>
      </c>
      <c r="K33" s="52"/>
      <c r="BP33" s="46"/>
    </row>
    <row r="34" spans="1:68" x14ac:dyDescent="0.2">
      <c r="A34" s="50" t="s">
        <v>48</v>
      </c>
      <c r="B34" s="51" t="str">
        <f>+'Original ABG Allocation'!B34</f>
        <v>BUCKS</v>
      </c>
      <c r="C34" s="118">
        <f>'Original ABG Allocation'!C34+'Revision No. 1'!C34</f>
        <v>5247058</v>
      </c>
      <c r="D34" s="118">
        <f>'Original ABG Allocation'!D34+'Revision No. 1'!D34</f>
        <v>206856</v>
      </c>
      <c r="E34" s="118">
        <f>'Original ABG Allocation'!E34+'Revision No. 1'!E34</f>
        <v>197793</v>
      </c>
      <c r="F34" s="118">
        <f>'Original ABG Allocation'!F34+'Revision No. 1'!F34</f>
        <v>80421</v>
      </c>
      <c r="G34" s="118">
        <f>'Original ABG Allocation'!G34+'Revision No. 1'!G34</f>
        <v>33291</v>
      </c>
      <c r="H34" s="118">
        <f>'Original ABG Allocation'!H34+'Revision No. 1'!H34</f>
        <v>24480</v>
      </c>
      <c r="I34" s="119">
        <f>'Original ABG Allocation'!I34+'Revision No. 1'!I34</f>
        <v>76281</v>
      </c>
      <c r="J34" s="120">
        <f t="shared" si="0"/>
        <v>5866180</v>
      </c>
      <c r="K34" s="52"/>
      <c r="BP34" s="46"/>
    </row>
    <row r="35" spans="1:68" x14ac:dyDescent="0.2">
      <c r="A35" s="50" t="s">
        <v>49</v>
      </c>
      <c r="B35" s="51" t="str">
        <f>+'Original ABG Allocation'!B35</f>
        <v>DELAWARE</v>
      </c>
      <c r="C35" s="118">
        <f>'Original ABG Allocation'!C35+'Revision No. 1'!C35</f>
        <v>8091925</v>
      </c>
      <c r="D35" s="118">
        <f>'Original ABG Allocation'!D35+'Revision No. 1'!D35</f>
        <v>278240</v>
      </c>
      <c r="E35" s="118">
        <f>'Original ABG Allocation'!E35+'Revision No. 1'!E35</f>
        <v>230814</v>
      </c>
      <c r="F35" s="118">
        <f>'Original ABG Allocation'!F35+'Revision No. 1'!F35</f>
        <v>92075</v>
      </c>
      <c r="G35" s="118">
        <f>'Original ABG Allocation'!G35+'Revision No. 1'!G35</f>
        <v>35954</v>
      </c>
      <c r="H35" s="118">
        <f>'Original ABG Allocation'!H35+'Revision No. 1'!H35</f>
        <v>44239</v>
      </c>
      <c r="I35" s="119">
        <f>'Original ABG Allocation'!I35+'Revision No. 1'!I35</f>
        <v>82487</v>
      </c>
      <c r="J35" s="120">
        <f t="shared" si="0"/>
        <v>8855734</v>
      </c>
      <c r="K35" s="52"/>
      <c r="BP35" s="46"/>
    </row>
    <row r="36" spans="1:68" x14ac:dyDescent="0.2">
      <c r="A36" s="50" t="s">
        <v>50</v>
      </c>
      <c r="B36" s="51" t="str">
        <f>+'Original ABG Allocation'!B36</f>
        <v>PHILADELPHIA</v>
      </c>
      <c r="C36" s="118">
        <f>'Original ABG Allocation'!C36+'Revision No. 1'!C36</f>
        <v>56025883</v>
      </c>
      <c r="D36" s="118">
        <f>'Original ABG Allocation'!D36+'Revision No. 1'!D36</f>
        <v>1702584</v>
      </c>
      <c r="E36" s="118">
        <f>'Original ABG Allocation'!E36+'Revision No. 1'!E36</f>
        <v>2431642</v>
      </c>
      <c r="F36" s="118">
        <f>'Original ABG Allocation'!F36+'Revision No. 1'!F36</f>
        <v>803599</v>
      </c>
      <c r="G36" s="118">
        <f>'Original ABG Allocation'!G36+'Revision No. 1'!G36</f>
        <v>107007</v>
      </c>
      <c r="H36" s="118">
        <f>'Original ABG Allocation'!H36+'Revision No. 1'!H36</f>
        <v>307815</v>
      </c>
      <c r="I36" s="119">
        <f>'Original ABG Allocation'!I36+'Revision No. 1'!I36</f>
        <v>375238</v>
      </c>
      <c r="J36" s="120">
        <f t="shared" si="0"/>
        <v>61753768</v>
      </c>
      <c r="K36" s="52"/>
      <c r="BP36" s="46"/>
    </row>
    <row r="37" spans="1:68" x14ac:dyDescent="0.2">
      <c r="A37" s="50" t="s">
        <v>51</v>
      </c>
      <c r="B37" s="51" t="str">
        <f>+'Original ABG Allocation'!B37</f>
        <v>BERKS</v>
      </c>
      <c r="C37" s="118">
        <f>'Original ABG Allocation'!C37+'Revision No. 1'!C37</f>
        <v>6004484</v>
      </c>
      <c r="D37" s="118">
        <f>'Original ABG Allocation'!D37+'Revision No. 1'!D37</f>
        <v>235166</v>
      </c>
      <c r="E37" s="118">
        <f>'Original ABG Allocation'!E37+'Revision No. 1'!E37</f>
        <v>262043</v>
      </c>
      <c r="F37" s="118">
        <f>'Original ABG Allocation'!F37+'Revision No. 1'!F37</f>
        <v>158821</v>
      </c>
      <c r="G37" s="118">
        <f>'Original ABG Allocation'!G37+'Revision No. 1'!G37</f>
        <v>29191</v>
      </c>
      <c r="H37" s="118">
        <f>'Original ABG Allocation'!H37+'Revision No. 1'!H37</f>
        <v>32781</v>
      </c>
      <c r="I37" s="119">
        <f>'Original ABG Allocation'!I37+'Revision No. 1'!I37</f>
        <v>70382</v>
      </c>
      <c r="J37" s="120">
        <f t="shared" si="0"/>
        <v>6792868</v>
      </c>
      <c r="K37" s="52"/>
      <c r="BP37" s="46"/>
    </row>
    <row r="38" spans="1:68" x14ac:dyDescent="0.2">
      <c r="A38" s="50" t="s">
        <v>52</v>
      </c>
      <c r="B38" s="51" t="str">
        <f>+'Original ABG Allocation'!B38</f>
        <v>LEHIGH</v>
      </c>
      <c r="C38" s="118">
        <f>'Original ABG Allocation'!C38+'Revision No. 1'!C38</f>
        <v>4654532</v>
      </c>
      <c r="D38" s="118">
        <f>'Original ABG Allocation'!D38+'Revision No. 1'!D38</f>
        <v>172458</v>
      </c>
      <c r="E38" s="118">
        <f>'Original ABG Allocation'!E38+'Revision No. 1'!E38</f>
        <v>119971</v>
      </c>
      <c r="F38" s="118">
        <f>'Original ABG Allocation'!F38+'Revision No. 1'!F38</f>
        <v>42793</v>
      </c>
      <c r="G38" s="118">
        <f>'Original ABG Allocation'!G38+'Revision No. 1'!G38</f>
        <v>21310</v>
      </c>
      <c r="H38" s="118">
        <f>'Original ABG Allocation'!H38+'Revision No. 1'!H38</f>
        <v>17348</v>
      </c>
      <c r="I38" s="119">
        <f>'Original ABG Allocation'!I38+'Revision No. 1'!I38</f>
        <v>57889</v>
      </c>
      <c r="J38" s="120">
        <f t="shared" ref="J38:J57" si="1">SUM(C38:I38)</f>
        <v>5086301</v>
      </c>
      <c r="K38" s="52"/>
      <c r="BP38" s="46"/>
    </row>
    <row r="39" spans="1:68" x14ac:dyDescent="0.2">
      <c r="A39" s="50" t="s">
        <v>53</v>
      </c>
      <c r="B39" s="51" t="str">
        <f>+'Original ABG Allocation'!B39</f>
        <v>NORTHAMPTON</v>
      </c>
      <c r="C39" s="118">
        <f>'Original ABG Allocation'!C39+'Revision No. 1'!C39</f>
        <v>4087354</v>
      </c>
      <c r="D39" s="118">
        <f>'Original ABG Allocation'!D39+'Revision No. 1'!D39</f>
        <v>153486</v>
      </c>
      <c r="E39" s="118">
        <f>'Original ABG Allocation'!E39+'Revision No. 1'!E39</f>
        <v>102099</v>
      </c>
      <c r="F39" s="118">
        <f>'Original ABG Allocation'!F39+'Revision No. 1'!F39</f>
        <v>73789</v>
      </c>
      <c r="G39" s="118">
        <f>'Original ABG Allocation'!G39+'Revision No. 1'!G39</f>
        <v>19506</v>
      </c>
      <c r="H39" s="118">
        <f>'Original ABG Allocation'!H39+'Revision No. 1'!H39</f>
        <v>19316</v>
      </c>
      <c r="I39" s="119">
        <f>'Original ABG Allocation'!I39+'Revision No. 1'!I39</f>
        <v>46413</v>
      </c>
      <c r="J39" s="120">
        <f t="shared" si="1"/>
        <v>4501963</v>
      </c>
      <c r="K39" s="52"/>
      <c r="BP39" s="46"/>
    </row>
    <row r="40" spans="1:68" x14ac:dyDescent="0.2">
      <c r="A40" s="50" t="s">
        <v>54</v>
      </c>
      <c r="B40" s="51" t="str">
        <f>+'Original ABG Allocation'!B40</f>
        <v>PIKE</v>
      </c>
      <c r="C40" s="118">
        <f>'Original ABG Allocation'!C40+'Revision No. 1'!C40</f>
        <v>714453</v>
      </c>
      <c r="D40" s="118">
        <f>'Original ABG Allocation'!D40+'Revision No. 1'!D40</f>
        <v>25399</v>
      </c>
      <c r="E40" s="118">
        <f>'Original ABG Allocation'!E40+'Revision No. 1'!E40</f>
        <v>20229</v>
      </c>
      <c r="F40" s="118">
        <f>'Original ABG Allocation'!F40+'Revision No. 1'!F40</f>
        <v>20687</v>
      </c>
      <c r="G40" s="118">
        <f>'Original ABG Allocation'!G40+'Revision No. 1'!G40</f>
        <v>10000</v>
      </c>
      <c r="H40" s="118">
        <f>'Original ABG Allocation'!H40+'Revision No. 1'!H40</f>
        <v>7908</v>
      </c>
      <c r="I40" s="119">
        <f>'Original ABG Allocation'!I40+'Revision No. 1'!I40</f>
        <v>24546</v>
      </c>
      <c r="J40" s="120">
        <f t="shared" si="1"/>
        <v>823222</v>
      </c>
      <c r="K40" s="52"/>
      <c r="BP40" s="46"/>
    </row>
    <row r="41" spans="1:68" x14ac:dyDescent="0.2">
      <c r="A41" s="50" t="s">
        <v>55</v>
      </c>
      <c r="B41" s="51" t="str">
        <f>+'Original ABG Allocation'!B41</f>
        <v>B/S/S/T</v>
      </c>
      <c r="C41" s="118">
        <f>'Original ABG Allocation'!C41+'Revision No. 1'!C41</f>
        <v>3993199</v>
      </c>
      <c r="D41" s="118">
        <f>'Original ABG Allocation'!D41+'Revision No. 1'!D41</f>
        <v>141181</v>
      </c>
      <c r="E41" s="118">
        <f>'Original ABG Allocation'!E41+'Revision No. 1'!E41</f>
        <v>136248</v>
      </c>
      <c r="F41" s="118">
        <f>'Original ABG Allocation'!F41+'Revision No. 1'!F41</f>
        <v>98527</v>
      </c>
      <c r="G41" s="118">
        <f>'Original ABG Allocation'!G41+'Revision No. 1'!G41</f>
        <v>20201</v>
      </c>
      <c r="H41" s="118">
        <f>'Original ABG Allocation'!H41+'Revision No. 1'!H41</f>
        <v>24698</v>
      </c>
      <c r="I41" s="119">
        <f>'Original ABG Allocation'!I41+'Revision No. 1'!I41</f>
        <v>48433</v>
      </c>
      <c r="J41" s="120">
        <f t="shared" si="1"/>
        <v>4462487</v>
      </c>
      <c r="K41" s="52"/>
      <c r="BP41" s="46"/>
    </row>
    <row r="42" spans="1:68" x14ac:dyDescent="0.2">
      <c r="A42" s="50" t="s">
        <v>56</v>
      </c>
      <c r="B42" s="51" t="str">
        <f>+'Original ABG Allocation'!B42</f>
        <v>LUZERNE/WYOMING</v>
      </c>
      <c r="C42" s="118">
        <f>'Original ABG Allocation'!C42+'Revision No. 1'!C42</f>
        <v>9360224</v>
      </c>
      <c r="D42" s="118">
        <f>'Original ABG Allocation'!D42+'Revision No. 1'!D42</f>
        <v>343992</v>
      </c>
      <c r="E42" s="118">
        <f>'Original ABG Allocation'!E42+'Revision No. 1'!E42</f>
        <v>282547</v>
      </c>
      <c r="F42" s="118">
        <f>'Original ABG Allocation'!F42+'Revision No. 1'!F42</f>
        <v>219979</v>
      </c>
      <c r="G42" s="118">
        <f>'Original ABG Allocation'!G42+'Revision No. 1'!G42</f>
        <v>31720</v>
      </c>
      <c r="H42" s="118">
        <f>'Original ABG Allocation'!H42+'Revision No. 1'!H42</f>
        <v>54157</v>
      </c>
      <c r="I42" s="119">
        <f>'Original ABG Allocation'!I42+'Revision No. 1'!I42</f>
        <v>62651</v>
      </c>
      <c r="J42" s="120">
        <f t="shared" si="1"/>
        <v>10355270</v>
      </c>
      <c r="K42" s="52"/>
      <c r="BP42" s="46"/>
    </row>
    <row r="43" spans="1:68" x14ac:dyDescent="0.2">
      <c r="A43" s="50" t="s">
        <v>57</v>
      </c>
      <c r="B43" s="51" t="str">
        <f>+'Original ABG Allocation'!B43</f>
        <v>LACKAWANNA</v>
      </c>
      <c r="C43" s="118">
        <f>'Original ABG Allocation'!C43+'Revision No. 1'!C43</f>
        <v>5223495</v>
      </c>
      <c r="D43" s="118">
        <f>'Original ABG Allocation'!D43+'Revision No. 1'!D43</f>
        <v>202907</v>
      </c>
      <c r="E43" s="118">
        <f>'Original ABG Allocation'!E43+'Revision No. 1'!E43</f>
        <v>231866</v>
      </c>
      <c r="F43" s="118">
        <f>'Original ABG Allocation'!F43+'Revision No. 1'!F43</f>
        <v>124839</v>
      </c>
      <c r="G43" s="118">
        <f>'Original ABG Allocation'!G43+'Revision No. 1'!G43</f>
        <v>18501</v>
      </c>
      <c r="H43" s="118">
        <f>'Original ABG Allocation'!H43+'Revision No. 1'!H43</f>
        <v>33436</v>
      </c>
      <c r="I43" s="119">
        <f>'Original ABG Allocation'!I43+'Revision No. 1'!I43</f>
        <v>42257</v>
      </c>
      <c r="J43" s="120">
        <f t="shared" si="1"/>
        <v>5877301</v>
      </c>
      <c r="K43" s="52"/>
      <c r="BP43" s="46"/>
    </row>
    <row r="44" spans="1:68" x14ac:dyDescent="0.2">
      <c r="A44" s="50" t="s">
        <v>58</v>
      </c>
      <c r="B44" s="51" t="str">
        <f>+'Original ABG Allocation'!B44</f>
        <v>CARBON</v>
      </c>
      <c r="C44" s="118">
        <f>'Original ABG Allocation'!C44+'Revision No. 1'!C44</f>
        <v>1185509</v>
      </c>
      <c r="D44" s="118">
        <f>'Original ABG Allocation'!D44+'Revision No. 1'!D44</f>
        <v>44213</v>
      </c>
      <c r="E44" s="118">
        <f>'Original ABG Allocation'!E44+'Revision No. 1'!E44</f>
        <v>39403</v>
      </c>
      <c r="F44" s="118">
        <f>'Original ABG Allocation'!F44+'Revision No. 1'!F44</f>
        <v>30903</v>
      </c>
      <c r="G44" s="118">
        <f>'Original ABG Allocation'!G44+'Revision No. 1'!G44</f>
        <v>10000</v>
      </c>
      <c r="H44" s="118">
        <f>'Original ABG Allocation'!H44+'Revision No. 1'!H44</f>
        <v>7982</v>
      </c>
      <c r="I44" s="119">
        <f>'Original ABG Allocation'!I44+'Revision No. 1'!I44</f>
        <v>23256</v>
      </c>
      <c r="J44" s="120">
        <f t="shared" si="1"/>
        <v>1341266</v>
      </c>
      <c r="K44" s="52"/>
      <c r="BP44" s="46"/>
    </row>
    <row r="45" spans="1:68" x14ac:dyDescent="0.2">
      <c r="A45" s="50" t="s">
        <v>59</v>
      </c>
      <c r="B45" s="51" t="str">
        <f>+'Original ABG Allocation'!B45</f>
        <v>SCHUYLKILL</v>
      </c>
      <c r="C45" s="118">
        <f>'Original ABG Allocation'!C45+'Revision No. 1'!C45</f>
        <v>4568989</v>
      </c>
      <c r="D45" s="118">
        <f>'Original ABG Allocation'!D45+'Revision No. 1'!D45</f>
        <v>181495</v>
      </c>
      <c r="E45" s="118">
        <f>'Original ABG Allocation'!E45+'Revision No. 1'!E45</f>
        <v>156510</v>
      </c>
      <c r="F45" s="118">
        <f>'Original ABG Allocation'!F45+'Revision No. 1'!F45</f>
        <v>56511</v>
      </c>
      <c r="G45" s="118">
        <f>'Original ABG Allocation'!G45+'Revision No. 1'!G45</f>
        <v>18478</v>
      </c>
      <c r="H45" s="118">
        <f>'Original ABG Allocation'!H45+'Revision No. 1'!H45</f>
        <v>29322</v>
      </c>
      <c r="I45" s="119">
        <f>'Original ABG Allocation'!I45+'Revision No. 1'!I45</f>
        <v>42433</v>
      </c>
      <c r="J45" s="120">
        <f t="shared" si="1"/>
        <v>5053738</v>
      </c>
      <c r="K45" s="52"/>
      <c r="BP45" s="46"/>
    </row>
    <row r="46" spans="1:68" x14ac:dyDescent="0.2">
      <c r="A46" s="50" t="s">
        <v>60</v>
      </c>
      <c r="B46" s="51" t="str">
        <f>+'Original ABG Allocation'!B46</f>
        <v>CLEARFIELD</v>
      </c>
      <c r="C46" s="118">
        <f>'Original ABG Allocation'!C46+'Revision No. 1'!C46</f>
        <v>2229583</v>
      </c>
      <c r="D46" s="118">
        <f>'Original ABG Allocation'!D46+'Revision No. 1'!D46</f>
        <v>79676</v>
      </c>
      <c r="E46" s="118">
        <f>'Original ABG Allocation'!E46+'Revision No. 1'!E46</f>
        <v>76522</v>
      </c>
      <c r="F46" s="118">
        <f>'Original ABG Allocation'!F46+'Revision No. 1'!F46</f>
        <v>110249</v>
      </c>
      <c r="G46" s="118">
        <f>'Original ABG Allocation'!G46+'Revision No. 1'!G46</f>
        <v>11341</v>
      </c>
      <c r="H46" s="118">
        <f>'Original ABG Allocation'!H46+'Revision No. 1'!H46</f>
        <v>14212</v>
      </c>
      <c r="I46" s="119">
        <f>'Original ABG Allocation'!I46+'Revision No. 1'!I46</f>
        <v>28506</v>
      </c>
      <c r="J46" s="120">
        <f t="shared" si="1"/>
        <v>2550089</v>
      </c>
      <c r="K46" s="52"/>
      <c r="BP46" s="46"/>
    </row>
    <row r="47" spans="1:68" x14ac:dyDescent="0.2">
      <c r="A47" s="50" t="s">
        <v>61</v>
      </c>
      <c r="B47" s="51" t="str">
        <f>+'Original ABG Allocation'!B47</f>
        <v>JEFFERSON</v>
      </c>
      <c r="C47" s="118">
        <f>'Original ABG Allocation'!C47+'Revision No. 1'!C47</f>
        <v>1281851</v>
      </c>
      <c r="D47" s="118">
        <f>'Original ABG Allocation'!D47+'Revision No. 1'!D47</f>
        <v>51609</v>
      </c>
      <c r="E47" s="118">
        <f>'Original ABG Allocation'!E47+'Revision No. 1'!E47</f>
        <v>59466</v>
      </c>
      <c r="F47" s="118">
        <f>'Original ABG Allocation'!F47+'Revision No. 1'!F47</f>
        <v>28079</v>
      </c>
      <c r="G47" s="118">
        <f>'Original ABG Allocation'!G47+'Revision No. 1'!G47</f>
        <v>10000</v>
      </c>
      <c r="H47" s="118">
        <f>'Original ABG Allocation'!H47+'Revision No. 1'!H47</f>
        <v>8874</v>
      </c>
      <c r="I47" s="119">
        <f>'Original ABG Allocation'!I47+'Revision No. 1'!I47</f>
        <v>19041</v>
      </c>
      <c r="J47" s="120">
        <f t="shared" si="1"/>
        <v>1458920</v>
      </c>
      <c r="K47" s="52"/>
      <c r="BP47" s="46"/>
    </row>
    <row r="48" spans="1:68" x14ac:dyDescent="0.2">
      <c r="A48" s="50" t="s">
        <v>62</v>
      </c>
      <c r="B48" s="51" t="str">
        <f>+'Original ABG Allocation'!B48</f>
        <v>FOREST/WARREN</v>
      </c>
      <c r="C48" s="118">
        <f>'Original ABG Allocation'!C48+'Revision No. 1'!C48</f>
        <v>1026619</v>
      </c>
      <c r="D48" s="118">
        <f>'Original ABG Allocation'!D48+'Revision No. 1'!D48</f>
        <v>34269</v>
      </c>
      <c r="E48" s="118">
        <f>'Original ABG Allocation'!E48+'Revision No. 1'!E48</f>
        <v>30176</v>
      </c>
      <c r="F48" s="118">
        <f>'Original ABG Allocation'!F48+'Revision No. 1'!F48</f>
        <v>27753</v>
      </c>
      <c r="G48" s="118">
        <f>'Original ABG Allocation'!G48+'Revision No. 1'!G48</f>
        <v>10000</v>
      </c>
      <c r="H48" s="118">
        <f>'Original ABG Allocation'!H48+'Revision No. 1'!H48</f>
        <v>7946</v>
      </c>
      <c r="I48" s="119">
        <f>'Original ABG Allocation'!I48+'Revision No. 1'!I48</f>
        <v>21068</v>
      </c>
      <c r="J48" s="120">
        <f t="shared" si="1"/>
        <v>1157831</v>
      </c>
      <c r="K48" s="52"/>
      <c r="BP48" s="46"/>
    </row>
    <row r="49" spans="1:68" x14ac:dyDescent="0.2">
      <c r="A49" s="50" t="s">
        <v>63</v>
      </c>
      <c r="B49" s="51" t="str">
        <f>+'Original ABG Allocation'!B49</f>
        <v>VENANGO</v>
      </c>
      <c r="C49" s="118">
        <f>'Original ABG Allocation'!C49+'Revision No. 1'!C49</f>
        <v>1267563</v>
      </c>
      <c r="D49" s="118">
        <f>'Original ABG Allocation'!D49+'Revision No. 1'!D49</f>
        <v>48574</v>
      </c>
      <c r="E49" s="118">
        <f>'Original ABG Allocation'!E49+'Revision No. 1'!E49</f>
        <v>55242</v>
      </c>
      <c r="F49" s="118">
        <f>'Original ABG Allocation'!F49+'Revision No. 1'!F49</f>
        <v>36107</v>
      </c>
      <c r="G49" s="118">
        <f>'Original ABG Allocation'!G49+'Revision No. 1'!G49</f>
        <v>10000</v>
      </c>
      <c r="H49" s="118">
        <f>'Original ABG Allocation'!H49+'Revision No. 1'!H49</f>
        <v>8569</v>
      </c>
      <c r="I49" s="119">
        <f>'Original ABG Allocation'!I49+'Revision No. 1'!I49</f>
        <v>21935</v>
      </c>
      <c r="J49" s="120">
        <f t="shared" si="1"/>
        <v>1447990</v>
      </c>
      <c r="K49" s="52"/>
      <c r="BP49" s="46"/>
    </row>
    <row r="50" spans="1:68" x14ac:dyDescent="0.2">
      <c r="A50" s="50" t="s">
        <v>64</v>
      </c>
      <c r="B50" s="51" t="str">
        <f>+'Original ABG Allocation'!B50</f>
        <v>ARMSTRONG</v>
      </c>
      <c r="C50" s="118">
        <f>'Original ABG Allocation'!C50+'Revision No. 1'!C50</f>
        <v>1994604</v>
      </c>
      <c r="D50" s="118">
        <f>'Original ABG Allocation'!D50+'Revision No. 1'!D50</f>
        <v>75493</v>
      </c>
      <c r="E50" s="118">
        <f>'Original ABG Allocation'!E50+'Revision No. 1'!E50</f>
        <v>62026</v>
      </c>
      <c r="F50" s="118">
        <f>'Original ABG Allocation'!F50+'Revision No. 1'!F50</f>
        <v>71631</v>
      </c>
      <c r="G50" s="118">
        <f>'Original ABG Allocation'!G50+'Revision No. 1'!G50</f>
        <v>10719</v>
      </c>
      <c r="H50" s="118">
        <f>'Original ABG Allocation'!H50+'Revision No. 1'!H50</f>
        <v>12115</v>
      </c>
      <c r="I50" s="119">
        <f>'Original ABG Allocation'!I50+'Revision No. 1'!I50</f>
        <v>26308</v>
      </c>
      <c r="J50" s="120">
        <f t="shared" si="1"/>
        <v>2252896</v>
      </c>
      <c r="K50" s="52"/>
      <c r="BP50" s="46"/>
    </row>
    <row r="51" spans="1:68" x14ac:dyDescent="0.2">
      <c r="A51" s="50" t="s">
        <v>65</v>
      </c>
      <c r="B51" s="51" t="str">
        <f>+'Original ABG Allocation'!B51</f>
        <v>LAWRENCE</v>
      </c>
      <c r="C51" s="118">
        <f>'Original ABG Allocation'!C51+'Revision No. 1'!C51</f>
        <v>2116483</v>
      </c>
      <c r="D51" s="118">
        <f>'Original ABG Allocation'!D51+'Revision No. 1'!D51</f>
        <v>79407</v>
      </c>
      <c r="E51" s="118">
        <f>'Original ABG Allocation'!E51+'Revision No. 1'!E51</f>
        <v>65793</v>
      </c>
      <c r="F51" s="118">
        <f>'Original ABG Allocation'!F51+'Revision No. 1'!F51</f>
        <v>43055</v>
      </c>
      <c r="G51" s="118">
        <f>'Original ABG Allocation'!G51+'Revision No. 1'!G51</f>
        <v>10341</v>
      </c>
      <c r="H51" s="118">
        <f>'Original ABG Allocation'!H51+'Revision No. 1'!H51</f>
        <v>12981</v>
      </c>
      <c r="I51" s="119">
        <f>'Original ABG Allocation'!I51+'Revision No. 1'!I51</f>
        <v>26446</v>
      </c>
      <c r="J51" s="120">
        <f t="shared" si="1"/>
        <v>2354506</v>
      </c>
      <c r="K51" s="52"/>
      <c r="BP51" s="46"/>
    </row>
    <row r="52" spans="1:68" x14ac:dyDescent="0.2">
      <c r="A52" s="50" t="s">
        <v>66</v>
      </c>
      <c r="B52" s="51" t="str">
        <f>+'Original ABG Allocation'!B52</f>
        <v>MERCER</v>
      </c>
      <c r="C52" s="118">
        <f>'Original ABG Allocation'!C52+'Revision No. 1'!C52</f>
        <v>2322893</v>
      </c>
      <c r="D52" s="118">
        <f>'Original ABG Allocation'!D52+'Revision No. 1'!D52</f>
        <v>80316</v>
      </c>
      <c r="E52" s="118">
        <f>'Original ABG Allocation'!E52+'Revision No. 1'!E52</f>
        <v>77331</v>
      </c>
      <c r="F52" s="118">
        <f>'Original ABG Allocation'!F52+'Revision No. 1'!F52</f>
        <v>41143</v>
      </c>
      <c r="G52" s="118">
        <f>'Original ABG Allocation'!G52+'Revision No. 1'!G52</f>
        <v>13302</v>
      </c>
      <c r="H52" s="118">
        <f>'Original ABG Allocation'!H52+'Revision No. 1'!H52</f>
        <v>14661</v>
      </c>
      <c r="I52" s="119">
        <f>'Original ABG Allocation'!I52+'Revision No. 1'!I52</f>
        <v>31299</v>
      </c>
      <c r="J52" s="120">
        <f t="shared" si="1"/>
        <v>2580945</v>
      </c>
      <c r="K52" s="52"/>
      <c r="BP52" s="46"/>
    </row>
    <row r="53" spans="1:68" x14ac:dyDescent="0.2">
      <c r="A53" s="50" t="s">
        <v>67</v>
      </c>
      <c r="B53" s="51" t="str">
        <f>+'Original ABG Allocation'!B53</f>
        <v>MONROE</v>
      </c>
      <c r="C53" s="118">
        <f>'Original ABG Allocation'!C53+'Revision No. 1'!C53</f>
        <v>1655963</v>
      </c>
      <c r="D53" s="118">
        <f>'Original ABG Allocation'!D53+'Revision No. 1'!D53</f>
        <v>46961</v>
      </c>
      <c r="E53" s="118">
        <f>'Original ABG Allocation'!E53+'Revision No. 1'!E53</f>
        <v>65227</v>
      </c>
      <c r="F53" s="118">
        <f>'Original ABG Allocation'!F53+'Revision No. 1'!F53</f>
        <v>37809</v>
      </c>
      <c r="G53" s="118">
        <f>'Original ABG Allocation'!G53+'Revision No. 1'!G53</f>
        <v>13317</v>
      </c>
      <c r="H53" s="118">
        <f>'Original ABG Allocation'!H53+'Revision No. 1'!H53</f>
        <v>8435</v>
      </c>
      <c r="I53" s="119">
        <f>'Original ABG Allocation'!I53+'Revision No. 1'!I53</f>
        <v>42174</v>
      </c>
      <c r="J53" s="120">
        <f t="shared" si="1"/>
        <v>1869886</v>
      </c>
      <c r="K53" s="52"/>
      <c r="BP53" s="46"/>
    </row>
    <row r="54" spans="1:68" x14ac:dyDescent="0.2">
      <c r="A54" s="50" t="s">
        <v>68</v>
      </c>
      <c r="B54" s="51" t="str">
        <f>+'Original ABG Allocation'!B54</f>
        <v>CLARION</v>
      </c>
      <c r="C54" s="118">
        <f>'Original ABG Allocation'!C54+'Revision No. 1'!C54</f>
        <v>954686</v>
      </c>
      <c r="D54" s="118">
        <f>'Original ABG Allocation'!D54+'Revision No. 1'!D54</f>
        <v>32868</v>
      </c>
      <c r="E54" s="118">
        <f>'Original ABG Allocation'!E54+'Revision No. 1'!E54</f>
        <v>43252</v>
      </c>
      <c r="F54" s="118">
        <f>'Original ABG Allocation'!F54+'Revision No. 1'!F54</f>
        <v>29696</v>
      </c>
      <c r="G54" s="118">
        <f>'Original ABG Allocation'!G54+'Revision No. 1'!G54</f>
        <v>10000</v>
      </c>
      <c r="H54" s="118">
        <f>'Original ABG Allocation'!H54+'Revision No. 1'!H54</f>
        <v>7961</v>
      </c>
      <c r="I54" s="119">
        <f>'Original ABG Allocation'!I54+'Revision No. 1'!I54</f>
        <v>18749</v>
      </c>
      <c r="J54" s="120">
        <f t="shared" si="1"/>
        <v>1097212</v>
      </c>
      <c r="K54" s="52"/>
      <c r="BP54" s="46"/>
    </row>
    <row r="55" spans="1:68" x14ac:dyDescent="0.2">
      <c r="A55" s="50" t="s">
        <v>69</v>
      </c>
      <c r="B55" s="51" t="str">
        <f>+'Original ABG Allocation'!B55</f>
        <v>BUTLER</v>
      </c>
      <c r="C55" s="118">
        <f>'Original ABG Allocation'!C55+'Revision No. 1'!C55</f>
        <v>2546870</v>
      </c>
      <c r="D55" s="118">
        <f>'Original ABG Allocation'!D55+'Revision No. 1'!D55</f>
        <v>104331</v>
      </c>
      <c r="E55" s="118">
        <f>'Original ABG Allocation'!E55+'Revision No. 1'!E55</f>
        <v>112372</v>
      </c>
      <c r="F55" s="118">
        <f>'Original ABG Allocation'!F55+'Revision No. 1'!F55</f>
        <v>40783</v>
      </c>
      <c r="G55" s="118">
        <f>'Original ABG Allocation'!G55+'Revision No. 1'!G55</f>
        <v>16742</v>
      </c>
      <c r="H55" s="118">
        <f>'Original ABG Allocation'!H55+'Revision No. 1'!H55</f>
        <v>14150</v>
      </c>
      <c r="I55" s="119">
        <f>'Original ABG Allocation'!I55+'Revision No. 1'!I55</f>
        <v>38611</v>
      </c>
      <c r="J55" s="120">
        <f t="shared" si="1"/>
        <v>2873859</v>
      </c>
      <c r="K55" s="52"/>
      <c r="BP55" s="46"/>
    </row>
    <row r="56" spans="1:68" x14ac:dyDescent="0.2">
      <c r="A56" s="50" t="s">
        <v>70</v>
      </c>
      <c r="B56" s="51" t="str">
        <f>+'Original ABG Allocation'!B56</f>
        <v>POTTER</v>
      </c>
      <c r="C56" s="118">
        <f>'Original ABG Allocation'!C56+'Revision No. 1'!C56</f>
        <v>589962</v>
      </c>
      <c r="D56" s="118">
        <f>'Original ABG Allocation'!D56+'Revision No. 1'!D56</f>
        <v>25400</v>
      </c>
      <c r="E56" s="118">
        <f>'Original ABG Allocation'!E56+'Revision No. 1'!E56</f>
        <v>20017</v>
      </c>
      <c r="F56" s="118">
        <f>'Original ABG Allocation'!F56+'Revision No. 1'!F56</f>
        <v>14811</v>
      </c>
      <c r="G56" s="118">
        <f>'Original ABG Allocation'!G56+'Revision No. 1'!G56</f>
        <v>10000</v>
      </c>
      <c r="H56" s="118">
        <f>'Original ABG Allocation'!H56+'Revision No. 1'!H56</f>
        <v>7905</v>
      </c>
      <c r="I56" s="119">
        <f>'Original ABG Allocation'!I56+'Revision No. 1'!I56</f>
        <v>13351</v>
      </c>
      <c r="J56" s="120">
        <f t="shared" si="1"/>
        <v>681446</v>
      </c>
      <c r="K56" s="52"/>
      <c r="BP56" s="46"/>
    </row>
    <row r="57" spans="1:68" x14ac:dyDescent="0.2">
      <c r="A57" s="50" t="s">
        <v>71</v>
      </c>
      <c r="B57" s="51" t="str">
        <f>+'Original ABG Allocation'!B57</f>
        <v>WAYNE</v>
      </c>
      <c r="C57" s="118">
        <f>'Original ABG Allocation'!C57+'Revision No. 1'!C57</f>
        <v>1178872</v>
      </c>
      <c r="D57" s="118">
        <f>'Original ABG Allocation'!D57+'Revision No. 1'!D57</f>
        <v>35500</v>
      </c>
      <c r="E57" s="118">
        <f>'Original ABG Allocation'!E57+'Revision No. 1'!E57</f>
        <v>38682</v>
      </c>
      <c r="F57" s="118">
        <f>'Original ABG Allocation'!F57+'Revision No. 1'!F57</f>
        <v>55047</v>
      </c>
      <c r="G57" s="118">
        <f>'Original ABG Allocation'!G57+'Revision No. 1'!G57</f>
        <v>10000</v>
      </c>
      <c r="H57" s="118">
        <f>'Original ABG Allocation'!H57+'Revision No. 1'!H57</f>
        <v>8635</v>
      </c>
      <c r="I57" s="119">
        <f>'Original ABG Allocation'!I57+'Revision No. 1'!I57</f>
        <v>22788</v>
      </c>
      <c r="J57" s="120">
        <f t="shared" si="1"/>
        <v>1349524</v>
      </c>
      <c r="K57" s="52"/>
      <c r="BP57" s="46"/>
    </row>
    <row r="58" spans="1:68" ht="13.5" thickBot="1" x14ac:dyDescent="0.25">
      <c r="B58" s="51" t="s">
        <v>137</v>
      </c>
      <c r="C58" s="121">
        <f t="shared" ref="C58:J58" si="2">SUM(C6:C57)</f>
        <v>251275475</v>
      </c>
      <c r="D58" s="121">
        <f t="shared" si="2"/>
        <v>8761000</v>
      </c>
      <c r="E58" s="121">
        <f t="shared" si="2"/>
        <v>9009971</v>
      </c>
      <c r="F58" s="121">
        <f t="shared" si="2"/>
        <v>4963443</v>
      </c>
      <c r="G58" s="121">
        <f t="shared" si="2"/>
        <v>1078348</v>
      </c>
      <c r="H58" s="121">
        <f t="shared" si="2"/>
        <v>1412033</v>
      </c>
      <c r="I58" s="122">
        <f t="shared" si="2"/>
        <v>2576957</v>
      </c>
      <c r="J58" s="127">
        <f t="shared" si="2"/>
        <v>279077227</v>
      </c>
      <c r="K58" s="52"/>
      <c r="L58" s="128"/>
      <c r="M58" s="128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BP58" s="46"/>
    </row>
    <row r="59" spans="1:68" ht="13.5" thickTop="1" x14ac:dyDescent="0.2">
      <c r="C59" s="53"/>
      <c r="D59" s="53"/>
      <c r="E59" s="53"/>
      <c r="F59" s="53"/>
      <c r="G59" s="53"/>
      <c r="H59" s="53"/>
      <c r="I59" s="53"/>
    </row>
    <row r="61" spans="1:68" x14ac:dyDescent="0.2">
      <c r="J61" s="22" t="s">
        <v>8</v>
      </c>
      <c r="AC61" s="52"/>
      <c r="AD61" s="52"/>
      <c r="AE61" s="52"/>
      <c r="AF61" s="52"/>
      <c r="AG61" s="52"/>
      <c r="AH61" s="52"/>
      <c r="AI61" s="52"/>
      <c r="AJ61" s="52"/>
    </row>
    <row r="62" spans="1:68" x14ac:dyDescent="0.2">
      <c r="B62" s="52"/>
      <c r="J62" s="22" t="s">
        <v>8</v>
      </c>
    </row>
    <row r="63" spans="1:68" x14ac:dyDescent="0.2">
      <c r="J63" s="22" t="s">
        <v>8</v>
      </c>
    </row>
    <row r="64" spans="1:68" x14ac:dyDescent="0.2">
      <c r="J64" s="22" t="s">
        <v>8</v>
      </c>
    </row>
    <row r="65" spans="2:38" x14ac:dyDescent="0.2">
      <c r="J65" s="22" t="s">
        <v>8</v>
      </c>
    </row>
    <row r="66" spans="2:38" x14ac:dyDescent="0.2">
      <c r="G66" s="52"/>
      <c r="H66" s="52"/>
      <c r="I66" s="52"/>
      <c r="J66" s="22" t="s">
        <v>8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AB66" s="52"/>
      <c r="AC66" s="52"/>
      <c r="AD66" s="52"/>
    </row>
    <row r="67" spans="2:38" x14ac:dyDescent="0.2">
      <c r="D67" s="52"/>
      <c r="G67" s="52"/>
      <c r="H67" s="52"/>
      <c r="I67" s="52"/>
      <c r="J67" s="22" t="s">
        <v>8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2:38" x14ac:dyDescent="0.2">
      <c r="D68" s="52"/>
      <c r="G68" s="52"/>
      <c r="H68" s="52"/>
      <c r="I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2:38" x14ac:dyDescent="0.2">
      <c r="D69" s="52"/>
      <c r="G69" s="52"/>
      <c r="H69" s="52"/>
      <c r="I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2:38" x14ac:dyDescent="0.2">
      <c r="D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2:38" x14ac:dyDescent="0.2">
      <c r="B71" s="52"/>
      <c r="D71" s="52"/>
      <c r="G71" s="52"/>
      <c r="H71" s="52"/>
      <c r="I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2:38" x14ac:dyDescent="0.2">
      <c r="B72" s="52"/>
      <c r="D72" s="52"/>
      <c r="G72" s="52"/>
      <c r="H72" s="52"/>
      <c r="I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114" spans="5:5" ht="13.5" thickBot="1" x14ac:dyDescent="0.25">
      <c r="E114" s="54"/>
    </row>
    <row r="115" spans="5:5" ht="13.5" thickTop="1" x14ac:dyDescent="0.2"/>
  </sheetData>
  <sheetProtection algorithmName="SHA-512" hashValue="KjgjON8gWldUbVlGcP53M2NPEgNOCF7Ubjn5F/aW+DTRMrynzMbApitEI21TGdBGPS1SAyWXbFqX1msHtyiU7g==" saltValue="2Lu9gRcrrI11+tIsVSZHlA==" spinCount="100000" sheet="1" objects="1" scenarios="1"/>
  <phoneticPr fontId="0" type="noConversion"/>
  <pageMargins left="0.75" right="0.75" top="0.5" bottom="0.5" header="0" footer="0"/>
  <pageSetup scale="75" orientation="landscape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9"/>
  <sheetViews>
    <sheetView zoomScale="90" zoomScaleNormal="90" workbookViewId="0">
      <pane xSplit="2" ySplit="5" topLeftCell="C15" activePane="bottomRight" state="frozen"/>
      <selection activeCell="U8" sqref="U8"/>
      <selection pane="topRight" activeCell="U8" sqref="U8"/>
      <selection pane="bottomLeft" activeCell="U8" sqref="U8"/>
      <selection pane="bottomRight" activeCell="I58" sqref="I58"/>
    </sheetView>
  </sheetViews>
  <sheetFormatPr defaultColWidth="12.7109375" defaultRowHeight="12.75" x14ac:dyDescent="0.2"/>
  <cols>
    <col min="1" max="1" width="4.5703125" style="15" customWidth="1"/>
    <col min="2" max="2" width="21" style="15" bestFit="1" customWidth="1"/>
    <col min="3" max="3" width="14.5703125" style="15" bestFit="1" customWidth="1"/>
    <col min="4" max="4" width="11.7109375" style="15" bestFit="1" customWidth="1"/>
    <col min="5" max="5" width="16.5703125" style="15" bestFit="1" customWidth="1"/>
    <col min="6" max="6" width="11.140625" style="15" bestFit="1" customWidth="1"/>
    <col min="7" max="7" width="9" style="15" bestFit="1" customWidth="1"/>
    <col min="8" max="8" width="12.42578125" style="15" bestFit="1" customWidth="1"/>
    <col min="9" max="9" width="14.5703125" style="15" bestFit="1" customWidth="1"/>
    <col min="10" max="10" width="13.85546875" style="267" bestFit="1" customWidth="1"/>
    <col min="11" max="12" width="14.85546875" style="15" bestFit="1" customWidth="1"/>
    <col min="13" max="15" width="11.42578125" style="15" bestFit="1" customWidth="1"/>
    <col min="16" max="18" width="13.140625" style="15" bestFit="1" customWidth="1"/>
    <col min="19" max="23" width="14.28515625" style="15" bestFit="1" customWidth="1"/>
    <col min="24" max="36" width="12.7109375" style="15" customWidth="1"/>
    <col min="37" max="37" width="14.85546875" style="15" bestFit="1" customWidth="1"/>
    <col min="38" max="38" width="12.5703125" style="15" customWidth="1"/>
    <col min="39" max="41" width="13" style="15" bestFit="1" customWidth="1"/>
    <col min="42" max="42" width="12.7109375" style="15" bestFit="1" customWidth="1"/>
    <col min="43" max="43" width="12.7109375" style="15" customWidth="1"/>
    <col min="44" max="44" width="13" style="15" bestFit="1" customWidth="1"/>
    <col min="45" max="16384" width="12.7109375" style="15"/>
  </cols>
  <sheetData>
    <row r="1" spans="1:10" x14ac:dyDescent="0.2">
      <c r="A1" s="19" t="s">
        <v>298</v>
      </c>
      <c r="B1" s="213"/>
    </row>
    <row r="2" spans="1:10" x14ac:dyDescent="0.2">
      <c r="A2" s="20" t="s">
        <v>133</v>
      </c>
      <c r="B2" s="214"/>
      <c r="C2" s="71"/>
      <c r="D2" s="71"/>
    </row>
    <row r="3" spans="1:10" x14ac:dyDescent="0.2">
      <c r="A3" s="23" t="str">
        <f>+'Original ABG Allocation'!A3</f>
        <v>FY 2022-23</v>
      </c>
      <c r="B3" s="183"/>
      <c r="C3" s="16" t="str">
        <f>+'Original ABG Allocation'!C3</f>
        <v>(1)</v>
      </c>
      <c r="D3" s="16" t="str">
        <f>+'Original ABG Allocation'!D3</f>
        <v>(2)</v>
      </c>
      <c r="E3" s="16" t="str">
        <f>+'Original ABG Allocation'!E3</f>
        <v>(3)</v>
      </c>
      <c r="F3" s="16" t="str">
        <f>+'Original ABG Allocation'!F3</f>
        <v>(4)</v>
      </c>
      <c r="G3" s="16" t="str">
        <f>+'Original ABG Allocation'!G3</f>
        <v>(5)</v>
      </c>
      <c r="H3" s="16" t="str">
        <f>+'Original ABG Allocation'!H3</f>
        <v>(6)</v>
      </c>
      <c r="I3" s="16" t="str">
        <f>+'Original ABG Allocation'!I3</f>
        <v>(7)</v>
      </c>
      <c r="J3" s="268" t="str">
        <f>+'Original ABG Allocation'!J3</f>
        <v>(8)</v>
      </c>
    </row>
    <row r="4" spans="1:10" x14ac:dyDescent="0.2">
      <c r="B4" s="183"/>
      <c r="C4" s="16" t="str">
        <f>+'Original ABG Allocation'!C4</f>
        <v>REGULAR</v>
      </c>
      <c r="D4" s="16" t="str">
        <f>+'Original ABG Allocation'!D4</f>
        <v>CAREGIVER</v>
      </c>
      <c r="E4" s="16" t="str">
        <f>+'Original ABG Allocation'!E4</f>
        <v>FED. CAREGIVER</v>
      </c>
      <c r="F4" s="16"/>
      <c r="G4" s="16"/>
      <c r="H4" s="16" t="str">
        <f>+'Original ABG Allocation'!H4</f>
        <v>HEALTH</v>
      </c>
      <c r="I4" s="16"/>
      <c r="J4" s="268" t="str">
        <f>+'Original ABG Allocation'!J4</f>
        <v>TOTAL ALL</v>
      </c>
    </row>
    <row r="5" spans="1:10" x14ac:dyDescent="0.2">
      <c r="B5" s="183"/>
      <c r="C5" s="38" t="str">
        <f>+'Original ABG Allocation'!C5</f>
        <v>BLOCK GRANT</v>
      </c>
      <c r="D5" s="38" t="str">
        <f>+'Original ABG Allocation'!D5</f>
        <v xml:space="preserve">SUPPORT </v>
      </c>
      <c r="E5" s="38" t="str">
        <f>+'Original ABG Allocation'!E5</f>
        <v xml:space="preserve">SUPPORT </v>
      </c>
      <c r="F5" s="38" t="str">
        <f>+'Original ABG Allocation'!F5</f>
        <v>NSIP</v>
      </c>
      <c r="G5" s="16" t="s">
        <v>246</v>
      </c>
      <c r="H5" s="38" t="str">
        <f>+'Original ABG Allocation'!H5</f>
        <v>PROMOTION</v>
      </c>
      <c r="I5" s="38" t="s">
        <v>13</v>
      </c>
      <c r="J5" s="269" t="str">
        <f>+'Original ABG Allocation'!J5</f>
        <v>FUNDS</v>
      </c>
    </row>
    <row r="6" spans="1:10" x14ac:dyDescent="0.2">
      <c r="A6" s="216" t="s">
        <v>20</v>
      </c>
      <c r="B6" s="29" t="str">
        <f>+'Original ABG Allocation'!B6</f>
        <v>ERIE</v>
      </c>
      <c r="C6" s="219">
        <f>'Regular BG'!T7</f>
        <v>84501</v>
      </c>
      <c r="D6" s="134">
        <f>'Caregiver Support'!H7</f>
        <v>-117011</v>
      </c>
      <c r="E6" s="134">
        <f>'Federal Caregiver Support'!P7</f>
        <v>117011</v>
      </c>
      <c r="F6" s="134">
        <f>NSIP!J7</f>
        <v>13216</v>
      </c>
      <c r="G6" s="134">
        <f>+'PA MEDI'!H7</f>
        <v>-312</v>
      </c>
      <c r="H6" s="220">
        <f>'Health Promotion'!Z7</f>
        <v>690</v>
      </c>
      <c r="I6" s="134">
        <f>'Other Funds-Revision No. 2'!AF6</f>
        <v>887188</v>
      </c>
      <c r="J6" s="267">
        <f>SUM(C6:I6)</f>
        <v>985283</v>
      </c>
    </row>
    <row r="7" spans="1:10" x14ac:dyDescent="0.2">
      <c r="A7" s="216" t="s">
        <v>21</v>
      </c>
      <c r="B7" s="29" t="str">
        <f>+'Original ABG Allocation'!B7</f>
        <v>CRAWFORD</v>
      </c>
      <c r="C7" s="219">
        <f>'Regular BG'!T8</f>
        <v>-51385</v>
      </c>
      <c r="D7" s="134">
        <f>'Caregiver Support'!H8</f>
        <v>-71223</v>
      </c>
      <c r="E7" s="134">
        <f>'Federal Caregiver Support'!P8</f>
        <v>71223</v>
      </c>
      <c r="F7" s="134">
        <f>NSIP!J8</f>
        <v>39097</v>
      </c>
      <c r="G7" s="134">
        <f>+'PA MEDI'!H8</f>
        <v>-1429</v>
      </c>
      <c r="H7" s="220">
        <f>'Health Promotion'!Z8</f>
        <v>182</v>
      </c>
      <c r="I7" s="134">
        <f>'Other Funds-Revision No. 2'!AF7</f>
        <v>1341956</v>
      </c>
      <c r="J7" s="267">
        <f t="shared" ref="J7:J37" si="0">SUM(C7:I7)</f>
        <v>1328421</v>
      </c>
    </row>
    <row r="8" spans="1:10" x14ac:dyDescent="0.2">
      <c r="A8" s="216" t="s">
        <v>22</v>
      </c>
      <c r="B8" s="29" t="str">
        <f>+'Original ABG Allocation'!B8</f>
        <v>CAM/ELK/MCKEAN</v>
      </c>
      <c r="C8" s="219">
        <f>'Regular BG'!T9</f>
        <v>-44612</v>
      </c>
      <c r="D8" s="134">
        <f>'Caregiver Support'!H9</f>
        <v>-78295</v>
      </c>
      <c r="E8" s="134">
        <f>'Federal Caregiver Support'!P9</f>
        <v>78295</v>
      </c>
      <c r="F8" s="134">
        <f>NSIP!J9</f>
        <v>-1488</v>
      </c>
      <c r="G8" s="134">
        <f>+'PA MEDI'!H9</f>
        <v>-2766</v>
      </c>
      <c r="H8" s="220">
        <f>'Health Promotion'!Z9</f>
        <v>-1096</v>
      </c>
      <c r="I8" s="134">
        <f>'Other Funds-Revision No. 2'!AF8</f>
        <v>952316</v>
      </c>
      <c r="J8" s="267">
        <f t="shared" si="0"/>
        <v>902354</v>
      </c>
    </row>
    <row r="9" spans="1:10" x14ac:dyDescent="0.2">
      <c r="A9" s="216" t="s">
        <v>23</v>
      </c>
      <c r="B9" s="29" t="str">
        <f>+'Original ABG Allocation'!B9</f>
        <v>BEAVER</v>
      </c>
      <c r="C9" s="134">
        <f>'Regular BG'!T10</f>
        <v>7369</v>
      </c>
      <c r="D9" s="134">
        <f>'Caregiver Support'!H10</f>
        <v>-90522</v>
      </c>
      <c r="E9" s="134">
        <f>'Federal Caregiver Support'!P10</f>
        <v>90522</v>
      </c>
      <c r="F9" s="134">
        <f>NSIP!J10</f>
        <v>-9233</v>
      </c>
      <c r="G9" s="134">
        <f>+'PA MEDI'!H10</f>
        <v>-2055</v>
      </c>
      <c r="H9" s="220">
        <f>'Health Promotion'!Z10</f>
        <v>-1850</v>
      </c>
      <c r="I9" s="134">
        <f>'Other Funds-Revision No. 2'!AF9</f>
        <v>921936</v>
      </c>
      <c r="J9" s="267">
        <f t="shared" si="0"/>
        <v>916167</v>
      </c>
    </row>
    <row r="10" spans="1:10" x14ac:dyDescent="0.2">
      <c r="A10" s="216" t="s">
        <v>24</v>
      </c>
      <c r="B10" s="29" t="str">
        <f>+'Original ABG Allocation'!B10</f>
        <v>INDIANA</v>
      </c>
      <c r="C10" s="134">
        <f>'Regular BG'!T11</f>
        <v>1490</v>
      </c>
      <c r="D10" s="134">
        <f>'Caregiver Support'!H11</f>
        <v>-54251</v>
      </c>
      <c r="E10" s="134">
        <f>'Federal Caregiver Support'!P11</f>
        <v>54251</v>
      </c>
      <c r="F10" s="134">
        <f>NSIP!J11</f>
        <v>847</v>
      </c>
      <c r="G10" s="134">
        <f>+'PA MEDI'!H11</f>
        <v>-1903</v>
      </c>
      <c r="H10" s="220">
        <f>'Health Promotion'!Z11</f>
        <v>-638</v>
      </c>
      <c r="I10" s="134">
        <f>'Other Funds-Revision No. 2'!AF10</f>
        <v>865865</v>
      </c>
      <c r="J10" s="267">
        <f t="shared" si="0"/>
        <v>865661</v>
      </c>
    </row>
    <row r="11" spans="1:10" x14ac:dyDescent="0.2">
      <c r="A11" s="216" t="s">
        <v>25</v>
      </c>
      <c r="B11" s="29" t="str">
        <f>+'Original ABG Allocation'!B11</f>
        <v>ALLEGHENY</v>
      </c>
      <c r="C11" s="134">
        <f>'Regular BG'!T12</f>
        <v>-585764</v>
      </c>
      <c r="D11" s="134">
        <f>'Caregiver Support'!H12</f>
        <v>-768449</v>
      </c>
      <c r="E11" s="134">
        <f>'Federal Caregiver Support'!P12</f>
        <v>768449</v>
      </c>
      <c r="F11" s="134">
        <f>NSIP!J12</f>
        <v>105099</v>
      </c>
      <c r="G11" s="134">
        <f>+'PA MEDI'!H12</f>
        <v>-20515</v>
      </c>
      <c r="H11" s="220">
        <f>'Health Promotion'!Z12</f>
        <v>-25597</v>
      </c>
      <c r="I11" s="134">
        <f>'Other Funds-Revision No. 2'!AF11</f>
        <v>4744850</v>
      </c>
      <c r="J11" s="267">
        <f t="shared" si="0"/>
        <v>4218073</v>
      </c>
    </row>
    <row r="12" spans="1:10" x14ac:dyDescent="0.2">
      <c r="A12" s="216" t="s">
        <v>26</v>
      </c>
      <c r="B12" s="29" t="str">
        <f>+'Original ABG Allocation'!B12</f>
        <v>WESTMORELAND</v>
      </c>
      <c r="C12" s="134">
        <f>'Regular BG'!T13</f>
        <v>30264</v>
      </c>
      <c r="D12" s="134">
        <f>'Caregiver Support'!H13</f>
        <v>-209780</v>
      </c>
      <c r="E12" s="134">
        <f>'Federal Caregiver Support'!P13</f>
        <v>209780</v>
      </c>
      <c r="F12" s="134">
        <f>NSIP!J13</f>
        <v>-12643</v>
      </c>
      <c r="G12" s="134">
        <f>+'PA MEDI'!H13</f>
        <v>-5773</v>
      </c>
      <c r="H12" s="220">
        <f>'Health Promotion'!Z13</f>
        <v>-4496</v>
      </c>
      <c r="I12" s="134">
        <f>'Other Funds-Revision No. 2'!AF12</f>
        <v>1551972</v>
      </c>
      <c r="J12" s="267">
        <f t="shared" si="0"/>
        <v>1559324</v>
      </c>
    </row>
    <row r="13" spans="1:10" x14ac:dyDescent="0.2">
      <c r="A13" s="216" t="s">
        <v>27</v>
      </c>
      <c r="B13" s="29" t="str">
        <f>+'Original ABG Allocation'!B13</f>
        <v>WASH/FAY/GREENE</v>
      </c>
      <c r="C13" s="134">
        <f>'Regular BG'!T14</f>
        <v>-288890</v>
      </c>
      <c r="D13" s="134">
        <f>'Caregiver Support'!H14</f>
        <v>-295201</v>
      </c>
      <c r="E13" s="134">
        <f>'Federal Caregiver Support'!P14</f>
        <v>295201</v>
      </c>
      <c r="F13" s="134">
        <f>NSIP!J14</f>
        <v>134053</v>
      </c>
      <c r="G13" s="134">
        <f>+'PA MEDI'!H14</f>
        <v>-5000</v>
      </c>
      <c r="H13" s="220">
        <f>'Health Promotion'!Z14</f>
        <v>-11159</v>
      </c>
      <c r="I13" s="134">
        <f>'Other Funds-Revision No. 2'!AF13</f>
        <v>1841401</v>
      </c>
      <c r="J13" s="267">
        <f t="shared" si="0"/>
        <v>1670405</v>
      </c>
    </row>
    <row r="14" spans="1:10" x14ac:dyDescent="0.2">
      <c r="A14" s="216" t="s">
        <v>28</v>
      </c>
      <c r="B14" s="29" t="str">
        <f>+'Original ABG Allocation'!B14</f>
        <v>SOMERSET</v>
      </c>
      <c r="C14" s="134">
        <f>'Regular BG'!T15</f>
        <v>22557</v>
      </c>
      <c r="D14" s="134">
        <f>'Caregiver Support'!H15</f>
        <v>-61225</v>
      </c>
      <c r="E14" s="134">
        <f>'Federal Caregiver Support'!P15</f>
        <v>61225</v>
      </c>
      <c r="F14" s="134">
        <f>NSIP!J15</f>
        <v>117401</v>
      </c>
      <c r="G14" s="134">
        <f>+'PA MEDI'!H15</f>
        <v>-2713.0041460428456</v>
      </c>
      <c r="H14" s="220">
        <f>'Health Promotion'!Z15</f>
        <v>-1225</v>
      </c>
      <c r="I14" s="134">
        <f>'Other Funds-Revision No. 2'!AF14</f>
        <v>1704463</v>
      </c>
      <c r="J14" s="267">
        <f t="shared" si="0"/>
        <v>1840482.9958539573</v>
      </c>
    </row>
    <row r="15" spans="1:10" x14ac:dyDescent="0.2">
      <c r="A15" s="216" t="s">
        <v>29</v>
      </c>
      <c r="B15" s="29" t="str">
        <f>+'Original ABG Allocation'!B15</f>
        <v>CAMBRIA</v>
      </c>
      <c r="C15" s="134">
        <f>'Regular BG'!T16</f>
        <v>-56562</v>
      </c>
      <c r="D15" s="134">
        <f>'Caregiver Support'!H16</f>
        <v>-105258</v>
      </c>
      <c r="E15" s="134">
        <f>'Federal Caregiver Support'!P16</f>
        <v>105258</v>
      </c>
      <c r="F15" s="134">
        <f>NSIP!J16</f>
        <v>29723</v>
      </c>
      <c r="G15" s="134">
        <f>+'PA MEDI'!H16</f>
        <v>-3509</v>
      </c>
      <c r="H15" s="220">
        <f>'Health Promotion'!Z16</f>
        <v>-3580</v>
      </c>
      <c r="I15" s="134">
        <f>'Other Funds-Revision No. 2'!AF15</f>
        <v>946999</v>
      </c>
      <c r="J15" s="267">
        <f t="shared" si="0"/>
        <v>913071</v>
      </c>
    </row>
    <row r="16" spans="1:10" x14ac:dyDescent="0.2">
      <c r="A16" s="216" t="s">
        <v>30</v>
      </c>
      <c r="B16" s="29" t="str">
        <f>+'Original ABG Allocation'!B16</f>
        <v>BLAIR</v>
      </c>
      <c r="C16" s="134">
        <f>'Regular BG'!T17</f>
        <v>-32132</v>
      </c>
      <c r="D16" s="134">
        <f>'Caregiver Support'!H17</f>
        <v>-85563</v>
      </c>
      <c r="E16" s="134">
        <f>'Federal Caregiver Support'!P17</f>
        <v>85563</v>
      </c>
      <c r="F16" s="134">
        <f>NSIP!J17</f>
        <v>-11347</v>
      </c>
      <c r="G16" s="134">
        <f>+'PA MEDI'!H17</f>
        <v>-1716</v>
      </c>
      <c r="H16" s="220">
        <f>'Health Promotion'!Z17</f>
        <v>-1950</v>
      </c>
      <c r="I16" s="134">
        <f>'Other Funds-Revision No. 2'!AF16</f>
        <v>3016638</v>
      </c>
      <c r="J16" s="267">
        <f t="shared" si="0"/>
        <v>2969493</v>
      </c>
    </row>
    <row r="17" spans="1:10" x14ac:dyDescent="0.2">
      <c r="A17" s="216" t="s">
        <v>31</v>
      </c>
      <c r="B17" s="29" t="str">
        <f>+'Original ABG Allocation'!B17</f>
        <v>BED/FULT/HUNT</v>
      </c>
      <c r="C17" s="134">
        <f>'Regular BG'!T18</f>
        <v>-22175</v>
      </c>
      <c r="D17" s="134">
        <f>'Caregiver Support'!H18</f>
        <v>-90019</v>
      </c>
      <c r="E17" s="134">
        <f>'Federal Caregiver Support'!P18</f>
        <v>90019</v>
      </c>
      <c r="F17" s="134">
        <f>NSIP!J18</f>
        <v>-12202</v>
      </c>
      <c r="G17" s="134">
        <f>+'PA MEDI'!H18</f>
        <v>-871</v>
      </c>
      <c r="H17" s="220">
        <f>'Health Promotion'!Z18</f>
        <v>379</v>
      </c>
      <c r="I17" s="134">
        <f>'Other Funds-Revision No. 2'!AF17</f>
        <v>1277320</v>
      </c>
      <c r="J17" s="267">
        <f t="shared" si="0"/>
        <v>1242451</v>
      </c>
    </row>
    <row r="18" spans="1:10" x14ac:dyDescent="0.2">
      <c r="A18" s="216" t="s">
        <v>32</v>
      </c>
      <c r="B18" s="29" t="str">
        <f>+'Original ABG Allocation'!B18</f>
        <v>CENTRE</v>
      </c>
      <c r="C18" s="134">
        <f>'Regular BG'!T19</f>
        <v>67188</v>
      </c>
      <c r="D18" s="134">
        <f>'Caregiver Support'!H19</f>
        <v>-33849</v>
      </c>
      <c r="E18" s="134">
        <f>'Federal Caregiver Support'!P19</f>
        <v>33849</v>
      </c>
      <c r="F18" s="134">
        <f>NSIP!J19</f>
        <v>12151</v>
      </c>
      <c r="G18" s="134">
        <f>+'PA MEDI'!H19</f>
        <v>-1143</v>
      </c>
      <c r="H18" s="220">
        <f>'Health Promotion'!Z19</f>
        <v>4215</v>
      </c>
      <c r="I18" s="134">
        <f>'Other Funds-Revision No. 2'!AF18</f>
        <v>893678</v>
      </c>
      <c r="J18" s="267">
        <f t="shared" si="0"/>
        <v>976089</v>
      </c>
    </row>
    <row r="19" spans="1:10" x14ac:dyDescent="0.2">
      <c r="A19" s="216" t="s">
        <v>33</v>
      </c>
      <c r="B19" s="29" t="str">
        <f>+'Original ABG Allocation'!B19</f>
        <v>LYCOM/CLINTON</v>
      </c>
      <c r="C19" s="134">
        <f>'Regular BG'!T20</f>
        <v>2166</v>
      </c>
      <c r="D19" s="134">
        <f>'Caregiver Support'!H20</f>
        <v>-88046</v>
      </c>
      <c r="E19" s="134">
        <f>'Federal Caregiver Support'!P20</f>
        <v>88046</v>
      </c>
      <c r="F19" s="134">
        <f>NSIP!J20</f>
        <v>10724</v>
      </c>
      <c r="G19" s="134">
        <f>+'PA MEDI'!H20</f>
        <v>-2478</v>
      </c>
      <c r="H19" s="220">
        <f>'Health Promotion'!Z20</f>
        <v>884</v>
      </c>
      <c r="I19" s="134">
        <f>'Other Funds-Revision No. 2'!AF19</f>
        <v>966541</v>
      </c>
      <c r="J19" s="267">
        <f t="shared" si="0"/>
        <v>977837</v>
      </c>
    </row>
    <row r="20" spans="1:10" x14ac:dyDescent="0.2">
      <c r="A20" s="216" t="s">
        <v>34</v>
      </c>
      <c r="B20" s="29" t="str">
        <f>+'Original ABG Allocation'!B20</f>
        <v>COLUM/MONT</v>
      </c>
      <c r="C20" s="134">
        <f>'Regular BG'!T21</f>
        <v>-27615</v>
      </c>
      <c r="D20" s="134">
        <f>'Caregiver Support'!H21</f>
        <v>-49857</v>
      </c>
      <c r="E20" s="134">
        <f>'Federal Caregiver Support'!P21</f>
        <v>49857</v>
      </c>
      <c r="F20" s="134">
        <f>NSIP!J21</f>
        <v>7208</v>
      </c>
      <c r="G20" s="134">
        <f>+'PA MEDI'!H21</f>
        <v>-2110</v>
      </c>
      <c r="H20" s="220">
        <f>'Health Promotion'!Z21</f>
        <v>-1441</v>
      </c>
      <c r="I20" s="134">
        <f>'Other Funds-Revision No. 2'!AF20</f>
        <v>1025417</v>
      </c>
      <c r="J20" s="267">
        <f t="shared" si="0"/>
        <v>1001459</v>
      </c>
    </row>
    <row r="21" spans="1:10" x14ac:dyDescent="0.2">
      <c r="A21" s="216" t="s">
        <v>35</v>
      </c>
      <c r="B21" s="29" t="str">
        <f>+'Original ABG Allocation'!B21</f>
        <v>NORTHUMBERLND</v>
      </c>
      <c r="C21" s="134">
        <f>'Regular BG'!T22</f>
        <v>-56126</v>
      </c>
      <c r="D21" s="134">
        <f>'Caregiver Support'!H22</f>
        <v>-92215</v>
      </c>
      <c r="E21" s="134">
        <f>'Federal Caregiver Support'!P22</f>
        <v>92215</v>
      </c>
      <c r="F21" s="134">
        <f>NSIP!J22</f>
        <v>39120</v>
      </c>
      <c r="G21" s="134">
        <f>+'PA MEDI'!H22</f>
        <v>-2244</v>
      </c>
      <c r="H21" s="220">
        <f>'Health Promotion'!Z22</f>
        <v>-3310</v>
      </c>
      <c r="I21" s="134">
        <f>'Other Funds-Revision No. 2'!AF21</f>
        <v>869463</v>
      </c>
      <c r="J21" s="267">
        <f t="shared" si="0"/>
        <v>846903</v>
      </c>
    </row>
    <row r="22" spans="1:10" x14ac:dyDescent="0.2">
      <c r="A22" s="216" t="s">
        <v>36</v>
      </c>
      <c r="B22" s="29" t="str">
        <f>+'Original ABG Allocation'!B22</f>
        <v>UNION/SNYDER</v>
      </c>
      <c r="C22" s="134">
        <f>'Regular BG'!T23</f>
        <v>56992</v>
      </c>
      <c r="D22" s="134">
        <f>'Caregiver Support'!H23</f>
        <v>-31366</v>
      </c>
      <c r="E22" s="134">
        <f>'Federal Caregiver Support'!P23</f>
        <v>31366</v>
      </c>
      <c r="F22" s="134">
        <f>NSIP!J23</f>
        <v>20552</v>
      </c>
      <c r="G22" s="134">
        <f>+'PA MEDI'!H23</f>
        <v>-2154</v>
      </c>
      <c r="H22" s="220">
        <f>'Health Promotion'!Z23</f>
        <v>1550</v>
      </c>
      <c r="I22" s="134">
        <f>'Other Funds-Revision No. 2'!AF22</f>
        <v>940348</v>
      </c>
      <c r="J22" s="267">
        <f t="shared" si="0"/>
        <v>1017288</v>
      </c>
    </row>
    <row r="23" spans="1:10" x14ac:dyDescent="0.2">
      <c r="A23" s="216" t="s">
        <v>37</v>
      </c>
      <c r="B23" s="29" t="str">
        <f>+'Original ABG Allocation'!B23</f>
        <v>MIFF/JUNIATA</v>
      </c>
      <c r="C23" s="134">
        <f>'Regular BG'!T24</f>
        <v>16048</v>
      </c>
      <c r="D23" s="134">
        <f>'Caregiver Support'!H24</f>
        <v>-48647</v>
      </c>
      <c r="E23" s="134">
        <f>'Federal Caregiver Support'!P24</f>
        <v>48647</v>
      </c>
      <c r="F23" s="134">
        <f>NSIP!J24</f>
        <v>15475</v>
      </c>
      <c r="G23" s="134">
        <f>+'PA MEDI'!H24</f>
        <v>-1832</v>
      </c>
      <c r="H23" s="220">
        <f>'Health Promotion'!Z24</f>
        <v>-58</v>
      </c>
      <c r="I23" s="134">
        <f>'Other Funds-Revision No. 2'!AF23</f>
        <v>867556</v>
      </c>
      <c r="J23" s="267">
        <f t="shared" si="0"/>
        <v>897189</v>
      </c>
    </row>
    <row r="24" spans="1:10" x14ac:dyDescent="0.2">
      <c r="A24" s="216" t="s">
        <v>38</v>
      </c>
      <c r="B24" s="29" t="str">
        <f>+'Original ABG Allocation'!B24</f>
        <v>FRANKLIN</v>
      </c>
      <c r="C24" s="134">
        <f>'Regular BG'!T25</f>
        <v>-60906</v>
      </c>
      <c r="D24" s="134">
        <f>'Caregiver Support'!H25</f>
        <v>-62546</v>
      </c>
      <c r="E24" s="134">
        <f>'Federal Caregiver Support'!P25</f>
        <v>62546</v>
      </c>
      <c r="F24" s="134">
        <f>NSIP!J25</f>
        <v>-10995</v>
      </c>
      <c r="G24" s="134">
        <f>+'PA MEDI'!H25</f>
        <v>-4027</v>
      </c>
      <c r="H24" s="220">
        <f>'Health Promotion'!Z25</f>
        <v>423</v>
      </c>
      <c r="I24" s="134">
        <f>'Other Funds-Revision No. 2'!AF24</f>
        <v>1374265</v>
      </c>
      <c r="J24" s="267">
        <f t="shared" si="0"/>
        <v>1298760</v>
      </c>
    </row>
    <row r="25" spans="1:10" x14ac:dyDescent="0.2">
      <c r="A25" s="216" t="s">
        <v>39</v>
      </c>
      <c r="B25" s="29" t="str">
        <f>+'Original ABG Allocation'!B25</f>
        <v>ADAMS</v>
      </c>
      <c r="C25" s="134">
        <f>'Regular BG'!T26</f>
        <v>112194</v>
      </c>
      <c r="D25" s="134">
        <f>'Caregiver Support'!H26</f>
        <v>-29540</v>
      </c>
      <c r="E25" s="134">
        <f>'Federal Caregiver Support'!P26</f>
        <v>29540</v>
      </c>
      <c r="F25" s="134">
        <f>NSIP!J26</f>
        <v>6377</v>
      </c>
      <c r="G25" s="134">
        <f>+'PA MEDI'!H26</f>
        <v>-616</v>
      </c>
      <c r="H25" s="220">
        <f>'Health Promotion'!Z26</f>
        <v>3623</v>
      </c>
      <c r="I25" s="134">
        <f>'Other Funds-Revision No. 2'!AF25</f>
        <v>730890</v>
      </c>
      <c r="J25" s="267">
        <f t="shared" si="0"/>
        <v>852468</v>
      </c>
    </row>
    <row r="26" spans="1:10" x14ac:dyDescent="0.2">
      <c r="A26" s="216" t="s">
        <v>40</v>
      </c>
      <c r="B26" s="29" t="str">
        <f>+'Original ABG Allocation'!B26</f>
        <v>CUMBERLAND</v>
      </c>
      <c r="C26" s="134">
        <f>'Regular BG'!T27</f>
        <v>115053</v>
      </c>
      <c r="D26" s="134">
        <f>'Caregiver Support'!H27</f>
        <v>-60552</v>
      </c>
      <c r="E26" s="134">
        <f>'Federal Caregiver Support'!P27</f>
        <v>60552</v>
      </c>
      <c r="F26" s="134">
        <f>NSIP!J27</f>
        <v>12349</v>
      </c>
      <c r="G26" s="134">
        <f>+'PA MEDI'!H27</f>
        <v>-3112</v>
      </c>
      <c r="H26" s="220">
        <f>'Health Promotion'!Z27</f>
        <v>6679</v>
      </c>
      <c r="I26" s="134">
        <f>'Other Funds-Revision No. 2'!AF26</f>
        <v>900836</v>
      </c>
      <c r="J26" s="267">
        <f t="shared" si="0"/>
        <v>1031805</v>
      </c>
    </row>
    <row r="27" spans="1:10" x14ac:dyDescent="0.2">
      <c r="A27" s="216" t="s">
        <v>41</v>
      </c>
      <c r="B27" s="29" t="str">
        <f>+'Original ABG Allocation'!B27</f>
        <v>PERRY</v>
      </c>
      <c r="C27" s="134">
        <f>'Regular BG'!T28</f>
        <v>33016</v>
      </c>
      <c r="D27" s="134">
        <f>'Caregiver Support'!H28</f>
        <v>-19048</v>
      </c>
      <c r="E27" s="134">
        <f>'Federal Caregiver Support'!P28</f>
        <v>19048</v>
      </c>
      <c r="F27" s="134">
        <f>NSIP!J28</f>
        <v>-7238</v>
      </c>
      <c r="G27" s="134">
        <f>+'PA MEDI'!H28</f>
        <v>-5032</v>
      </c>
      <c r="H27" s="220">
        <f>'Health Promotion'!Z28</f>
        <v>-571</v>
      </c>
      <c r="I27" s="134">
        <f>'Other Funds-Revision No. 2'!AF27</f>
        <v>709684</v>
      </c>
      <c r="J27" s="267">
        <f t="shared" si="0"/>
        <v>729859</v>
      </c>
    </row>
    <row r="28" spans="1:10" x14ac:dyDescent="0.2">
      <c r="A28" s="216" t="s">
        <v>42</v>
      </c>
      <c r="B28" s="29" t="str">
        <f>+'Original ABG Allocation'!B28</f>
        <v>DAUPHIN</v>
      </c>
      <c r="C28" s="134">
        <f>'Regular BG'!T29</f>
        <v>112127</v>
      </c>
      <c r="D28" s="134">
        <f>'Caregiver Support'!H29</f>
        <v>-128800</v>
      </c>
      <c r="E28" s="134">
        <f>'Federal Caregiver Support'!P29</f>
        <v>128800</v>
      </c>
      <c r="F28" s="134">
        <f>NSIP!J29</f>
        <v>72131</v>
      </c>
      <c r="G28" s="134">
        <f>+'PA MEDI'!H29</f>
        <v>976</v>
      </c>
      <c r="H28" s="220">
        <f>'Health Promotion'!Z29</f>
        <v>2983</v>
      </c>
      <c r="I28" s="134">
        <f>'Other Funds-Revision No. 2'!AF28</f>
        <v>505137</v>
      </c>
      <c r="J28" s="267">
        <f t="shared" si="0"/>
        <v>693354</v>
      </c>
    </row>
    <row r="29" spans="1:10" x14ac:dyDescent="0.2">
      <c r="A29" s="216" t="s">
        <v>43</v>
      </c>
      <c r="B29" s="29" t="str">
        <f>+'Original ABG Allocation'!B29</f>
        <v>LEBANON</v>
      </c>
      <c r="C29" s="134">
        <f>'Regular BG'!T30</f>
        <v>36344</v>
      </c>
      <c r="D29" s="134">
        <f>'Caregiver Support'!H30</f>
        <v>-51410</v>
      </c>
      <c r="E29" s="134">
        <f>'Federal Caregiver Support'!P30</f>
        <v>51410</v>
      </c>
      <c r="F29" s="134">
        <f>NSIP!J30</f>
        <v>23559</v>
      </c>
      <c r="G29" s="134">
        <f>+'PA MEDI'!H30</f>
        <v>-1960</v>
      </c>
      <c r="H29" s="220">
        <f>'Health Promotion'!Z30</f>
        <v>2659</v>
      </c>
      <c r="I29" s="134">
        <f>'Other Funds-Revision No. 2'!AF29</f>
        <v>993058</v>
      </c>
      <c r="J29" s="267">
        <f t="shared" si="0"/>
        <v>1053660</v>
      </c>
    </row>
    <row r="30" spans="1:10" x14ac:dyDescent="0.2">
      <c r="A30" s="216" t="s">
        <v>44</v>
      </c>
      <c r="B30" s="29" t="str">
        <f>+'Original ABG Allocation'!B30</f>
        <v>YORK</v>
      </c>
      <c r="C30" s="134">
        <f>'Regular BG'!T31</f>
        <v>151697</v>
      </c>
      <c r="D30" s="134">
        <f>'Caregiver Support'!H31</f>
        <v>-149422</v>
      </c>
      <c r="E30" s="134">
        <f>'Federal Caregiver Support'!P31</f>
        <v>149422</v>
      </c>
      <c r="F30" s="134">
        <f>NSIP!J31</f>
        <v>99237</v>
      </c>
      <c r="G30" s="134">
        <f>+'PA MEDI'!H31</f>
        <v>824</v>
      </c>
      <c r="H30" s="220">
        <f>'Health Promotion'!Z31</f>
        <v>9965</v>
      </c>
      <c r="I30" s="134">
        <f>'Other Funds-Revision No. 2'!AF30</f>
        <v>2772773</v>
      </c>
      <c r="J30" s="267">
        <f t="shared" si="0"/>
        <v>3034496</v>
      </c>
    </row>
    <row r="31" spans="1:10" x14ac:dyDescent="0.2">
      <c r="A31" s="216" t="s">
        <v>45</v>
      </c>
      <c r="B31" s="29" t="str">
        <f>+'Original ABG Allocation'!B31</f>
        <v>LANCASTER</v>
      </c>
      <c r="C31" s="134">
        <f>'Regular BG'!T32</f>
        <v>242713</v>
      </c>
      <c r="D31" s="134">
        <f>'Caregiver Support'!H32</f>
        <v>-148828</v>
      </c>
      <c r="E31" s="134">
        <f>'Federal Caregiver Support'!P32</f>
        <v>148828</v>
      </c>
      <c r="F31" s="134">
        <f>NSIP!J32</f>
        <v>38814</v>
      </c>
      <c r="G31" s="134">
        <f>+'PA MEDI'!H32</f>
        <v>-1569</v>
      </c>
      <c r="H31" s="220">
        <f>'Health Promotion'!Z32</f>
        <v>9259</v>
      </c>
      <c r="I31" s="134">
        <f>'Other Funds-Revision No. 2'!AF31</f>
        <v>2994011</v>
      </c>
      <c r="J31" s="267">
        <f t="shared" si="0"/>
        <v>3283228</v>
      </c>
    </row>
    <row r="32" spans="1:10" x14ac:dyDescent="0.2">
      <c r="A32" s="216" t="s">
        <v>46</v>
      </c>
      <c r="B32" s="29" t="str">
        <f>+'Original ABG Allocation'!B32</f>
        <v>CHESTER</v>
      </c>
      <c r="C32" s="134">
        <f>'Regular BG'!T33</f>
        <v>89421</v>
      </c>
      <c r="D32" s="134">
        <f>'Caregiver Support'!H33</f>
        <v>-86067</v>
      </c>
      <c r="E32" s="134">
        <f>'Federal Caregiver Support'!P33</f>
        <v>86067</v>
      </c>
      <c r="F32" s="134">
        <f>NSIP!J33</f>
        <v>-12786</v>
      </c>
      <c r="G32" s="134">
        <f>+'PA MEDI'!H33</f>
        <v>-800</v>
      </c>
      <c r="H32" s="220">
        <f>'Health Promotion'!Z33</f>
        <v>13313</v>
      </c>
      <c r="I32" s="134">
        <f>'Other Funds-Revision No. 2'!AF32</f>
        <v>1465869</v>
      </c>
      <c r="J32" s="267">
        <f t="shared" si="0"/>
        <v>1555017</v>
      </c>
    </row>
    <row r="33" spans="1:10" x14ac:dyDescent="0.2">
      <c r="A33" s="216" t="s">
        <v>47</v>
      </c>
      <c r="B33" s="29" t="str">
        <f>+'Original ABG Allocation'!B33</f>
        <v>MONTGOMERY</v>
      </c>
      <c r="C33" s="134">
        <f>'Regular BG'!T34</f>
        <v>306352</v>
      </c>
      <c r="D33" s="134">
        <f>'Caregiver Support'!H34</f>
        <v>-177022</v>
      </c>
      <c r="E33" s="134">
        <f>'Federal Caregiver Support'!P34</f>
        <v>177022</v>
      </c>
      <c r="F33" s="134">
        <f>NSIP!J34</f>
        <v>69468</v>
      </c>
      <c r="G33" s="134">
        <f>+'PA MEDI'!H34</f>
        <v>-4156</v>
      </c>
      <c r="H33" s="220">
        <f>'Health Promotion'!Z34</f>
        <v>22757</v>
      </c>
      <c r="I33" s="134">
        <f>'Other Funds-Revision No. 2'!AF33</f>
        <v>3355830</v>
      </c>
      <c r="J33" s="267">
        <f t="shared" si="0"/>
        <v>3750251</v>
      </c>
    </row>
    <row r="34" spans="1:10" x14ac:dyDescent="0.2">
      <c r="A34" s="216" t="s">
        <v>48</v>
      </c>
      <c r="B34" s="29" t="str">
        <f>+'Original ABG Allocation'!B34</f>
        <v>BUCKS</v>
      </c>
      <c r="C34" s="134">
        <f>'Regular BG'!T35</f>
        <v>235549</v>
      </c>
      <c r="D34" s="134">
        <f>'Caregiver Support'!H35</f>
        <v>-155142</v>
      </c>
      <c r="E34" s="134">
        <f>'Federal Caregiver Support'!P35</f>
        <v>155142</v>
      </c>
      <c r="F34" s="134">
        <f>NSIP!J35</f>
        <v>44939</v>
      </c>
      <c r="G34" s="134">
        <f>+'PA MEDI'!H35</f>
        <v>-844</v>
      </c>
      <c r="H34" s="220">
        <f>'Health Promotion'!Z35</f>
        <v>14710</v>
      </c>
      <c r="I34" s="134">
        <f>'Other Funds-Revision No. 2'!AF34</f>
        <v>1811779</v>
      </c>
      <c r="J34" s="267">
        <f t="shared" si="0"/>
        <v>2106133</v>
      </c>
    </row>
    <row r="35" spans="1:10" x14ac:dyDescent="0.2">
      <c r="A35" s="216" t="s">
        <v>49</v>
      </c>
      <c r="B35" s="29" t="str">
        <f>+'Original ABG Allocation'!B35</f>
        <v>DELAWARE</v>
      </c>
      <c r="C35" s="134">
        <f>'Regular BG'!T36</f>
        <v>194193</v>
      </c>
      <c r="D35" s="134">
        <f>'Caregiver Support'!H36</f>
        <v>-208682</v>
      </c>
      <c r="E35" s="134">
        <f>'Federal Caregiver Support'!P36</f>
        <v>208682</v>
      </c>
      <c r="F35" s="134">
        <f>NSIP!J36</f>
        <v>39013</v>
      </c>
      <c r="G35" s="134">
        <f>+'PA MEDI'!H36</f>
        <v>-2423</v>
      </c>
      <c r="H35" s="220">
        <f>'Health Promotion'!Z36</f>
        <v>2703</v>
      </c>
      <c r="I35" s="134">
        <f>'Other Funds-Revision No. 2'!AF35</f>
        <v>2377722</v>
      </c>
      <c r="J35" s="267">
        <f t="shared" si="0"/>
        <v>2611208</v>
      </c>
    </row>
    <row r="36" spans="1:10" x14ac:dyDescent="0.2">
      <c r="A36" s="216" t="s">
        <v>50</v>
      </c>
      <c r="B36" s="29" t="str">
        <f>+'Original ABG Allocation'!B36</f>
        <v>PHILADELPHIA</v>
      </c>
      <c r="C36" s="134">
        <f>'Regular BG'!T37</f>
        <v>-1049922</v>
      </c>
      <c r="D36" s="134">
        <f>'Caregiver Support'!H37</f>
        <v>-1276938</v>
      </c>
      <c r="E36" s="134">
        <f>'Federal Caregiver Support'!P37</f>
        <v>1276938</v>
      </c>
      <c r="F36" s="134">
        <f>NSIP!J37</f>
        <v>268277</v>
      </c>
      <c r="G36" s="134">
        <f>+'PA MEDI'!H37</f>
        <v>65503</v>
      </c>
      <c r="H36" s="220">
        <f>'Health Promotion'!Z37</f>
        <v>-53186</v>
      </c>
      <c r="I36" s="134">
        <f>'Other Funds-Revision No. 2'!AF36</f>
        <v>7111458</v>
      </c>
      <c r="J36" s="267">
        <f t="shared" si="0"/>
        <v>6342130</v>
      </c>
    </row>
    <row r="37" spans="1:10" x14ac:dyDescent="0.2">
      <c r="A37" s="216" t="s">
        <v>51</v>
      </c>
      <c r="B37" s="29" t="str">
        <f>+'Original ABG Allocation'!B37</f>
        <v>BERKS</v>
      </c>
      <c r="C37" s="134">
        <f>'Regular BG'!T38</f>
        <v>172331</v>
      </c>
      <c r="D37" s="134">
        <f>'Caregiver Support'!H38</f>
        <v>-176375</v>
      </c>
      <c r="E37" s="134">
        <f>'Federal Caregiver Support'!P38</f>
        <v>176375</v>
      </c>
      <c r="F37" s="134">
        <f>NSIP!J38</f>
        <v>36572</v>
      </c>
      <c r="G37" s="134">
        <f>+'PA MEDI'!H38</f>
        <v>1738</v>
      </c>
      <c r="H37" s="220">
        <f>'Health Promotion'!Z38</f>
        <v>6680</v>
      </c>
      <c r="I37" s="134">
        <f>'Other Funds-Revision No. 2'!AF37</f>
        <v>1742224</v>
      </c>
      <c r="J37" s="267">
        <f t="shared" si="0"/>
        <v>1959545</v>
      </c>
    </row>
    <row r="38" spans="1:10" x14ac:dyDescent="0.2">
      <c r="A38" s="216" t="s">
        <v>52</v>
      </c>
      <c r="B38" s="29" t="str">
        <f>+'Original ABG Allocation'!B38</f>
        <v>LEHIGH</v>
      </c>
      <c r="C38" s="134">
        <f>'Regular BG'!T39</f>
        <v>-58455</v>
      </c>
      <c r="D38" s="134">
        <f>'Caregiver Support'!H39</f>
        <v>-129345</v>
      </c>
      <c r="E38" s="134">
        <f>'Federal Caregiver Support'!P39</f>
        <v>129345</v>
      </c>
      <c r="F38" s="134">
        <f>NSIP!J39</f>
        <v>16490</v>
      </c>
      <c r="G38" s="134">
        <f>+'PA MEDI'!H39</f>
        <v>1407</v>
      </c>
      <c r="H38" s="220">
        <f>'Health Promotion'!Z39</f>
        <v>9490</v>
      </c>
      <c r="I38" s="134">
        <f>'Other Funds-Revision No. 2'!AF38</f>
        <v>1500032</v>
      </c>
      <c r="J38" s="267">
        <f t="shared" ref="J38:J57" si="1">SUM(C38:I38)</f>
        <v>1468964</v>
      </c>
    </row>
    <row r="39" spans="1:10" x14ac:dyDescent="0.2">
      <c r="A39" s="216" t="s">
        <v>53</v>
      </c>
      <c r="B39" s="29" t="str">
        <f>+'Original ABG Allocation'!B39</f>
        <v>NORTHAMPTON</v>
      </c>
      <c r="C39" s="134">
        <f>'Regular BG'!T40</f>
        <v>27246</v>
      </c>
      <c r="D39" s="134">
        <f>'Caregiver Support'!H40</f>
        <v>-115116</v>
      </c>
      <c r="E39" s="134">
        <f>'Federal Caregiver Support'!P40</f>
        <v>115116</v>
      </c>
      <c r="F39" s="134">
        <f>NSIP!J40</f>
        <v>36485</v>
      </c>
      <c r="G39" s="134">
        <f>+'PA MEDI'!H40</f>
        <v>-1351</v>
      </c>
      <c r="H39" s="220">
        <f>'Health Promotion'!Z40</f>
        <v>4287</v>
      </c>
      <c r="I39" s="134">
        <f>'Other Funds-Revision No. 2'!AF39</f>
        <v>1571401</v>
      </c>
      <c r="J39" s="267">
        <f t="shared" si="1"/>
        <v>1638068</v>
      </c>
    </row>
    <row r="40" spans="1:10" x14ac:dyDescent="0.2">
      <c r="A40" s="216" t="s">
        <v>54</v>
      </c>
      <c r="B40" s="29" t="str">
        <f>+'Original ABG Allocation'!B40</f>
        <v>PIKE</v>
      </c>
      <c r="C40" s="134">
        <f>'Regular BG'!T41</f>
        <v>90470</v>
      </c>
      <c r="D40" s="134">
        <f>'Caregiver Support'!H41</f>
        <v>-19051</v>
      </c>
      <c r="E40" s="134">
        <f>'Federal Caregiver Support'!P41</f>
        <v>19051</v>
      </c>
      <c r="F40" s="134">
        <f>NSIP!J41</f>
        <v>2261</v>
      </c>
      <c r="G40" s="134">
        <f>+'PA MEDI'!H41</f>
        <v>-2728</v>
      </c>
      <c r="H40" s="220">
        <f>'Health Promotion'!Z41</f>
        <v>890</v>
      </c>
      <c r="I40" s="134">
        <f>'Other Funds-Revision No. 2'!AF40</f>
        <v>442663</v>
      </c>
      <c r="J40" s="267">
        <f t="shared" si="1"/>
        <v>533556</v>
      </c>
    </row>
    <row r="41" spans="1:10" x14ac:dyDescent="0.2">
      <c r="A41" s="216" t="s">
        <v>55</v>
      </c>
      <c r="B41" s="29" t="str">
        <f>+'Original ABG Allocation'!B41</f>
        <v>B/S/S/T</v>
      </c>
      <c r="C41" s="134">
        <f>'Regular BG'!T42</f>
        <v>94632</v>
      </c>
      <c r="D41" s="134">
        <f>'Caregiver Support'!H42</f>
        <v>-105886</v>
      </c>
      <c r="E41" s="134">
        <f>'Federal Caregiver Support'!P42</f>
        <v>105886</v>
      </c>
      <c r="F41" s="134">
        <f>NSIP!J42</f>
        <v>30877</v>
      </c>
      <c r="G41" s="134">
        <f>+'PA MEDI'!H42</f>
        <v>-1177</v>
      </c>
      <c r="H41" s="220">
        <f>'Health Promotion'!Z42</f>
        <v>1704</v>
      </c>
      <c r="I41" s="134">
        <f>'Other Funds-Revision No. 2'!AF41</f>
        <v>1390553</v>
      </c>
      <c r="J41" s="267">
        <f t="shared" si="1"/>
        <v>1516589</v>
      </c>
    </row>
    <row r="42" spans="1:10" x14ac:dyDescent="0.2">
      <c r="A42" s="216" t="s">
        <v>56</v>
      </c>
      <c r="B42" s="29" t="str">
        <f>+'Original ABG Allocation'!B42</f>
        <v>LUZERNE/WYOMING</v>
      </c>
      <c r="C42" s="134">
        <f>'Regular BG'!T43</f>
        <v>-186476</v>
      </c>
      <c r="D42" s="134">
        <f>'Caregiver Support'!H43</f>
        <v>-257994</v>
      </c>
      <c r="E42" s="134">
        <f>'Federal Caregiver Support'!P43</f>
        <v>257994</v>
      </c>
      <c r="F42" s="134">
        <f>NSIP!J43</f>
        <v>-2081</v>
      </c>
      <c r="G42" s="134">
        <f>+'PA MEDI'!H43</f>
        <v>-5589</v>
      </c>
      <c r="H42" s="220">
        <f>'Health Promotion'!Z43</f>
        <v>-6700</v>
      </c>
      <c r="I42" s="134">
        <f>'Other Funds-Revision No. 2'!AF42</f>
        <v>1366360</v>
      </c>
      <c r="J42" s="267">
        <f t="shared" si="1"/>
        <v>1165514</v>
      </c>
    </row>
    <row r="43" spans="1:10" x14ac:dyDescent="0.2">
      <c r="A43" s="216" t="s">
        <v>57</v>
      </c>
      <c r="B43" s="29" t="str">
        <f>+'Original ABG Allocation'!B43</f>
        <v>LACKAWANNA</v>
      </c>
      <c r="C43" s="134">
        <f>'Regular BG'!T44</f>
        <v>-96318</v>
      </c>
      <c r="D43" s="134">
        <f>'Caregiver Support'!H44</f>
        <v>-152183</v>
      </c>
      <c r="E43" s="134">
        <f>'Federal Caregiver Support'!P44</f>
        <v>152183</v>
      </c>
      <c r="F43" s="134">
        <f>NSIP!J44</f>
        <v>45973</v>
      </c>
      <c r="G43" s="134">
        <f>+'PA MEDI'!H44</f>
        <v>-2627</v>
      </c>
      <c r="H43" s="220">
        <f>'Health Promotion'!Z44</f>
        <v>-6596</v>
      </c>
      <c r="I43" s="134">
        <f>'Other Funds-Revision No. 2'!AF43</f>
        <v>2016501</v>
      </c>
      <c r="J43" s="267">
        <f t="shared" si="1"/>
        <v>1956933</v>
      </c>
    </row>
    <row r="44" spans="1:10" x14ac:dyDescent="0.2">
      <c r="A44" s="216" t="s">
        <v>58</v>
      </c>
      <c r="B44" s="29" t="str">
        <f>+'Original ABG Allocation'!B44</f>
        <v>CARBON</v>
      </c>
      <c r="C44" s="134">
        <f>'Regular BG'!T45</f>
        <v>47480</v>
      </c>
      <c r="D44" s="134">
        <f>'Caregiver Support'!H45</f>
        <v>-33161</v>
      </c>
      <c r="E44" s="134">
        <f>'Federal Caregiver Support'!P45</f>
        <v>33161</v>
      </c>
      <c r="F44" s="134">
        <f>NSIP!J45</f>
        <v>8308</v>
      </c>
      <c r="G44" s="134">
        <f>+'PA MEDI'!H45</f>
        <v>-3364</v>
      </c>
      <c r="H44" s="220">
        <f>'Health Promotion'!Z45</f>
        <v>918</v>
      </c>
      <c r="I44" s="134">
        <f>'Other Funds-Revision No. 2'!AF44</f>
        <v>598458</v>
      </c>
      <c r="J44" s="267">
        <f t="shared" si="1"/>
        <v>651800</v>
      </c>
    </row>
    <row r="45" spans="1:10" x14ac:dyDescent="0.2">
      <c r="A45" s="216" t="s">
        <v>59</v>
      </c>
      <c r="B45" s="29" t="str">
        <f>+'Original ABG Allocation'!B45</f>
        <v>SCHUYLKILL</v>
      </c>
      <c r="C45" s="134">
        <f>'Regular BG'!T46</f>
        <v>64271</v>
      </c>
      <c r="D45" s="134">
        <f>'Caregiver Support'!H46</f>
        <v>-136123</v>
      </c>
      <c r="E45" s="134">
        <f>'Federal Caregiver Support'!P46</f>
        <v>136123</v>
      </c>
      <c r="F45" s="134">
        <f>NSIP!J46</f>
        <v>16615</v>
      </c>
      <c r="G45" s="134">
        <f>+'PA MEDI'!H46</f>
        <v>-3496</v>
      </c>
      <c r="H45" s="220">
        <f>'Health Promotion'!Z46</f>
        <v>-5066</v>
      </c>
      <c r="I45" s="134">
        <f>'Other Funds-Revision No. 2'!AF45</f>
        <v>862970</v>
      </c>
      <c r="J45" s="267">
        <f t="shared" si="1"/>
        <v>935294</v>
      </c>
    </row>
    <row r="46" spans="1:10" x14ac:dyDescent="0.2">
      <c r="A46" s="216" t="s">
        <v>60</v>
      </c>
      <c r="B46" s="29" t="str">
        <f>+'Original ABG Allocation'!B46</f>
        <v>CLEARFIELD</v>
      </c>
      <c r="C46" s="134">
        <f>'Regular BG'!T47</f>
        <v>35272</v>
      </c>
      <c r="D46" s="134">
        <f>'Caregiver Support'!H47</f>
        <v>-59759</v>
      </c>
      <c r="E46" s="134">
        <f>'Federal Caregiver Support'!P47</f>
        <v>59759</v>
      </c>
      <c r="F46" s="134">
        <f>NSIP!J47</f>
        <v>18237</v>
      </c>
      <c r="G46" s="134">
        <f>+'PA MEDI'!H47</f>
        <v>-1699</v>
      </c>
      <c r="H46" s="220">
        <f>'Health Promotion'!Z47</f>
        <v>-558</v>
      </c>
      <c r="I46" s="134">
        <f>'Other Funds-Revision No. 2'!AF46</f>
        <v>1630960</v>
      </c>
      <c r="J46" s="267">
        <f t="shared" si="1"/>
        <v>1682212</v>
      </c>
    </row>
    <row r="47" spans="1:10" x14ac:dyDescent="0.2">
      <c r="A47" s="216" t="s">
        <v>61</v>
      </c>
      <c r="B47" s="29" t="str">
        <f>+'Original ABG Allocation'!B47</f>
        <v>JEFFERSON</v>
      </c>
      <c r="C47" s="134">
        <f>'Regular BG'!T48</f>
        <v>-30415</v>
      </c>
      <c r="D47" s="134">
        <f>'Caregiver Support'!H48</f>
        <v>-38709</v>
      </c>
      <c r="E47" s="134">
        <f>'Federal Caregiver Support'!P48</f>
        <v>38709</v>
      </c>
      <c r="F47" s="134">
        <f>NSIP!J48</f>
        <v>9698</v>
      </c>
      <c r="G47" s="134">
        <f>+'PA MEDI'!H48</f>
        <v>-4996</v>
      </c>
      <c r="H47" s="220">
        <f>'Health Promotion'!Z48</f>
        <v>-1234</v>
      </c>
      <c r="I47" s="134">
        <f>'Other Funds-Revision No. 2'!AF47</f>
        <v>395292</v>
      </c>
      <c r="J47" s="267">
        <f t="shared" si="1"/>
        <v>368345</v>
      </c>
    </row>
    <row r="48" spans="1:10" x14ac:dyDescent="0.2">
      <c r="A48" s="216" t="s">
        <v>62</v>
      </c>
      <c r="B48" s="29" t="str">
        <f>+'Original ABG Allocation'!B48</f>
        <v>FOREST/WARREN</v>
      </c>
      <c r="C48" s="134">
        <f>'Regular BG'!T49</f>
        <v>2223</v>
      </c>
      <c r="D48" s="134">
        <f>'Caregiver Support'!H49</f>
        <v>-25704</v>
      </c>
      <c r="E48" s="134">
        <f>'Federal Caregiver Support'!P49</f>
        <v>25704</v>
      </c>
      <c r="F48" s="134">
        <f>NSIP!J49</f>
        <v>5258</v>
      </c>
      <c r="G48" s="134">
        <f>+'PA MEDI'!H49</f>
        <v>-4079</v>
      </c>
      <c r="H48" s="220">
        <f>'Health Promotion'!Z49</f>
        <v>287</v>
      </c>
      <c r="I48" s="134">
        <f>'Other Funds-Revision No. 2'!AF48</f>
        <v>513704</v>
      </c>
      <c r="J48" s="267">
        <f t="shared" si="1"/>
        <v>517393</v>
      </c>
    </row>
    <row r="49" spans="1:22" x14ac:dyDescent="0.2">
      <c r="A49" s="216" t="s">
        <v>63</v>
      </c>
      <c r="B49" s="29" t="str">
        <f>+'Original ABG Allocation'!B49</f>
        <v>VENANGO</v>
      </c>
      <c r="C49" s="134">
        <f>'Regular BG'!T50</f>
        <v>39623</v>
      </c>
      <c r="D49" s="134">
        <f>'Caregiver Support'!H50</f>
        <v>-36433</v>
      </c>
      <c r="E49" s="134">
        <f>'Federal Caregiver Support'!P50</f>
        <v>36433</v>
      </c>
      <c r="F49" s="134">
        <f>NSIP!J50</f>
        <v>15199</v>
      </c>
      <c r="G49" s="134">
        <f>+'PA MEDI'!H50</f>
        <v>-3821</v>
      </c>
      <c r="H49" s="220">
        <f>'Health Promotion'!Z50</f>
        <v>69</v>
      </c>
      <c r="I49" s="134">
        <f>'Other Funds-Revision No. 2'!AF49</f>
        <v>569454</v>
      </c>
      <c r="J49" s="267">
        <f t="shared" si="1"/>
        <v>620524</v>
      </c>
    </row>
    <row r="50" spans="1:22" x14ac:dyDescent="0.2">
      <c r="A50" s="216" t="s">
        <v>64</v>
      </c>
      <c r="B50" s="29" t="str">
        <f>+'Original ABG Allocation'!B50</f>
        <v>ARMSTRONG</v>
      </c>
      <c r="C50" s="134">
        <f>'Regular BG'!T51</f>
        <v>-16204</v>
      </c>
      <c r="D50" s="134">
        <f>'Caregiver Support'!H51</f>
        <v>-56620</v>
      </c>
      <c r="E50" s="134">
        <f>'Federal Caregiver Support'!P51</f>
        <v>56620</v>
      </c>
      <c r="F50" s="134">
        <f>NSIP!J51</f>
        <v>27597</v>
      </c>
      <c r="G50" s="134">
        <f>+'PA MEDI'!H51</f>
        <v>-2280</v>
      </c>
      <c r="H50" s="220">
        <f>'Health Promotion'!Z51</f>
        <v>-126</v>
      </c>
      <c r="I50" s="134">
        <f>'Other Funds-Revision No. 2'!AF50</f>
        <v>576209</v>
      </c>
      <c r="J50" s="267">
        <f t="shared" si="1"/>
        <v>585196</v>
      </c>
    </row>
    <row r="51" spans="1:22" x14ac:dyDescent="0.2">
      <c r="A51" s="216" t="s">
        <v>65</v>
      </c>
      <c r="B51" s="29" t="str">
        <f>+'Original ABG Allocation'!B51</f>
        <v>LAWRENCE</v>
      </c>
      <c r="C51" s="134">
        <f>'Regular BG'!T52</f>
        <v>-47468</v>
      </c>
      <c r="D51" s="134">
        <f>'Caregiver Support'!H52</f>
        <v>-59556</v>
      </c>
      <c r="E51" s="134">
        <f>'Federal Caregiver Support'!P52</f>
        <v>59556</v>
      </c>
      <c r="F51" s="134">
        <f>NSIP!J52</f>
        <v>14352</v>
      </c>
      <c r="G51" s="134">
        <f>+'PA MEDI'!H52</f>
        <v>-1637</v>
      </c>
      <c r="H51" s="220">
        <f>'Health Promotion'!Z52</f>
        <v>-517</v>
      </c>
      <c r="I51" s="134">
        <f>'Other Funds-Revision No. 2'!AF51</f>
        <v>644445</v>
      </c>
      <c r="J51" s="267">
        <f t="shared" si="1"/>
        <v>609175</v>
      </c>
    </row>
    <row r="52" spans="1:22" x14ac:dyDescent="0.2">
      <c r="A52" s="216" t="s">
        <v>66</v>
      </c>
      <c r="B52" s="29" t="str">
        <f>+'Original ABG Allocation'!B52</f>
        <v>MERCER</v>
      </c>
      <c r="C52" s="134">
        <f>'Regular BG'!T53</f>
        <v>10687</v>
      </c>
      <c r="D52" s="134">
        <f>'Caregiver Support'!H53</f>
        <v>-60237</v>
      </c>
      <c r="E52" s="134">
        <f>'Federal Caregiver Support'!P53</f>
        <v>60237</v>
      </c>
      <c r="F52" s="134">
        <f>NSIP!J53</f>
        <v>31514</v>
      </c>
      <c r="G52" s="134">
        <f>+'PA MEDI'!H53</f>
        <v>-2481</v>
      </c>
      <c r="H52" s="220">
        <f>'Health Promotion'!Z53</f>
        <v>528</v>
      </c>
      <c r="I52" s="134">
        <f>'Other Funds-Revision No. 2'!AF52</f>
        <v>818573</v>
      </c>
      <c r="J52" s="267">
        <f t="shared" si="1"/>
        <v>858821</v>
      </c>
    </row>
    <row r="53" spans="1:22" x14ac:dyDescent="0.2">
      <c r="A53" s="216" t="s">
        <v>67</v>
      </c>
      <c r="B53" s="29" t="str">
        <f>+'Original ABG Allocation'!B53</f>
        <v>MONROE</v>
      </c>
      <c r="C53" s="134">
        <f>'Regular BG'!T54</f>
        <v>145505</v>
      </c>
      <c r="D53" s="134">
        <f>'Caregiver Support'!H54</f>
        <v>-35222</v>
      </c>
      <c r="E53" s="134">
        <f>'Federal Caregiver Support'!P54</f>
        <v>35222</v>
      </c>
      <c r="F53" s="134">
        <f>NSIP!J54</f>
        <v>45592</v>
      </c>
      <c r="G53" s="134">
        <f>+'PA MEDI'!H54</f>
        <v>2091</v>
      </c>
      <c r="H53" s="220">
        <f>'Health Promotion'!Z54</f>
        <v>8643</v>
      </c>
      <c r="I53" s="134">
        <f>'Other Funds-Revision No. 2'!AF53</f>
        <v>1111930</v>
      </c>
      <c r="J53" s="267">
        <f t="shared" si="1"/>
        <v>1313761</v>
      </c>
    </row>
    <row r="54" spans="1:22" x14ac:dyDescent="0.2">
      <c r="A54" s="216" t="s">
        <v>68</v>
      </c>
      <c r="B54" s="29" t="str">
        <f>+'Original ABG Allocation'!B54</f>
        <v>CLARION</v>
      </c>
      <c r="C54" s="134">
        <f>'Regular BG'!T55</f>
        <v>-381</v>
      </c>
      <c r="D54" s="134">
        <f>'Caregiver Support'!H55</f>
        <v>-24651</v>
      </c>
      <c r="E54" s="134">
        <f>'Federal Caregiver Support'!P55</f>
        <v>24651</v>
      </c>
      <c r="F54" s="134">
        <f>NSIP!J55</f>
        <v>5245</v>
      </c>
      <c r="G54" s="134">
        <f>+'PA MEDI'!H55</f>
        <v>-5350</v>
      </c>
      <c r="H54" s="220">
        <f>'Health Promotion'!Z55</f>
        <v>-891</v>
      </c>
      <c r="I54" s="134">
        <f>'Other Funds-Revision No. 2'!AF54</f>
        <v>454946</v>
      </c>
      <c r="J54" s="267">
        <f t="shared" si="1"/>
        <v>453569</v>
      </c>
    </row>
    <row r="55" spans="1:22" x14ac:dyDescent="0.2">
      <c r="A55" s="216" t="s">
        <v>69</v>
      </c>
      <c r="B55" s="29" t="str">
        <f>+'Original ABG Allocation'!B55</f>
        <v>BUTLER</v>
      </c>
      <c r="C55" s="134">
        <f>'Regular BG'!T56</f>
        <v>25276</v>
      </c>
      <c r="D55" s="134">
        <f>'Caregiver Support'!H56</f>
        <v>-78249</v>
      </c>
      <c r="E55" s="134">
        <f>'Federal Caregiver Support'!P56</f>
        <v>78249</v>
      </c>
      <c r="F55" s="134">
        <f>NSIP!J56</f>
        <v>16467</v>
      </c>
      <c r="G55" s="134">
        <f>+'PA MEDI'!H56</f>
        <v>-2450</v>
      </c>
      <c r="H55" s="220">
        <f>'Health Promotion'!Z56</f>
        <v>3758</v>
      </c>
      <c r="I55" s="134">
        <f>'Other Funds-Revision No. 2'!AF55</f>
        <v>1069019</v>
      </c>
      <c r="J55" s="267">
        <f t="shared" si="1"/>
        <v>1112070</v>
      </c>
    </row>
    <row r="56" spans="1:22" x14ac:dyDescent="0.2">
      <c r="A56" s="216" t="s">
        <v>70</v>
      </c>
      <c r="B56" s="29" t="str">
        <f>+'Original ABG Allocation'!B56</f>
        <v>POTTER</v>
      </c>
      <c r="C56" s="134">
        <f>'Regular BG'!T57</f>
        <v>-13482</v>
      </c>
      <c r="D56" s="134">
        <f>'Caregiver Support'!H57</f>
        <v>-19052</v>
      </c>
      <c r="E56" s="134">
        <f>'Federal Caregiver Support'!P57</f>
        <v>19052</v>
      </c>
      <c r="F56" s="134">
        <f>NSIP!J57</f>
        <v>771</v>
      </c>
      <c r="G56" s="134">
        <f>+'PA MEDI'!H57</f>
        <v>-7707</v>
      </c>
      <c r="H56" s="220">
        <f>'Health Promotion'!Z57</f>
        <v>-3015</v>
      </c>
      <c r="I56" s="134">
        <f>'Other Funds-Revision No. 2'!AF56</f>
        <v>299171</v>
      </c>
      <c r="J56" s="267">
        <f t="shared" si="1"/>
        <v>275738</v>
      </c>
    </row>
    <row r="57" spans="1:22" x14ac:dyDescent="0.2">
      <c r="A57" s="216" t="s">
        <v>71</v>
      </c>
      <c r="B57" s="29" t="str">
        <f>+'Original ABG Allocation'!B57</f>
        <v>WAYNE</v>
      </c>
      <c r="C57" s="134">
        <f>'Regular BG'!T58</f>
        <v>53038</v>
      </c>
      <c r="D57" s="134">
        <f>'Caregiver Support'!H58</f>
        <v>-26626</v>
      </c>
      <c r="E57" s="134">
        <f>'Federal Caregiver Support'!P58</f>
        <v>26626</v>
      </c>
      <c r="F57" s="134">
        <f>NSIP!J58</f>
        <v>14229</v>
      </c>
      <c r="G57" s="221">
        <f>+'PA MEDI'!H58</f>
        <v>-3152</v>
      </c>
      <c r="H57" s="220">
        <f>'Health Promotion'!Z58</f>
        <v>632</v>
      </c>
      <c r="I57" s="134">
        <f>'Other Funds-Revision No. 2'!AF57</f>
        <v>1145393</v>
      </c>
      <c r="J57" s="267">
        <f t="shared" si="1"/>
        <v>1210140</v>
      </c>
    </row>
    <row r="58" spans="1:22" ht="13.5" thickBot="1" x14ac:dyDescent="0.25">
      <c r="B58" s="29" t="s">
        <v>137</v>
      </c>
      <c r="C58" s="217">
        <f t="shared" ref="C58:I58" si="2">SUM(C6:C57)</f>
        <v>0</v>
      </c>
      <c r="D58" s="217">
        <f t="shared" si="2"/>
        <v>-6570826</v>
      </c>
      <c r="E58" s="217">
        <f t="shared" si="2"/>
        <v>6570826</v>
      </c>
      <c r="F58" s="217">
        <f t="shared" si="2"/>
        <v>1536557</v>
      </c>
      <c r="G58" s="217">
        <f t="shared" si="2"/>
        <v>-72507.004146042847</v>
      </c>
      <c r="H58" s="217">
        <f t="shared" si="2"/>
        <v>0</v>
      </c>
      <c r="I58" s="217">
        <f t="shared" si="2"/>
        <v>73439477</v>
      </c>
      <c r="J58" s="117">
        <f>SUM(J6:J57)</f>
        <v>74903526.995853961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ht="13.5" thickTop="1" x14ac:dyDescent="0.2">
      <c r="C59" s="42"/>
      <c r="D59" s="42"/>
      <c r="E59" s="42"/>
      <c r="F59" s="42"/>
      <c r="G59" s="42"/>
      <c r="H59" s="42"/>
      <c r="I59" s="42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5" right="0.75" top="0.5" bottom="0.5" header="0" footer="0"/>
  <pageSetup scale="73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E3322-4388-49BD-82CA-B9A646833398}">
  <dimension ref="A1:J127"/>
  <sheetViews>
    <sheetView zoomScale="90" zoomScaleNormal="9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4.28515625" customWidth="1"/>
    <col min="2" max="2" width="19.42578125" bestFit="1" customWidth="1"/>
    <col min="3" max="3" width="14.5703125" bestFit="1" customWidth="1"/>
    <col min="4" max="4" width="11.7109375" bestFit="1" customWidth="1"/>
    <col min="5" max="5" width="16.5703125" bestFit="1" customWidth="1"/>
    <col min="6" max="7" width="11.140625" bestFit="1" customWidth="1"/>
    <col min="8" max="8" width="12.42578125" bestFit="1" customWidth="1"/>
    <col min="9" max="9" width="12.140625" bestFit="1" customWidth="1"/>
    <col min="10" max="10" width="13.28515625" bestFit="1" customWidth="1"/>
  </cols>
  <sheetData>
    <row r="1" spans="1:10" x14ac:dyDescent="0.2">
      <c r="A1" s="55" t="s">
        <v>138</v>
      </c>
      <c r="B1" s="213"/>
      <c r="C1" s="15"/>
      <c r="D1" s="15"/>
      <c r="E1" s="15"/>
      <c r="F1" s="15"/>
      <c r="G1" s="15"/>
      <c r="H1" s="15"/>
      <c r="I1" s="15"/>
      <c r="J1" s="267"/>
    </row>
    <row r="2" spans="1:10" x14ac:dyDescent="0.2">
      <c r="A2" s="15" t="s">
        <v>133</v>
      </c>
      <c r="B2" s="214"/>
      <c r="C2" s="285"/>
      <c r="D2" s="15"/>
      <c r="E2" s="15"/>
      <c r="F2" s="15"/>
      <c r="G2" s="15"/>
      <c r="H2" s="15"/>
      <c r="I2" s="15"/>
      <c r="J2" s="267"/>
    </row>
    <row r="3" spans="1:10" x14ac:dyDescent="0.2">
      <c r="A3" s="215" t="str">
        <f>+'Original ABG Allocation'!A3</f>
        <v>FY 2022-23</v>
      </c>
      <c r="B3" s="183"/>
      <c r="C3" s="183" t="s">
        <v>0</v>
      </c>
      <c r="D3" s="183" t="s">
        <v>1</v>
      </c>
      <c r="E3" s="183" t="s">
        <v>2</v>
      </c>
      <c r="F3" s="183" t="s">
        <v>3</v>
      </c>
      <c r="G3" s="183" t="s">
        <v>4</v>
      </c>
      <c r="H3" s="183" t="s">
        <v>5</v>
      </c>
      <c r="I3" s="183" t="s">
        <v>6</v>
      </c>
      <c r="J3" s="286" t="s">
        <v>7</v>
      </c>
    </row>
    <row r="4" spans="1:10" x14ac:dyDescent="0.2">
      <c r="A4" s="15"/>
      <c r="B4" s="183"/>
      <c r="C4" s="183" t="s">
        <v>9</v>
      </c>
      <c r="D4" s="183" t="s">
        <v>16</v>
      </c>
      <c r="E4" s="183" t="s">
        <v>221</v>
      </c>
      <c r="F4" s="183"/>
      <c r="G4" s="183"/>
      <c r="H4" s="183" t="s">
        <v>12</v>
      </c>
      <c r="I4" s="183"/>
      <c r="J4" s="286" t="s">
        <v>14</v>
      </c>
    </row>
    <row r="5" spans="1:10" x14ac:dyDescent="0.2">
      <c r="A5" s="15"/>
      <c r="B5" s="183"/>
      <c r="C5" s="39" t="s">
        <v>15</v>
      </c>
      <c r="D5" s="39" t="s">
        <v>222</v>
      </c>
      <c r="E5" s="39" t="s">
        <v>222</v>
      </c>
      <c r="F5" s="39" t="s">
        <v>10</v>
      </c>
      <c r="G5" s="39" t="s">
        <v>246</v>
      </c>
      <c r="H5" s="39" t="s">
        <v>17</v>
      </c>
      <c r="I5" s="39" t="s">
        <v>13</v>
      </c>
      <c r="J5" s="287" t="s">
        <v>18</v>
      </c>
    </row>
    <row r="6" spans="1:10" x14ac:dyDescent="0.2">
      <c r="A6" s="216" t="s">
        <v>20</v>
      </c>
      <c r="B6" s="288" t="s">
        <v>132</v>
      </c>
      <c r="C6" s="246">
        <f>+'Amended ABG Allocation No. 1 '!C6+'Revision No. 2'!C6</f>
        <v>4496099</v>
      </c>
      <c r="D6" s="246">
        <f>+'Amended ABG Allocation No. 1 '!D6+'Revision No. 2'!D6</f>
        <v>39000</v>
      </c>
      <c r="E6" s="246">
        <f>+'Amended ABG Allocation No. 1 '!E6+'Revision No. 2'!E6</f>
        <v>251777</v>
      </c>
      <c r="F6" s="246">
        <f>+'Amended ABG Allocation No. 1 '!F6+'Revision No. 2'!F6</f>
        <v>79541</v>
      </c>
      <c r="G6" s="246">
        <f>+'Amended ABG Allocation No. 1 '!G6+'Revision No. 2'!G6</f>
        <v>19785</v>
      </c>
      <c r="H6" s="246">
        <f>+'Amended ABG Allocation No. 1 '!H6+'Revision No. 2'!H6</f>
        <v>26360</v>
      </c>
      <c r="I6" s="246">
        <f>+'Amended ABG Allocation No. 1 '!I6+'Revision No. 2'!I6</f>
        <v>937942</v>
      </c>
      <c r="J6" s="267">
        <f t="shared" ref="J6:J57" si="0">SUM(C6:I6)</f>
        <v>5850504</v>
      </c>
    </row>
    <row r="7" spans="1:10" x14ac:dyDescent="0.2">
      <c r="A7" s="216" t="s">
        <v>21</v>
      </c>
      <c r="B7" s="288" t="s">
        <v>77</v>
      </c>
      <c r="C7" s="246">
        <f>+'Amended ABG Allocation No. 1 '!C7+'Revision No. 2'!C7</f>
        <v>2086460</v>
      </c>
      <c r="D7" s="246">
        <f>+'Amended ABG Allocation No. 1 '!D7+'Revision No. 2'!D7</f>
        <v>23739</v>
      </c>
      <c r="E7" s="246">
        <f>+'Amended ABG Allocation No. 1 '!E7+'Revision No. 2'!E7</f>
        <v>126871</v>
      </c>
      <c r="F7" s="246">
        <f>+'Amended ABG Allocation No. 1 '!F7+'Revision No. 2'!F7</f>
        <v>86425</v>
      </c>
      <c r="G7" s="246">
        <f>+'Amended ABG Allocation No. 1 '!G7+'Revision No. 2'!G7</f>
        <v>9247</v>
      </c>
      <c r="H7" s="246">
        <f>+'Amended ABG Allocation No. 1 '!H7+'Revision No. 2'!H7</f>
        <v>12435</v>
      </c>
      <c r="I7" s="246">
        <f>+'Amended ABG Allocation No. 1 '!I7+'Revision No. 2'!I7</f>
        <v>1369908</v>
      </c>
      <c r="J7" s="267">
        <f t="shared" si="0"/>
        <v>3715085</v>
      </c>
    </row>
    <row r="8" spans="1:10" x14ac:dyDescent="0.2">
      <c r="A8" s="216" t="s">
        <v>22</v>
      </c>
      <c r="B8" s="288" t="s">
        <v>90</v>
      </c>
      <c r="C8" s="246">
        <f>+'Amended ABG Allocation No. 1 '!C8+'Revision No. 2'!C8</f>
        <v>2059882</v>
      </c>
      <c r="D8" s="246">
        <f>+'Amended ABG Allocation No. 1 '!D8+'Revision No. 2'!D8</f>
        <v>26097</v>
      </c>
      <c r="E8" s="246">
        <f>+'Amended ABG Allocation No. 1 '!E8+'Revision No. 2'!E8</f>
        <v>147852</v>
      </c>
      <c r="F8" s="246">
        <f>+'Amended ABG Allocation No. 1 '!F8+'Revision No. 2'!F8</f>
        <v>34100</v>
      </c>
      <c r="G8" s="246">
        <f>+'Amended ABG Allocation No. 1 '!G8+'Revision No. 2'!G8</f>
        <v>8471</v>
      </c>
      <c r="H8" s="246">
        <f>+'Amended ABG Allocation No. 1 '!H8+'Revision No. 2'!H8</f>
        <v>12381</v>
      </c>
      <c r="I8" s="246">
        <f>+'Amended ABG Allocation No. 1 '!I8+'Revision No. 2'!I8</f>
        <v>978842</v>
      </c>
      <c r="J8" s="267">
        <f t="shared" si="0"/>
        <v>3267625</v>
      </c>
    </row>
    <row r="9" spans="1:10" x14ac:dyDescent="0.2">
      <c r="A9" s="216" t="s">
        <v>23</v>
      </c>
      <c r="B9" s="288" t="s">
        <v>80</v>
      </c>
      <c r="C9" s="246">
        <f>+'Amended ABG Allocation No. 1 '!C9+'Revision No. 2'!C9</f>
        <v>3480019</v>
      </c>
      <c r="D9" s="246">
        <f>+'Amended ABG Allocation No. 1 '!D9+'Revision No. 2'!D9</f>
        <v>30171</v>
      </c>
      <c r="E9" s="246">
        <f>+'Amended ABG Allocation No. 1 '!E9+'Revision No. 2'!E9</f>
        <v>205722</v>
      </c>
      <c r="F9" s="246">
        <f>+'Amended ABG Allocation No. 1 '!F9+'Revision No. 2'!F9</f>
        <v>14735</v>
      </c>
      <c r="G9" s="246">
        <f>+'Amended ABG Allocation No. 1 '!G9+'Revision No. 2'!G9</f>
        <v>13760</v>
      </c>
      <c r="H9" s="246">
        <f>+'Amended ABG Allocation No. 1 '!H9+'Revision No. 2'!H9</f>
        <v>20189</v>
      </c>
      <c r="I9" s="246">
        <f>+'Amended ABG Allocation No. 1 '!I9+'Revision No. 2'!I9</f>
        <v>959213</v>
      </c>
      <c r="J9" s="267">
        <f t="shared" si="0"/>
        <v>4723809</v>
      </c>
    </row>
    <row r="10" spans="1:10" x14ac:dyDescent="0.2">
      <c r="A10" s="216" t="s">
        <v>24</v>
      </c>
      <c r="B10" s="288" t="s">
        <v>78</v>
      </c>
      <c r="C10" s="246">
        <f>+'Amended ABG Allocation No. 1 '!C10+'Revision No. 2'!C10</f>
        <v>1951277</v>
      </c>
      <c r="D10" s="246">
        <f>+'Amended ABG Allocation No. 1 '!D10+'Revision No. 2'!D10</f>
        <v>18081</v>
      </c>
      <c r="E10" s="246">
        <f>+'Amended ABG Allocation No. 1 '!E10+'Revision No. 2'!E10</f>
        <v>120128</v>
      </c>
      <c r="F10" s="246">
        <f>+'Amended ABG Allocation No. 1 '!F10+'Revision No. 2'!F10</f>
        <v>52752</v>
      </c>
      <c r="G10" s="246">
        <f>+'Amended ABG Allocation No. 1 '!G10+'Revision No. 2'!G10</f>
        <v>8282</v>
      </c>
      <c r="H10" s="246">
        <f>+'Amended ABG Allocation No. 1 '!H10+'Revision No. 2'!H10</f>
        <v>11980</v>
      </c>
      <c r="I10" s="246">
        <f>+'Amended ABG Allocation No. 1 '!I10+'Revision No. 2'!I10</f>
        <v>892368</v>
      </c>
      <c r="J10" s="267">
        <f t="shared" si="0"/>
        <v>3054868</v>
      </c>
    </row>
    <row r="11" spans="1:10" x14ac:dyDescent="0.2">
      <c r="A11" s="216" t="s">
        <v>25</v>
      </c>
      <c r="B11" s="288" t="s">
        <v>81</v>
      </c>
      <c r="C11" s="246">
        <f>+'Amended ABG Allocation No. 1 '!C11+'Revision No. 2'!C11</f>
        <v>29256110</v>
      </c>
      <c r="D11" s="246">
        <f>+'Amended ABG Allocation No. 1 '!D11+'Revision No. 2'!D11</f>
        <v>256149</v>
      </c>
      <c r="E11" s="246">
        <f>+'Amended ABG Allocation No. 1 '!E11+'Revision No. 2'!E11</f>
        <v>1795808</v>
      </c>
      <c r="F11" s="246">
        <f>+'Amended ABG Allocation No. 1 '!F11+'Revision No. 2'!F11</f>
        <v>524318</v>
      </c>
      <c r="G11" s="246">
        <f>+'Amended ABG Allocation No. 1 '!G11+'Revision No. 2'!G11</f>
        <v>86492</v>
      </c>
      <c r="H11" s="246">
        <f>+'Amended ABG Allocation No. 1 '!H11+'Revision No. 2'!H11</f>
        <v>133022</v>
      </c>
      <c r="I11" s="246">
        <f>+'Amended ABG Allocation No. 1 '!I11+'Revision No. 2'!I11</f>
        <v>4934654</v>
      </c>
      <c r="J11" s="267">
        <f t="shared" si="0"/>
        <v>36986553</v>
      </c>
    </row>
    <row r="12" spans="1:10" x14ac:dyDescent="0.2">
      <c r="A12" s="216" t="s">
        <v>26</v>
      </c>
      <c r="B12" s="288" t="s">
        <v>79</v>
      </c>
      <c r="C12" s="246">
        <f>+'Amended ABG Allocation No. 1 '!C12+'Revision No. 2'!C12</f>
        <v>7780632</v>
      </c>
      <c r="D12" s="246">
        <f>+'Amended ABG Allocation No. 1 '!D12+'Revision No. 2'!D12</f>
        <v>69924</v>
      </c>
      <c r="E12" s="246">
        <f>+'Amended ABG Allocation No. 1 '!E12+'Revision No. 2'!E12</f>
        <v>458985</v>
      </c>
      <c r="F12" s="246">
        <f>+'Amended ABG Allocation No. 1 '!F12+'Revision No. 2'!F12</f>
        <v>111130</v>
      </c>
      <c r="G12" s="246">
        <f>+'Amended ABG Allocation No. 1 '!G12+'Revision No. 2'!G12</f>
        <v>27555</v>
      </c>
      <c r="H12" s="246">
        <f>+'Amended ABG Allocation No. 1 '!H12+'Revision No. 2'!H12</f>
        <v>42531</v>
      </c>
      <c r="I12" s="246">
        <f>+'Amended ABG Allocation No. 1 '!I12+'Revision No. 2'!I12</f>
        <v>1618803</v>
      </c>
      <c r="J12" s="267">
        <f t="shared" si="0"/>
        <v>10109560</v>
      </c>
    </row>
    <row r="13" spans="1:10" x14ac:dyDescent="0.2">
      <c r="A13" s="216" t="s">
        <v>27</v>
      </c>
      <c r="B13" s="288" t="s">
        <v>89</v>
      </c>
      <c r="C13" s="246">
        <f>+'Amended ABG Allocation No. 1 '!C13+'Revision No. 2'!C13</f>
        <v>10222465</v>
      </c>
      <c r="D13" s="246">
        <f>+'Amended ABG Allocation No. 1 '!D13+'Revision No. 2'!D13</f>
        <v>98397</v>
      </c>
      <c r="E13" s="246">
        <f>+'Amended ABG Allocation No. 1 '!E13+'Revision No. 2'!E13</f>
        <v>830173</v>
      </c>
      <c r="F13" s="246">
        <f>+'Amended ABG Allocation No. 1 '!F13+'Revision No. 2'!F13</f>
        <v>488553</v>
      </c>
      <c r="G13" s="246">
        <f>+'Amended ABG Allocation No. 1 '!G13+'Revision No. 2'!G13</f>
        <v>34938</v>
      </c>
      <c r="H13" s="246">
        <f>+'Amended ABG Allocation No. 1 '!H13+'Revision No. 2'!H13</f>
        <v>56939</v>
      </c>
      <c r="I13" s="246">
        <f>+'Amended ABG Allocation No. 1 '!I13+'Revision No. 2'!I13</f>
        <v>1922331</v>
      </c>
      <c r="J13" s="267">
        <f t="shared" si="0"/>
        <v>13653796</v>
      </c>
    </row>
    <row r="14" spans="1:10" x14ac:dyDescent="0.2">
      <c r="A14" s="216" t="s">
        <v>28</v>
      </c>
      <c r="B14" s="288" t="s">
        <v>82</v>
      </c>
      <c r="C14" s="246">
        <f>+'Amended ABG Allocation No. 1 '!C14+'Revision No. 2'!C14</f>
        <v>2349247</v>
      </c>
      <c r="D14" s="246">
        <f>+'Amended ABG Allocation No. 1 '!D14+'Revision No. 2'!D14</f>
        <v>20406</v>
      </c>
      <c r="E14" s="246">
        <f>+'Amended ABG Allocation No. 1 '!E14+'Revision No. 2'!E14</f>
        <v>154471</v>
      </c>
      <c r="F14" s="246">
        <f>+'Amended ABG Allocation No. 1 '!F14+'Revision No. 2'!F14</f>
        <v>189980</v>
      </c>
      <c r="G14" s="246">
        <f>+'Amended ABG Allocation No. 1 '!G14+'Revision No. 2'!G14</f>
        <v>9085.9958539571544</v>
      </c>
      <c r="H14" s="246">
        <f>+'Amended ABG Allocation No. 1 '!H14+'Revision No. 2'!H14</f>
        <v>13652</v>
      </c>
      <c r="I14" s="246">
        <f>+'Amended ABG Allocation No. 1 '!I14+'Revision No. 2'!I14</f>
        <v>1732025</v>
      </c>
      <c r="J14" s="267">
        <f t="shared" si="0"/>
        <v>4468866.9958539568</v>
      </c>
    </row>
    <row r="15" spans="1:10" x14ac:dyDescent="0.2">
      <c r="A15" s="216" t="s">
        <v>29</v>
      </c>
      <c r="B15" s="288" t="s">
        <v>83</v>
      </c>
      <c r="C15" s="246">
        <f>+'Amended ABG Allocation No. 1 '!C15+'Revision No. 2'!C15</f>
        <v>3978062</v>
      </c>
      <c r="D15" s="246">
        <f>+'Amended ABG Allocation No. 1 '!D15+'Revision No. 2'!D15</f>
        <v>35085</v>
      </c>
      <c r="E15" s="246">
        <f>+'Amended ABG Allocation No. 1 '!E15+'Revision No. 2'!E15</f>
        <v>239038</v>
      </c>
      <c r="F15" s="246">
        <f>+'Amended ABG Allocation No. 1 '!F15+'Revision No. 2'!F15</f>
        <v>207908</v>
      </c>
      <c r="G15" s="246">
        <f>+'Amended ABG Allocation No. 1 '!G15+'Revision No. 2'!G15</f>
        <v>13578</v>
      </c>
      <c r="H15" s="246">
        <f>+'Amended ABG Allocation No. 1 '!H15+'Revision No. 2'!H15</f>
        <v>21501</v>
      </c>
      <c r="I15" s="246">
        <f>+'Amended ABG Allocation No. 1 '!I15+'Revision No. 2'!I15</f>
        <v>984761</v>
      </c>
      <c r="J15" s="267">
        <f t="shared" si="0"/>
        <v>5479933</v>
      </c>
    </row>
    <row r="16" spans="1:10" x14ac:dyDescent="0.2">
      <c r="A16" s="216" t="s">
        <v>30</v>
      </c>
      <c r="B16" s="288" t="s">
        <v>84</v>
      </c>
      <c r="C16" s="246">
        <f>+'Amended ABG Allocation No. 1 '!C16+'Revision No. 2'!C16</f>
        <v>2731245</v>
      </c>
      <c r="D16" s="246">
        <f>+'Amended ABG Allocation No. 1 '!D16+'Revision No. 2'!D16</f>
        <v>28518</v>
      </c>
      <c r="E16" s="246">
        <f>+'Amended ABG Allocation No. 1 '!E16+'Revision No. 2'!E16</f>
        <v>195246</v>
      </c>
      <c r="F16" s="246">
        <f>+'Amended ABG Allocation No. 1 '!F16+'Revision No. 2'!F16</f>
        <v>107526</v>
      </c>
      <c r="G16" s="246">
        <f>+'Amended ABG Allocation No. 1 '!G16+'Revision No. 2'!G16</f>
        <v>10019</v>
      </c>
      <c r="H16" s="246">
        <f>+'Amended ABG Allocation No. 1 '!H16+'Revision No. 2'!H16</f>
        <v>15084</v>
      </c>
      <c r="I16" s="246">
        <f>+'Amended ABG Allocation No. 1 '!I16+'Revision No. 2'!I16</f>
        <v>3046934</v>
      </c>
      <c r="J16" s="267">
        <f t="shared" si="0"/>
        <v>6134572</v>
      </c>
    </row>
    <row r="17" spans="1:10" x14ac:dyDescent="0.2">
      <c r="A17" s="216" t="s">
        <v>31</v>
      </c>
      <c r="B17" s="288" t="s">
        <v>129</v>
      </c>
      <c r="C17" s="246">
        <f>+'Amended ABG Allocation No. 1 '!C17+'Revision No. 2'!C17</f>
        <v>3099808</v>
      </c>
      <c r="D17" s="246">
        <f>+'Amended ABG Allocation No. 1 '!D17+'Revision No. 2'!D17</f>
        <v>30003</v>
      </c>
      <c r="E17" s="246">
        <f>+'Amended ABG Allocation No. 1 '!E17+'Revision No. 2'!E17</f>
        <v>196103</v>
      </c>
      <c r="F17" s="246">
        <f>+'Amended ABG Allocation No. 1 '!F17+'Revision No. 2'!F17</f>
        <v>54207</v>
      </c>
      <c r="G17" s="246">
        <f>+'Amended ABG Allocation No. 1 '!G17+'Revision No. 2'!G17</f>
        <v>13936</v>
      </c>
      <c r="H17" s="246">
        <f>+'Amended ABG Allocation No. 1 '!H17+'Revision No. 2'!H17</f>
        <v>19600</v>
      </c>
      <c r="I17" s="246">
        <f>+'Amended ABG Allocation No. 1 '!I17+'Revision No. 2'!I17</f>
        <v>1314662</v>
      </c>
      <c r="J17" s="267">
        <f t="shared" si="0"/>
        <v>4728319</v>
      </c>
    </row>
    <row r="18" spans="1:10" x14ac:dyDescent="0.2">
      <c r="A18" s="216" t="s">
        <v>32</v>
      </c>
      <c r="B18" s="288" t="s">
        <v>85</v>
      </c>
      <c r="C18" s="246">
        <f>+'Amended ABG Allocation No. 1 '!C18+'Revision No. 2'!C18</f>
        <v>1448462</v>
      </c>
      <c r="D18" s="246">
        <f>+'Amended ABG Allocation No. 1 '!D18+'Revision No. 2'!D18</f>
        <v>11283</v>
      </c>
      <c r="E18" s="246">
        <f>+'Amended ABG Allocation No. 1 '!E18+'Revision No. 2'!E18</f>
        <v>69980</v>
      </c>
      <c r="F18" s="246">
        <f>+'Amended ABG Allocation No. 1 '!F18+'Revision No. 2'!F18</f>
        <v>54286</v>
      </c>
      <c r="G18" s="246">
        <f>+'Amended ABG Allocation No. 1 '!G18+'Revision No. 2'!G18</f>
        <v>8857</v>
      </c>
      <c r="H18" s="246">
        <f>+'Amended ABG Allocation No. 1 '!H18+'Revision No. 2'!H18</f>
        <v>13124</v>
      </c>
      <c r="I18" s="246">
        <f>+'Amended ABG Allocation No. 1 '!I18+'Revision No. 2'!I18</f>
        <v>921106</v>
      </c>
      <c r="J18" s="267">
        <f t="shared" si="0"/>
        <v>2527098</v>
      </c>
    </row>
    <row r="19" spans="1:10" x14ac:dyDescent="0.2">
      <c r="A19" s="216" t="s">
        <v>33</v>
      </c>
      <c r="B19" s="288" t="s">
        <v>86</v>
      </c>
      <c r="C19" s="246">
        <f>+'Amended ABG Allocation No. 1 '!C19+'Revision No. 2'!C19</f>
        <v>3161775</v>
      </c>
      <c r="D19" s="246">
        <f>+'Amended ABG Allocation No. 1 '!D19+'Revision No. 2'!D19</f>
        <v>29346</v>
      </c>
      <c r="E19" s="246">
        <f>+'Amended ABG Allocation No. 1 '!E19+'Revision No. 2'!E19</f>
        <v>186498</v>
      </c>
      <c r="F19" s="246">
        <f>+'Amended ABG Allocation No. 1 '!F19+'Revision No. 2'!F19</f>
        <v>91627</v>
      </c>
      <c r="G19" s="246">
        <f>+'Amended ABG Allocation No. 1 '!G19+'Revision No. 2'!G19</f>
        <v>13877</v>
      </c>
      <c r="H19" s="246">
        <f>+'Amended ABG Allocation No. 1 '!H19+'Revision No. 2'!H19</f>
        <v>19342</v>
      </c>
      <c r="I19" s="246">
        <f>+'Amended ABG Allocation No. 1 '!I19+'Revision No. 2'!I19</f>
        <v>1004553</v>
      </c>
      <c r="J19" s="267">
        <f t="shared" si="0"/>
        <v>4507018</v>
      </c>
    </row>
    <row r="20" spans="1:10" x14ac:dyDescent="0.2">
      <c r="A20" s="216" t="s">
        <v>34</v>
      </c>
      <c r="B20" s="288" t="s">
        <v>87</v>
      </c>
      <c r="C20" s="246">
        <f>+'Amended ABG Allocation No. 1 '!C20+'Revision No. 2'!C20</f>
        <v>1761998</v>
      </c>
      <c r="D20" s="246">
        <f>+'Amended ABG Allocation No. 1 '!D20+'Revision No. 2'!D20</f>
        <v>16617</v>
      </c>
      <c r="E20" s="246">
        <f>+'Amended ABG Allocation No. 1 '!E20+'Revision No. 2'!E20</f>
        <v>103183</v>
      </c>
      <c r="F20" s="246">
        <f>+'Amended ABG Allocation No. 1 '!F20+'Revision No. 2'!F20</f>
        <v>33467</v>
      </c>
      <c r="G20" s="246">
        <f>+'Amended ABG Allocation No. 1 '!G20+'Revision No. 2'!G20</f>
        <v>7890</v>
      </c>
      <c r="H20" s="246">
        <f>+'Amended ABG Allocation No. 1 '!H20+'Revision No. 2'!H20</f>
        <v>8685</v>
      </c>
      <c r="I20" s="246">
        <f>+'Amended ABG Allocation No. 1 '!I20+'Revision No. 2'!I20</f>
        <v>1050755</v>
      </c>
      <c r="J20" s="267">
        <f t="shared" si="0"/>
        <v>2982595</v>
      </c>
    </row>
    <row r="21" spans="1:10" x14ac:dyDescent="0.2">
      <c r="A21" s="216" t="s">
        <v>35</v>
      </c>
      <c r="B21" s="288" t="s">
        <v>130</v>
      </c>
      <c r="C21" s="246">
        <f>+'Amended ABG Allocation No. 1 '!C21+'Revision No. 2'!C21</f>
        <v>2898919</v>
      </c>
      <c r="D21" s="246">
        <f>+'Amended ABG Allocation No. 1 '!D21+'Revision No. 2'!D21</f>
        <v>30738</v>
      </c>
      <c r="E21" s="246">
        <f>+'Amended ABG Allocation No. 1 '!E21+'Revision No. 2'!E21</f>
        <v>201338</v>
      </c>
      <c r="F21" s="246">
        <f>+'Amended ABG Allocation No. 1 '!F21+'Revision No. 2'!F21</f>
        <v>77637</v>
      </c>
      <c r="G21" s="246">
        <f>+'Amended ABG Allocation No. 1 '!G21+'Revision No. 2'!G21</f>
        <v>9083</v>
      </c>
      <c r="H21" s="246">
        <f>+'Amended ABG Allocation No. 1 '!H21+'Revision No. 2'!H21</f>
        <v>14408</v>
      </c>
      <c r="I21" s="246">
        <f>+'Amended ABG Allocation No. 1 '!I21+'Revision No. 2'!I21</f>
        <v>897298</v>
      </c>
      <c r="J21" s="267">
        <f t="shared" si="0"/>
        <v>4129421</v>
      </c>
    </row>
    <row r="22" spans="1:10" x14ac:dyDescent="0.2">
      <c r="A22" s="216" t="s">
        <v>36</v>
      </c>
      <c r="B22" s="288" t="s">
        <v>88</v>
      </c>
      <c r="C22" s="246">
        <f>+'Amended ABG Allocation No. 1 '!C22+'Revision No. 2'!C22</f>
        <v>1352872</v>
      </c>
      <c r="D22" s="246">
        <f>+'Amended ABG Allocation No. 1 '!D22+'Revision No. 2'!D22</f>
        <v>10452</v>
      </c>
      <c r="E22" s="246">
        <f>+'Amended ABG Allocation No. 1 '!E22+'Revision No. 2'!E22</f>
        <v>70154</v>
      </c>
      <c r="F22" s="246">
        <f>+'Amended ABG Allocation No. 1 '!F22+'Revision No. 2'!F22</f>
        <v>37297</v>
      </c>
      <c r="G22" s="246">
        <f>+'Amended ABG Allocation No. 1 '!G22+'Revision No. 2'!G22</f>
        <v>7846</v>
      </c>
      <c r="H22" s="246">
        <f>+'Amended ABG Allocation No. 1 '!H22+'Revision No. 2'!H22</f>
        <v>10185</v>
      </c>
      <c r="I22" s="246">
        <f>+'Amended ABG Allocation No. 1 '!I22+'Revision No. 2'!I22</f>
        <v>965526</v>
      </c>
      <c r="J22" s="267">
        <f t="shared" si="0"/>
        <v>2454332</v>
      </c>
    </row>
    <row r="23" spans="1:10" x14ac:dyDescent="0.2">
      <c r="A23" s="216" t="s">
        <v>37</v>
      </c>
      <c r="B23" s="288" t="s">
        <v>91</v>
      </c>
      <c r="C23" s="246">
        <f>+'Amended ABG Allocation No. 1 '!C23+'Revision No. 2'!C23</f>
        <v>1844014</v>
      </c>
      <c r="D23" s="246">
        <f>+'Amended ABG Allocation No. 1 '!D23+'Revision No. 2'!D23</f>
        <v>16212</v>
      </c>
      <c r="E23" s="246">
        <f>+'Amended ABG Allocation No. 1 '!E23+'Revision No. 2'!E23</f>
        <v>122758</v>
      </c>
      <c r="F23" s="246">
        <f>+'Amended ABG Allocation No. 1 '!F23+'Revision No. 2'!F23</f>
        <v>60391</v>
      </c>
      <c r="G23" s="246">
        <f>+'Amended ABG Allocation No. 1 '!G23+'Revision No. 2'!G23</f>
        <v>8390</v>
      </c>
      <c r="H23" s="246">
        <f>+'Amended ABG Allocation No. 1 '!H23+'Revision No. 2'!H23</f>
        <v>11906</v>
      </c>
      <c r="I23" s="246">
        <f>+'Amended ABG Allocation No. 1 '!I23+'Revision No. 2'!I23</f>
        <v>893530</v>
      </c>
      <c r="J23" s="267">
        <f t="shared" si="0"/>
        <v>2957201</v>
      </c>
    </row>
    <row r="24" spans="1:10" x14ac:dyDescent="0.2">
      <c r="A24" s="216" t="s">
        <v>38</v>
      </c>
      <c r="B24" s="288" t="s">
        <v>92</v>
      </c>
      <c r="C24" s="246">
        <f>+'Amended ABG Allocation No. 1 '!C24+'Revision No. 2'!C24</f>
        <v>2375476</v>
      </c>
      <c r="D24" s="246">
        <f>+'Amended ABG Allocation No. 1 '!D24+'Revision No. 2'!D24</f>
        <v>20847</v>
      </c>
      <c r="E24" s="246">
        <f>+'Amended ABG Allocation No. 1 '!E24+'Revision No. 2'!E24</f>
        <v>140677</v>
      </c>
      <c r="F24" s="246">
        <f>+'Amended ABG Allocation No. 1 '!F24+'Revision No. 2'!F24</f>
        <v>55544</v>
      </c>
      <c r="G24" s="246">
        <f>+'Amended ABG Allocation No. 1 '!G24+'Revision No. 2'!G24</f>
        <v>11501</v>
      </c>
      <c r="H24" s="246">
        <f>+'Amended ABG Allocation No. 1 '!H24+'Revision No. 2'!H24</f>
        <v>14966</v>
      </c>
      <c r="I24" s="246">
        <f>+'Amended ABG Allocation No. 1 '!I24+'Revision No. 2'!I24</f>
        <v>1406138</v>
      </c>
      <c r="J24" s="267">
        <f t="shared" si="0"/>
        <v>4025149</v>
      </c>
    </row>
    <row r="25" spans="1:10" x14ac:dyDescent="0.2">
      <c r="A25" s="216" t="s">
        <v>39</v>
      </c>
      <c r="B25" s="288" t="s">
        <v>93</v>
      </c>
      <c r="C25" s="246">
        <f>+'Amended ABG Allocation No. 1 '!C25+'Revision No. 2'!C25</f>
        <v>1375640</v>
      </c>
      <c r="D25" s="246">
        <f>+'Amended ABG Allocation No. 1 '!D25+'Revision No. 2'!D25</f>
        <v>9843</v>
      </c>
      <c r="E25" s="246">
        <f>+'Amended ABG Allocation No. 1 '!E25+'Revision No. 2'!E25</f>
        <v>61988</v>
      </c>
      <c r="F25" s="246">
        <f>+'Amended ABG Allocation No. 1 '!F25+'Revision No. 2'!F25</f>
        <v>36114</v>
      </c>
      <c r="G25" s="246">
        <f>+'Amended ABG Allocation No. 1 '!G25+'Revision No. 2'!G25</f>
        <v>9559</v>
      </c>
      <c r="H25" s="246">
        <f>+'Amended ABG Allocation No. 1 '!H25+'Revision No. 2'!H25</f>
        <v>11578</v>
      </c>
      <c r="I25" s="246">
        <f>+'Amended ABG Allocation No. 1 '!I25+'Revision No. 2'!I25</f>
        <v>759990</v>
      </c>
      <c r="J25" s="267">
        <f t="shared" si="0"/>
        <v>2264712</v>
      </c>
    </row>
    <row r="26" spans="1:10" x14ac:dyDescent="0.2">
      <c r="A26" s="216" t="s">
        <v>40</v>
      </c>
      <c r="B26" s="288" t="s">
        <v>94</v>
      </c>
      <c r="C26" s="246">
        <f>+'Amended ABG Allocation No. 1 '!C26+'Revision No. 2'!C26</f>
        <v>2388712</v>
      </c>
      <c r="D26" s="246">
        <f>+'Amended ABG Allocation No. 1 '!D26+'Revision No. 2'!D26</f>
        <v>20181</v>
      </c>
      <c r="E26" s="246">
        <f>+'Amended ABG Allocation No. 1 '!E26+'Revision No. 2'!E26</f>
        <v>117836</v>
      </c>
      <c r="F26" s="246">
        <f>+'Amended ABG Allocation No. 1 '!F26+'Revision No. 2'!F26</f>
        <v>33597</v>
      </c>
      <c r="G26" s="246">
        <f>+'Amended ABG Allocation No. 1 '!G26+'Revision No. 2'!G26</f>
        <v>13898</v>
      </c>
      <c r="H26" s="246">
        <f>+'Amended ABG Allocation No. 1 '!H26+'Revision No. 2'!H26</f>
        <v>15902</v>
      </c>
      <c r="I26" s="246">
        <f>+'Amended ABG Allocation No. 1 '!I26+'Revision No. 2'!I26</f>
        <v>939382</v>
      </c>
      <c r="J26" s="267">
        <f t="shared" si="0"/>
        <v>3529508</v>
      </c>
    </row>
    <row r="27" spans="1:10" x14ac:dyDescent="0.2">
      <c r="A27" s="216" t="s">
        <v>41</v>
      </c>
      <c r="B27" s="288" t="s">
        <v>95</v>
      </c>
      <c r="C27" s="246">
        <f>+'Amended ABG Allocation No. 1 '!C27+'Revision No. 2'!C27</f>
        <v>800020</v>
      </c>
      <c r="D27" s="246">
        <f>+'Amended ABG Allocation No. 1 '!D27+'Revision No. 2'!D27</f>
        <v>6348</v>
      </c>
      <c r="E27" s="246">
        <f>+'Amended ABG Allocation No. 1 '!E27+'Revision No. 2'!E27</f>
        <v>43036</v>
      </c>
      <c r="F27" s="246">
        <f>+'Amended ABG Allocation No. 1 '!F27+'Revision No. 2'!F27</f>
        <v>21729</v>
      </c>
      <c r="G27" s="246">
        <f>+'Amended ABG Allocation No. 1 '!G27+'Revision No. 2'!G27</f>
        <v>4968</v>
      </c>
      <c r="H27" s="246">
        <f>+'Amended ABG Allocation No. 1 '!H27+'Revision No. 2'!H27</f>
        <v>7352</v>
      </c>
      <c r="I27" s="246">
        <f>+'Amended ABG Allocation No. 1 '!I27+'Revision No. 2'!I27</f>
        <v>728786</v>
      </c>
      <c r="J27" s="267">
        <f t="shared" si="0"/>
        <v>1612239</v>
      </c>
    </row>
    <row r="28" spans="1:10" x14ac:dyDescent="0.2">
      <c r="A28" s="216" t="s">
        <v>42</v>
      </c>
      <c r="B28" s="288" t="s">
        <v>96</v>
      </c>
      <c r="C28" s="246">
        <f>+'Amended ABG Allocation No. 1 '!C28+'Revision No. 2'!C28</f>
        <v>4600519</v>
      </c>
      <c r="D28" s="246">
        <f>+'Amended ABG Allocation No. 1 '!D28+'Revision No. 2'!D28</f>
        <v>42930</v>
      </c>
      <c r="E28" s="246">
        <f>+'Amended ABG Allocation No. 1 '!E28+'Revision No. 2'!E28</f>
        <v>256475</v>
      </c>
      <c r="F28" s="246">
        <f>+'Amended ABG Allocation No. 1 '!F28+'Revision No. 2'!F28</f>
        <v>148187</v>
      </c>
      <c r="G28" s="246">
        <f>+'Amended ABG Allocation No. 1 '!G28+'Revision No. 2'!G28</f>
        <v>19798</v>
      </c>
      <c r="H28" s="246">
        <f>+'Amended ABG Allocation No. 1 '!H28+'Revision No. 2'!H28</f>
        <v>26905</v>
      </c>
      <c r="I28" s="246">
        <f>+'Amended ABG Allocation No. 1 '!I28+'Revision No. 2'!I28</f>
        <v>555123</v>
      </c>
      <c r="J28" s="267">
        <f t="shared" si="0"/>
        <v>5649937</v>
      </c>
    </row>
    <row r="29" spans="1:10" x14ac:dyDescent="0.2">
      <c r="A29" s="216" t="s">
        <v>43</v>
      </c>
      <c r="B29" s="288" t="s">
        <v>97</v>
      </c>
      <c r="C29" s="246">
        <f>+'Amended ABG Allocation No. 1 '!C29+'Revision No. 2'!C29</f>
        <v>1971058</v>
      </c>
      <c r="D29" s="246">
        <f>+'Amended ABG Allocation No. 1 '!D29+'Revision No. 2'!D29</f>
        <v>17133</v>
      </c>
      <c r="E29" s="246">
        <f>+'Amended ABG Allocation No. 1 '!E29+'Revision No. 2'!E29</f>
        <v>107949</v>
      </c>
      <c r="F29" s="246">
        <f>+'Amended ABG Allocation No. 1 '!F29+'Revision No. 2'!F29</f>
        <v>63747</v>
      </c>
      <c r="G29" s="246">
        <f>+'Amended ABG Allocation No. 1 '!G29+'Revision No. 2'!G29</f>
        <v>9459</v>
      </c>
      <c r="H29" s="246">
        <f>+'Amended ABG Allocation No. 1 '!H29+'Revision No. 2'!H29</f>
        <v>11805</v>
      </c>
      <c r="I29" s="246">
        <f>+'Amended ABG Allocation No. 1 '!I29+'Revision No. 2'!I29</f>
        <v>1021616</v>
      </c>
      <c r="J29" s="267">
        <f t="shared" si="0"/>
        <v>3202767</v>
      </c>
    </row>
    <row r="30" spans="1:10" x14ac:dyDescent="0.2">
      <c r="A30" s="216" t="s">
        <v>44</v>
      </c>
      <c r="B30" s="288" t="s">
        <v>98</v>
      </c>
      <c r="C30" s="246">
        <f>+'Amended ABG Allocation No. 1 '!C30+'Revision No. 2'!C30</f>
        <v>5515714</v>
      </c>
      <c r="D30" s="246">
        <f>+'Amended ABG Allocation No. 1 '!D30+'Revision No. 2'!D30</f>
        <v>49806</v>
      </c>
      <c r="E30" s="246">
        <f>+'Amended ABG Allocation No. 1 '!E30+'Revision No. 2'!E30</f>
        <v>282476</v>
      </c>
      <c r="F30" s="246">
        <f>+'Amended ABG Allocation No. 1 '!F30+'Revision No. 2'!F30</f>
        <v>304004</v>
      </c>
      <c r="G30" s="246">
        <f>+'Amended ABG Allocation No. 1 '!G30+'Revision No. 2'!G30</f>
        <v>28272</v>
      </c>
      <c r="H30" s="246">
        <f>+'Amended ABG Allocation No. 1 '!H30+'Revision No. 2'!H30</f>
        <v>34982</v>
      </c>
      <c r="I30" s="246">
        <f>+'Amended ABG Allocation No. 1 '!I30+'Revision No. 2'!I30</f>
        <v>2841924</v>
      </c>
      <c r="J30" s="267">
        <f t="shared" si="0"/>
        <v>9057178</v>
      </c>
    </row>
    <row r="31" spans="1:10" x14ac:dyDescent="0.2">
      <c r="A31" s="216" t="s">
        <v>45</v>
      </c>
      <c r="B31" s="288" t="s">
        <v>99</v>
      </c>
      <c r="C31" s="246">
        <f>+'Amended ABG Allocation No. 1 '!C31+'Revision No. 2'!C31</f>
        <v>5852099</v>
      </c>
      <c r="D31" s="246">
        <f>+'Amended ABG Allocation No. 1 '!D31+'Revision No. 2'!D31</f>
        <v>49608</v>
      </c>
      <c r="E31" s="246">
        <f>+'Amended ABG Allocation No. 1 '!E31+'Revision No. 2'!E31</f>
        <v>313793</v>
      </c>
      <c r="F31" s="246">
        <f>+'Amended ABG Allocation No. 1 '!F31+'Revision No. 2'!F31</f>
        <v>99777</v>
      </c>
      <c r="G31" s="246">
        <f>+'Amended ABG Allocation No. 1 '!G31+'Revision No. 2'!G31</f>
        <v>31439</v>
      </c>
      <c r="H31" s="246">
        <f>+'Amended ABG Allocation No. 1 '!H31+'Revision No. 2'!H31</f>
        <v>40118</v>
      </c>
      <c r="I31" s="246">
        <f>+'Amended ABG Allocation No. 1 '!I31+'Revision No. 2'!I31</f>
        <v>3071398</v>
      </c>
      <c r="J31" s="267">
        <f t="shared" si="0"/>
        <v>9458232</v>
      </c>
    </row>
    <row r="32" spans="1:10" x14ac:dyDescent="0.2">
      <c r="A32" s="216" t="s">
        <v>46</v>
      </c>
      <c r="B32" s="288" t="s">
        <v>100</v>
      </c>
      <c r="C32" s="246">
        <f>+'Amended ABG Allocation No. 1 '!C32+'Revision No. 2'!C32</f>
        <v>3855912</v>
      </c>
      <c r="D32" s="246">
        <f>+'Amended ABG Allocation No. 1 '!D32+'Revision No. 2'!D32</f>
        <v>28686</v>
      </c>
      <c r="E32" s="246">
        <f>+'Amended ABG Allocation No. 1 '!E32+'Revision No. 2'!E32</f>
        <v>160379</v>
      </c>
      <c r="F32" s="246">
        <f>+'Amended ABG Allocation No. 1 '!F32+'Revision No. 2'!F32</f>
        <v>52949</v>
      </c>
      <c r="G32" s="246">
        <f>+'Amended ABG Allocation No. 1 '!G32+'Revision No. 2'!G32</f>
        <v>24291</v>
      </c>
      <c r="H32" s="246">
        <f>+'Amended ABG Allocation No. 1 '!H32+'Revision No. 2'!H32</f>
        <v>27643</v>
      </c>
      <c r="I32" s="246">
        <f>+'Amended ABG Allocation No. 1 '!I32+'Revision No. 2'!I32</f>
        <v>1525843</v>
      </c>
      <c r="J32" s="267">
        <f t="shared" si="0"/>
        <v>5675703</v>
      </c>
    </row>
    <row r="33" spans="1:10" x14ac:dyDescent="0.2">
      <c r="A33" s="216" t="s">
        <v>47</v>
      </c>
      <c r="B33" s="288" t="s">
        <v>101</v>
      </c>
      <c r="C33" s="246">
        <f>+'Amended ABG Allocation No. 1 '!C33+'Revision No. 2'!C33</f>
        <v>8519250</v>
      </c>
      <c r="D33" s="246">
        <f>+'Amended ABG Allocation No. 1 '!D33+'Revision No. 2'!D33</f>
        <v>59007</v>
      </c>
      <c r="E33" s="246">
        <f>+'Amended ABG Allocation No. 1 '!E33+'Revision No. 2'!E33</f>
        <v>416018</v>
      </c>
      <c r="F33" s="246">
        <f>+'Amended ABG Allocation No. 1 '!F33+'Revision No. 2'!F33</f>
        <v>291477</v>
      </c>
      <c r="G33" s="246">
        <f>+'Amended ABG Allocation No. 1 '!G33+'Revision No. 2'!G33</f>
        <v>43155</v>
      </c>
      <c r="H33" s="246">
        <f>+'Amended ABG Allocation No. 1 '!H33+'Revision No. 2'!H33</f>
        <v>50122</v>
      </c>
      <c r="I33" s="246">
        <f>+'Amended ABG Allocation No. 1 '!I33+'Revision No. 2'!I33</f>
        <v>3457264</v>
      </c>
      <c r="J33" s="267">
        <f t="shared" si="0"/>
        <v>12836293</v>
      </c>
    </row>
    <row r="34" spans="1:10" x14ac:dyDescent="0.2">
      <c r="A34" s="216" t="s">
        <v>48</v>
      </c>
      <c r="B34" s="288" t="s">
        <v>102</v>
      </c>
      <c r="C34" s="246">
        <f>+'Amended ABG Allocation No. 1 '!C34+'Revision No. 2'!C34</f>
        <v>5482607</v>
      </c>
      <c r="D34" s="246">
        <f>+'Amended ABG Allocation No. 1 '!D34+'Revision No. 2'!D34</f>
        <v>51714</v>
      </c>
      <c r="E34" s="246">
        <f>+'Amended ABG Allocation No. 1 '!E34+'Revision No. 2'!E34</f>
        <v>352935</v>
      </c>
      <c r="F34" s="246">
        <f>+'Amended ABG Allocation No. 1 '!F34+'Revision No. 2'!F34</f>
        <v>125360</v>
      </c>
      <c r="G34" s="246">
        <f>+'Amended ABG Allocation No. 1 '!G34+'Revision No. 2'!G34</f>
        <v>32447</v>
      </c>
      <c r="H34" s="246">
        <f>+'Amended ABG Allocation No. 1 '!H34+'Revision No. 2'!H34</f>
        <v>39190</v>
      </c>
      <c r="I34" s="246">
        <f>+'Amended ABG Allocation No. 1 '!I34+'Revision No. 2'!I34</f>
        <v>1888060</v>
      </c>
      <c r="J34" s="267">
        <f t="shared" si="0"/>
        <v>7972313</v>
      </c>
    </row>
    <row r="35" spans="1:10" x14ac:dyDescent="0.2">
      <c r="A35" s="216" t="s">
        <v>49</v>
      </c>
      <c r="B35" s="288" t="s">
        <v>103</v>
      </c>
      <c r="C35" s="246">
        <f>+'Amended ABG Allocation No. 1 '!C35+'Revision No. 2'!C35</f>
        <v>8286118</v>
      </c>
      <c r="D35" s="246">
        <f>+'Amended ABG Allocation No. 1 '!D35+'Revision No. 2'!D35</f>
        <v>69558</v>
      </c>
      <c r="E35" s="246">
        <f>+'Amended ABG Allocation No. 1 '!E35+'Revision No. 2'!E35</f>
        <v>439496</v>
      </c>
      <c r="F35" s="246">
        <f>+'Amended ABG Allocation No. 1 '!F35+'Revision No. 2'!F35</f>
        <v>131088</v>
      </c>
      <c r="G35" s="246">
        <f>+'Amended ABG Allocation No. 1 '!G35+'Revision No. 2'!G35</f>
        <v>33531</v>
      </c>
      <c r="H35" s="246">
        <f>+'Amended ABG Allocation No. 1 '!H35+'Revision No. 2'!H35</f>
        <v>46942</v>
      </c>
      <c r="I35" s="246">
        <f>+'Amended ABG Allocation No. 1 '!I35+'Revision No. 2'!I35</f>
        <v>2460209</v>
      </c>
      <c r="J35" s="267">
        <f t="shared" si="0"/>
        <v>11466942</v>
      </c>
    </row>
    <row r="36" spans="1:10" x14ac:dyDescent="0.2">
      <c r="A36" s="216" t="s">
        <v>50</v>
      </c>
      <c r="B36" s="288" t="s">
        <v>104</v>
      </c>
      <c r="C36" s="246">
        <f>+'Amended ABG Allocation No. 1 '!C36+'Revision No. 2'!C36</f>
        <v>54975961</v>
      </c>
      <c r="D36" s="246">
        <f>+'Amended ABG Allocation No. 1 '!D36+'Revision No. 2'!D36</f>
        <v>425646</v>
      </c>
      <c r="E36" s="246">
        <f>+'Amended ABG Allocation No. 1 '!E36+'Revision No. 2'!E36</f>
        <v>3708580</v>
      </c>
      <c r="F36" s="246">
        <f>+'Amended ABG Allocation No. 1 '!F36+'Revision No. 2'!F36</f>
        <v>1071876</v>
      </c>
      <c r="G36" s="246">
        <f>+'Amended ABG Allocation No. 1 '!G36+'Revision No. 2'!G36</f>
        <v>172510</v>
      </c>
      <c r="H36" s="246">
        <f>+'Amended ABG Allocation No. 1 '!H36+'Revision No. 2'!H36</f>
        <v>254629</v>
      </c>
      <c r="I36" s="246">
        <f>+'Amended ABG Allocation No. 1 '!I36+'Revision No. 2'!I36</f>
        <v>7486696</v>
      </c>
      <c r="J36" s="267">
        <f t="shared" si="0"/>
        <v>68095898</v>
      </c>
    </row>
    <row r="37" spans="1:10" x14ac:dyDescent="0.2">
      <c r="A37" s="216" t="s">
        <v>51</v>
      </c>
      <c r="B37" s="288" t="s">
        <v>105</v>
      </c>
      <c r="C37" s="246">
        <f>+'Amended ABG Allocation No. 1 '!C37+'Revision No. 2'!C37</f>
        <v>6176815</v>
      </c>
      <c r="D37" s="246">
        <f>+'Amended ABG Allocation No. 1 '!D37+'Revision No. 2'!D37</f>
        <v>58791</v>
      </c>
      <c r="E37" s="246">
        <f>+'Amended ABG Allocation No. 1 '!E37+'Revision No. 2'!E37</f>
        <v>438418</v>
      </c>
      <c r="F37" s="246">
        <f>+'Amended ABG Allocation No. 1 '!F37+'Revision No. 2'!F37</f>
        <v>195393</v>
      </c>
      <c r="G37" s="246">
        <f>+'Amended ABG Allocation No. 1 '!G37+'Revision No. 2'!G37</f>
        <v>30929</v>
      </c>
      <c r="H37" s="246">
        <f>+'Amended ABG Allocation No. 1 '!H37+'Revision No. 2'!H37</f>
        <v>39461</v>
      </c>
      <c r="I37" s="246">
        <f>+'Amended ABG Allocation No. 1 '!I37+'Revision No. 2'!I37</f>
        <v>1812606</v>
      </c>
      <c r="J37" s="267">
        <f t="shared" si="0"/>
        <v>8752413</v>
      </c>
    </row>
    <row r="38" spans="1:10" x14ac:dyDescent="0.2">
      <c r="A38" s="216" t="s">
        <v>52</v>
      </c>
      <c r="B38" s="288" t="s">
        <v>106</v>
      </c>
      <c r="C38" s="246">
        <f>+'Amended ABG Allocation No. 1 '!C38+'Revision No. 2'!C38</f>
        <v>4596077</v>
      </c>
      <c r="D38" s="246">
        <f>+'Amended ABG Allocation No. 1 '!D38+'Revision No. 2'!D38</f>
        <v>43113</v>
      </c>
      <c r="E38" s="246">
        <f>+'Amended ABG Allocation No. 1 '!E38+'Revision No. 2'!E38</f>
        <v>249316</v>
      </c>
      <c r="F38" s="246">
        <f>+'Amended ABG Allocation No. 1 '!F38+'Revision No. 2'!F38</f>
        <v>59283</v>
      </c>
      <c r="G38" s="246">
        <f>+'Amended ABG Allocation No. 1 '!G38+'Revision No. 2'!G38</f>
        <v>22717</v>
      </c>
      <c r="H38" s="246">
        <f>+'Amended ABG Allocation No. 1 '!H38+'Revision No. 2'!H38</f>
        <v>26838</v>
      </c>
      <c r="I38" s="246">
        <f>+'Amended ABG Allocation No. 1 '!I38+'Revision No. 2'!I38</f>
        <v>1557921</v>
      </c>
      <c r="J38" s="267">
        <f t="shared" si="0"/>
        <v>6555265</v>
      </c>
    </row>
    <row r="39" spans="1:10" x14ac:dyDescent="0.2">
      <c r="A39" s="216" t="s">
        <v>53</v>
      </c>
      <c r="B39" s="288" t="s">
        <v>107</v>
      </c>
      <c r="C39" s="246">
        <f>+'Amended ABG Allocation No. 1 '!C39+'Revision No. 2'!C39</f>
        <v>4114600</v>
      </c>
      <c r="D39" s="246">
        <f>+'Amended ABG Allocation No. 1 '!D39+'Revision No. 2'!D39</f>
        <v>38370</v>
      </c>
      <c r="E39" s="246">
        <f>+'Amended ABG Allocation No. 1 '!E39+'Revision No. 2'!E39</f>
        <v>217215</v>
      </c>
      <c r="F39" s="246">
        <f>+'Amended ABG Allocation No. 1 '!F39+'Revision No. 2'!F39</f>
        <v>110274</v>
      </c>
      <c r="G39" s="246">
        <f>+'Amended ABG Allocation No. 1 '!G39+'Revision No. 2'!G39</f>
        <v>18155</v>
      </c>
      <c r="H39" s="246">
        <f>+'Amended ABG Allocation No. 1 '!H39+'Revision No. 2'!H39</f>
        <v>23603</v>
      </c>
      <c r="I39" s="246">
        <f>+'Amended ABG Allocation No. 1 '!I39+'Revision No. 2'!I39</f>
        <v>1617814</v>
      </c>
      <c r="J39" s="267">
        <f t="shared" si="0"/>
        <v>6140031</v>
      </c>
    </row>
    <row r="40" spans="1:10" x14ac:dyDescent="0.2">
      <c r="A40" s="216" t="s">
        <v>54</v>
      </c>
      <c r="B40" s="288" t="s">
        <v>108</v>
      </c>
      <c r="C40" s="246">
        <f>+'Amended ABG Allocation No. 1 '!C40+'Revision No. 2'!C40</f>
        <v>804923</v>
      </c>
      <c r="D40" s="246">
        <f>+'Amended ABG Allocation No. 1 '!D40+'Revision No. 2'!D40</f>
        <v>6348</v>
      </c>
      <c r="E40" s="246">
        <f>+'Amended ABG Allocation No. 1 '!E40+'Revision No. 2'!E40</f>
        <v>39280</v>
      </c>
      <c r="F40" s="246">
        <f>+'Amended ABG Allocation No. 1 '!F40+'Revision No. 2'!F40</f>
        <v>22948</v>
      </c>
      <c r="G40" s="246">
        <f>+'Amended ABG Allocation No. 1 '!G40+'Revision No. 2'!G40</f>
        <v>7272</v>
      </c>
      <c r="H40" s="246">
        <f>+'Amended ABG Allocation No. 1 '!H40+'Revision No. 2'!H40</f>
        <v>8798</v>
      </c>
      <c r="I40" s="246">
        <f>+'Amended ABG Allocation No. 1 '!I40+'Revision No. 2'!I40</f>
        <v>467209</v>
      </c>
      <c r="J40" s="267">
        <f t="shared" si="0"/>
        <v>1356778</v>
      </c>
    </row>
    <row r="41" spans="1:10" x14ac:dyDescent="0.2">
      <c r="A41" s="216" t="s">
        <v>55</v>
      </c>
      <c r="B41" s="288" t="s">
        <v>128</v>
      </c>
      <c r="C41" s="246">
        <f>+'Amended ABG Allocation No. 1 '!C41+'Revision No. 2'!C41</f>
        <v>4087831</v>
      </c>
      <c r="D41" s="246">
        <f>+'Amended ABG Allocation No. 1 '!D41+'Revision No. 2'!D41</f>
        <v>35295</v>
      </c>
      <c r="E41" s="246">
        <f>+'Amended ABG Allocation No. 1 '!E41+'Revision No. 2'!E41</f>
        <v>242134</v>
      </c>
      <c r="F41" s="246">
        <f>+'Amended ABG Allocation No. 1 '!F41+'Revision No. 2'!F41</f>
        <v>129404</v>
      </c>
      <c r="G41" s="246">
        <f>+'Amended ABG Allocation No. 1 '!G41+'Revision No. 2'!G41</f>
        <v>19024</v>
      </c>
      <c r="H41" s="246">
        <f>+'Amended ABG Allocation No. 1 '!H41+'Revision No. 2'!H41</f>
        <v>26402</v>
      </c>
      <c r="I41" s="246">
        <f>+'Amended ABG Allocation No. 1 '!I41+'Revision No. 2'!I41</f>
        <v>1438986</v>
      </c>
      <c r="J41" s="267">
        <f t="shared" si="0"/>
        <v>5979076</v>
      </c>
    </row>
    <row r="42" spans="1:10" x14ac:dyDescent="0.2">
      <c r="A42" s="216" t="s">
        <v>56</v>
      </c>
      <c r="B42" s="288" t="s">
        <v>109</v>
      </c>
      <c r="C42" s="246">
        <f>+'Amended ABG Allocation No. 1 '!C42+'Revision No. 2'!C42</f>
        <v>9173748</v>
      </c>
      <c r="D42" s="246">
        <f>+'Amended ABG Allocation No. 1 '!D42+'Revision No. 2'!D42</f>
        <v>85998</v>
      </c>
      <c r="E42" s="246">
        <f>+'Amended ABG Allocation No. 1 '!E42+'Revision No. 2'!E42</f>
        <v>540541</v>
      </c>
      <c r="F42" s="246">
        <f>+'Amended ABG Allocation No. 1 '!F42+'Revision No. 2'!F42</f>
        <v>217898</v>
      </c>
      <c r="G42" s="246">
        <f>+'Amended ABG Allocation No. 1 '!G42+'Revision No. 2'!G42</f>
        <v>26131</v>
      </c>
      <c r="H42" s="246">
        <f>+'Amended ABG Allocation No. 1 '!H42+'Revision No. 2'!H42</f>
        <v>47457</v>
      </c>
      <c r="I42" s="246">
        <f>+'Amended ABG Allocation No. 1 '!I42+'Revision No. 2'!I42</f>
        <v>1429011</v>
      </c>
      <c r="J42" s="267">
        <f t="shared" si="0"/>
        <v>11520784</v>
      </c>
    </row>
    <row r="43" spans="1:10" x14ac:dyDescent="0.2">
      <c r="A43" s="216" t="s">
        <v>57</v>
      </c>
      <c r="B43" s="288" t="s">
        <v>110</v>
      </c>
      <c r="C43" s="246">
        <f>+'Amended ABG Allocation No. 1 '!C43+'Revision No. 2'!C43</f>
        <v>5127177</v>
      </c>
      <c r="D43" s="246">
        <f>+'Amended ABG Allocation No. 1 '!D43+'Revision No. 2'!D43</f>
        <v>50724</v>
      </c>
      <c r="E43" s="246">
        <f>+'Amended ABG Allocation No. 1 '!E43+'Revision No. 2'!E43</f>
        <v>384049</v>
      </c>
      <c r="F43" s="246">
        <f>+'Amended ABG Allocation No. 1 '!F43+'Revision No. 2'!F43</f>
        <v>170812</v>
      </c>
      <c r="G43" s="246">
        <f>+'Amended ABG Allocation No. 1 '!G43+'Revision No. 2'!G43</f>
        <v>15874</v>
      </c>
      <c r="H43" s="246">
        <f>+'Amended ABG Allocation No. 1 '!H43+'Revision No. 2'!H43</f>
        <v>26840</v>
      </c>
      <c r="I43" s="246">
        <f>+'Amended ABG Allocation No. 1 '!I43+'Revision No. 2'!I43</f>
        <v>2058758</v>
      </c>
      <c r="J43" s="267">
        <f t="shared" si="0"/>
        <v>7834234</v>
      </c>
    </row>
    <row r="44" spans="1:10" x14ac:dyDescent="0.2">
      <c r="A44" s="216" t="s">
        <v>58</v>
      </c>
      <c r="B44" s="288" t="s">
        <v>111</v>
      </c>
      <c r="C44" s="246">
        <f>+'Amended ABG Allocation No. 1 '!C44+'Revision No. 2'!C44</f>
        <v>1232989</v>
      </c>
      <c r="D44" s="246">
        <f>+'Amended ABG Allocation No. 1 '!D44+'Revision No. 2'!D44</f>
        <v>11052</v>
      </c>
      <c r="E44" s="246">
        <f>+'Amended ABG Allocation No. 1 '!E44+'Revision No. 2'!E44</f>
        <v>72564</v>
      </c>
      <c r="F44" s="246">
        <f>+'Amended ABG Allocation No. 1 '!F44+'Revision No. 2'!F44</f>
        <v>39211</v>
      </c>
      <c r="G44" s="246">
        <f>+'Amended ABG Allocation No. 1 '!G44+'Revision No. 2'!G44</f>
        <v>6636</v>
      </c>
      <c r="H44" s="246">
        <f>+'Amended ABG Allocation No. 1 '!H44+'Revision No. 2'!H44</f>
        <v>8900</v>
      </c>
      <c r="I44" s="246">
        <f>+'Amended ABG Allocation No. 1 '!I44+'Revision No. 2'!I44</f>
        <v>621714</v>
      </c>
      <c r="J44" s="267">
        <f t="shared" si="0"/>
        <v>1993066</v>
      </c>
    </row>
    <row r="45" spans="1:10" x14ac:dyDescent="0.2">
      <c r="A45" s="216" t="s">
        <v>59</v>
      </c>
      <c r="B45" s="288" t="s">
        <v>112</v>
      </c>
      <c r="C45" s="246">
        <f>+'Amended ABG Allocation No. 1 '!C45+'Revision No. 2'!C45</f>
        <v>4633260</v>
      </c>
      <c r="D45" s="246">
        <f>+'Amended ABG Allocation No. 1 '!D45+'Revision No. 2'!D45</f>
        <v>45372</v>
      </c>
      <c r="E45" s="246">
        <f>+'Amended ABG Allocation No. 1 '!E45+'Revision No. 2'!E45</f>
        <v>292633</v>
      </c>
      <c r="F45" s="246">
        <f>+'Amended ABG Allocation No. 1 '!F45+'Revision No. 2'!F45</f>
        <v>73126</v>
      </c>
      <c r="G45" s="246">
        <f>+'Amended ABG Allocation No. 1 '!G45+'Revision No. 2'!G45</f>
        <v>14982</v>
      </c>
      <c r="H45" s="246">
        <f>+'Amended ABG Allocation No. 1 '!H45+'Revision No. 2'!H45</f>
        <v>24256</v>
      </c>
      <c r="I45" s="246">
        <f>+'Amended ABG Allocation No. 1 '!I45+'Revision No. 2'!I45</f>
        <v>905403</v>
      </c>
      <c r="J45" s="267">
        <f t="shared" si="0"/>
        <v>5989032</v>
      </c>
    </row>
    <row r="46" spans="1:10" x14ac:dyDescent="0.2">
      <c r="A46" s="216" t="s">
        <v>60</v>
      </c>
      <c r="B46" s="288" t="s">
        <v>113</v>
      </c>
      <c r="C46" s="246">
        <f>+'Amended ABG Allocation No. 1 '!C46+'Revision No. 2'!C46</f>
        <v>2264855</v>
      </c>
      <c r="D46" s="246">
        <f>+'Amended ABG Allocation No. 1 '!D46+'Revision No. 2'!D46</f>
        <v>19917</v>
      </c>
      <c r="E46" s="246">
        <f>+'Amended ABG Allocation No. 1 '!E46+'Revision No. 2'!E46</f>
        <v>136281</v>
      </c>
      <c r="F46" s="246">
        <f>+'Amended ABG Allocation No. 1 '!F46+'Revision No. 2'!F46</f>
        <v>128486</v>
      </c>
      <c r="G46" s="246">
        <f>+'Amended ABG Allocation No. 1 '!G46+'Revision No. 2'!G46</f>
        <v>9642</v>
      </c>
      <c r="H46" s="246">
        <f>+'Amended ABG Allocation No. 1 '!H46+'Revision No. 2'!H46</f>
        <v>13654</v>
      </c>
      <c r="I46" s="246">
        <f>+'Amended ABG Allocation No. 1 '!I46+'Revision No. 2'!I46</f>
        <v>1659466</v>
      </c>
      <c r="J46" s="267">
        <f t="shared" si="0"/>
        <v>4232301</v>
      </c>
    </row>
    <row r="47" spans="1:10" x14ac:dyDescent="0.2">
      <c r="A47" s="216" t="s">
        <v>61</v>
      </c>
      <c r="B47" s="288" t="s">
        <v>114</v>
      </c>
      <c r="C47" s="246">
        <f>+'Amended ABG Allocation No. 1 '!C47+'Revision No. 2'!C47</f>
        <v>1251436</v>
      </c>
      <c r="D47" s="246">
        <f>+'Amended ABG Allocation No. 1 '!D47+'Revision No. 2'!D47</f>
        <v>12900</v>
      </c>
      <c r="E47" s="246">
        <f>+'Amended ABG Allocation No. 1 '!E47+'Revision No. 2'!E47</f>
        <v>98175</v>
      </c>
      <c r="F47" s="246">
        <f>+'Amended ABG Allocation No. 1 '!F47+'Revision No. 2'!F47</f>
        <v>37777</v>
      </c>
      <c r="G47" s="246">
        <f>+'Amended ABG Allocation No. 1 '!G47+'Revision No. 2'!G47</f>
        <v>5004</v>
      </c>
      <c r="H47" s="246">
        <f>+'Amended ABG Allocation No. 1 '!H47+'Revision No. 2'!H47</f>
        <v>7640</v>
      </c>
      <c r="I47" s="246">
        <f>+'Amended ABG Allocation No. 1 '!I47+'Revision No. 2'!I47</f>
        <v>414333</v>
      </c>
      <c r="J47" s="267">
        <f>SUM(C47:I47)</f>
        <v>1827265</v>
      </c>
    </row>
    <row r="48" spans="1:10" x14ac:dyDescent="0.2">
      <c r="A48" s="216" t="s">
        <v>62</v>
      </c>
      <c r="B48" s="288" t="s">
        <v>115</v>
      </c>
      <c r="C48" s="246">
        <f>+'Amended ABG Allocation No. 1 '!C48+'Revision No. 2'!C48</f>
        <v>1028842</v>
      </c>
      <c r="D48" s="246">
        <f>+'Amended ABG Allocation No. 1 '!D48+'Revision No. 2'!D48</f>
        <v>8565</v>
      </c>
      <c r="E48" s="246">
        <f>+'Amended ABG Allocation No. 1 '!E48+'Revision No. 2'!E48</f>
        <v>55880</v>
      </c>
      <c r="F48" s="246">
        <f>+'Amended ABG Allocation No. 1 '!F48+'Revision No. 2'!F48</f>
        <v>33011</v>
      </c>
      <c r="G48" s="246">
        <f>+'Amended ABG Allocation No. 1 '!G48+'Revision No. 2'!G48</f>
        <v>5921</v>
      </c>
      <c r="H48" s="246">
        <f>+'Amended ABG Allocation No. 1 '!H48+'Revision No. 2'!H48</f>
        <v>8233</v>
      </c>
      <c r="I48" s="246">
        <f>+'Amended ABG Allocation No. 1 '!I48+'Revision No. 2'!I48</f>
        <v>534772</v>
      </c>
      <c r="J48" s="267">
        <f t="shared" si="0"/>
        <v>1675224</v>
      </c>
    </row>
    <row r="49" spans="1:10" x14ac:dyDescent="0.2">
      <c r="A49" s="216" t="s">
        <v>63</v>
      </c>
      <c r="B49" s="288" t="s">
        <v>116</v>
      </c>
      <c r="C49" s="246">
        <f>+'Amended ABG Allocation No. 1 '!C49+'Revision No. 2'!C49</f>
        <v>1307186</v>
      </c>
      <c r="D49" s="246">
        <f>+'Amended ABG Allocation No. 1 '!D49+'Revision No. 2'!D49</f>
        <v>12141</v>
      </c>
      <c r="E49" s="246">
        <f>+'Amended ABG Allocation No. 1 '!E49+'Revision No. 2'!E49</f>
        <v>91675</v>
      </c>
      <c r="F49" s="246">
        <f>+'Amended ABG Allocation No. 1 '!F49+'Revision No. 2'!F49</f>
        <v>51306</v>
      </c>
      <c r="G49" s="246">
        <f>+'Amended ABG Allocation No. 1 '!G49+'Revision No. 2'!G49</f>
        <v>6179</v>
      </c>
      <c r="H49" s="246">
        <f>+'Amended ABG Allocation No. 1 '!H49+'Revision No. 2'!H49</f>
        <v>8638</v>
      </c>
      <c r="I49" s="246">
        <f>+'Amended ABG Allocation No. 1 '!I49+'Revision No. 2'!I49</f>
        <v>591389</v>
      </c>
      <c r="J49" s="267">
        <f t="shared" si="0"/>
        <v>2068514</v>
      </c>
    </row>
    <row r="50" spans="1:10" x14ac:dyDescent="0.2">
      <c r="A50" s="216" t="s">
        <v>64</v>
      </c>
      <c r="B50" s="288" t="s">
        <v>117</v>
      </c>
      <c r="C50" s="246">
        <f>+'Amended ABG Allocation No. 1 '!C50+'Revision No. 2'!C50</f>
        <v>1978400</v>
      </c>
      <c r="D50" s="246">
        <f>+'Amended ABG Allocation No. 1 '!D50+'Revision No. 2'!D50</f>
        <v>18873</v>
      </c>
      <c r="E50" s="246">
        <f>+'Amended ABG Allocation No. 1 '!E50+'Revision No. 2'!E50</f>
        <v>118646</v>
      </c>
      <c r="F50" s="246">
        <f>+'Amended ABG Allocation No. 1 '!F50+'Revision No. 2'!F50</f>
        <v>99228</v>
      </c>
      <c r="G50" s="246">
        <f>+'Amended ABG Allocation No. 1 '!G50+'Revision No. 2'!G50</f>
        <v>8439</v>
      </c>
      <c r="H50" s="246">
        <f>+'Amended ABG Allocation No. 1 '!H50+'Revision No. 2'!H50</f>
        <v>11989</v>
      </c>
      <c r="I50" s="246">
        <f>+'Amended ABG Allocation No. 1 '!I50+'Revision No. 2'!I50</f>
        <v>602517</v>
      </c>
      <c r="J50" s="267">
        <f t="shared" si="0"/>
        <v>2838092</v>
      </c>
    </row>
    <row r="51" spans="1:10" x14ac:dyDescent="0.2">
      <c r="A51" s="216" t="s">
        <v>65</v>
      </c>
      <c r="B51" s="288" t="s">
        <v>118</v>
      </c>
      <c r="C51" s="246">
        <f>+'Amended ABG Allocation No. 1 '!C51+'Revision No. 2'!C51</f>
        <v>2069015</v>
      </c>
      <c r="D51" s="246">
        <f>+'Amended ABG Allocation No. 1 '!D51+'Revision No. 2'!D51</f>
        <v>19851</v>
      </c>
      <c r="E51" s="246">
        <f>+'Amended ABG Allocation No. 1 '!E51+'Revision No. 2'!E51</f>
        <v>125349</v>
      </c>
      <c r="F51" s="246">
        <f>+'Amended ABG Allocation No. 1 '!F51+'Revision No. 2'!F51</f>
        <v>57407</v>
      </c>
      <c r="G51" s="246">
        <f>+'Amended ABG Allocation No. 1 '!G51+'Revision No. 2'!G51</f>
        <v>8704</v>
      </c>
      <c r="H51" s="246">
        <f>+'Amended ABG Allocation No. 1 '!H51+'Revision No. 2'!H51</f>
        <v>12464</v>
      </c>
      <c r="I51" s="246">
        <f>+'Amended ABG Allocation No. 1 '!I51+'Revision No. 2'!I51</f>
        <v>670891</v>
      </c>
      <c r="J51" s="267">
        <f t="shared" si="0"/>
        <v>2963681</v>
      </c>
    </row>
    <row r="52" spans="1:10" x14ac:dyDescent="0.2">
      <c r="A52" s="216" t="s">
        <v>66</v>
      </c>
      <c r="B52" s="288" t="s">
        <v>119</v>
      </c>
      <c r="C52" s="246">
        <f>+'Amended ABG Allocation No. 1 '!C52+'Revision No. 2'!C52</f>
        <v>2333580</v>
      </c>
      <c r="D52" s="246">
        <f>+'Amended ABG Allocation No. 1 '!D52+'Revision No. 2'!D52</f>
        <v>20079</v>
      </c>
      <c r="E52" s="246">
        <f>+'Amended ABG Allocation No. 1 '!E52+'Revision No. 2'!E52</f>
        <v>137568</v>
      </c>
      <c r="F52" s="246">
        <f>+'Amended ABG Allocation No. 1 '!F52+'Revision No. 2'!F52</f>
        <v>72657</v>
      </c>
      <c r="G52" s="246">
        <f>+'Amended ABG Allocation No. 1 '!G52+'Revision No. 2'!G52</f>
        <v>10821</v>
      </c>
      <c r="H52" s="246">
        <f>+'Amended ABG Allocation No. 1 '!H52+'Revision No. 2'!H52</f>
        <v>15189</v>
      </c>
      <c r="I52" s="246">
        <f>+'Amended ABG Allocation No. 1 '!I52+'Revision No. 2'!I52</f>
        <v>849872</v>
      </c>
      <c r="J52" s="267">
        <f t="shared" si="0"/>
        <v>3439766</v>
      </c>
    </row>
    <row r="53" spans="1:10" x14ac:dyDescent="0.2">
      <c r="A53" s="216" t="s">
        <v>67</v>
      </c>
      <c r="B53" s="288" t="s">
        <v>120</v>
      </c>
      <c r="C53" s="246">
        <f>+'Amended ABG Allocation No. 1 '!C53+'Revision No. 2'!C53</f>
        <v>1801468</v>
      </c>
      <c r="D53" s="246">
        <f>+'Amended ABG Allocation No. 1 '!D53+'Revision No. 2'!D53</f>
        <v>11739</v>
      </c>
      <c r="E53" s="246">
        <f>+'Amended ABG Allocation No. 1 '!E53+'Revision No. 2'!E53</f>
        <v>100449</v>
      </c>
      <c r="F53" s="246">
        <f>+'Amended ABG Allocation No. 1 '!F53+'Revision No. 2'!F53</f>
        <v>83401</v>
      </c>
      <c r="G53" s="246">
        <f>+'Amended ABG Allocation No. 1 '!G53+'Revision No. 2'!G53</f>
        <v>15408</v>
      </c>
      <c r="H53" s="246">
        <f>+'Amended ABG Allocation No. 1 '!H53+'Revision No. 2'!H53</f>
        <v>17078</v>
      </c>
      <c r="I53" s="246">
        <f>+'Amended ABG Allocation No. 1 '!I53+'Revision No. 2'!I53</f>
        <v>1154104</v>
      </c>
      <c r="J53" s="267">
        <f t="shared" si="0"/>
        <v>3183647</v>
      </c>
    </row>
    <row r="54" spans="1:10" x14ac:dyDescent="0.2">
      <c r="A54" s="216" t="s">
        <v>68</v>
      </c>
      <c r="B54" s="288" t="s">
        <v>121</v>
      </c>
      <c r="C54" s="246">
        <f>+'Amended ABG Allocation No. 1 '!C54+'Revision No. 2'!C54</f>
        <v>954305</v>
      </c>
      <c r="D54" s="246">
        <f>+'Amended ABG Allocation No. 1 '!D54+'Revision No. 2'!D54</f>
        <v>8217</v>
      </c>
      <c r="E54" s="246">
        <f>+'Amended ABG Allocation No. 1 '!E54+'Revision No. 2'!E54</f>
        <v>67903</v>
      </c>
      <c r="F54" s="246">
        <f>+'Amended ABG Allocation No. 1 '!F54+'Revision No. 2'!F54</f>
        <v>34941</v>
      </c>
      <c r="G54" s="246">
        <f>+'Amended ABG Allocation No. 1 '!G54+'Revision No. 2'!G54</f>
        <v>4650</v>
      </c>
      <c r="H54" s="246">
        <f>+'Amended ABG Allocation No. 1 '!H54+'Revision No. 2'!H54</f>
        <v>7070</v>
      </c>
      <c r="I54" s="246">
        <f>+'Amended ABG Allocation No. 1 '!I54+'Revision No. 2'!I54</f>
        <v>473695</v>
      </c>
      <c r="J54" s="267">
        <f t="shared" si="0"/>
        <v>1550781</v>
      </c>
    </row>
    <row r="55" spans="1:10" x14ac:dyDescent="0.2">
      <c r="A55" s="216" t="s">
        <v>69</v>
      </c>
      <c r="B55" s="288" t="s">
        <v>122</v>
      </c>
      <c r="C55" s="246">
        <f>+'Amended ABG Allocation No. 1 '!C55+'Revision No. 2'!C55</f>
        <v>2572146</v>
      </c>
      <c r="D55" s="246">
        <f>+'Amended ABG Allocation No. 1 '!D55+'Revision No. 2'!D55</f>
        <v>26082</v>
      </c>
      <c r="E55" s="246">
        <f>+'Amended ABG Allocation No. 1 '!E55+'Revision No. 2'!E55</f>
        <v>190621</v>
      </c>
      <c r="F55" s="246">
        <f>+'Amended ABG Allocation No. 1 '!F55+'Revision No. 2'!F55</f>
        <v>57250</v>
      </c>
      <c r="G55" s="246">
        <f>+'Amended ABG Allocation No. 1 '!G55+'Revision No. 2'!G55</f>
        <v>14292</v>
      </c>
      <c r="H55" s="246">
        <f>+'Amended ABG Allocation No. 1 '!H55+'Revision No. 2'!H55</f>
        <v>17908</v>
      </c>
      <c r="I55" s="246">
        <f>+'Amended ABG Allocation No. 1 '!I55+'Revision No. 2'!I55</f>
        <v>1107630</v>
      </c>
      <c r="J55" s="267">
        <f t="shared" si="0"/>
        <v>3985929</v>
      </c>
    </row>
    <row r="56" spans="1:10" x14ac:dyDescent="0.2">
      <c r="A56" s="216" t="s">
        <v>70</v>
      </c>
      <c r="B56" s="288" t="s">
        <v>123</v>
      </c>
      <c r="C56" s="246">
        <f>+'Amended ABG Allocation No. 1 '!C56+'Revision No. 2'!C56</f>
        <v>576480</v>
      </c>
      <c r="D56" s="246">
        <f>+'Amended ABG Allocation No. 1 '!D56+'Revision No. 2'!D56</f>
        <v>6348</v>
      </c>
      <c r="E56" s="246">
        <f>+'Amended ABG Allocation No. 1 '!E56+'Revision No. 2'!E56</f>
        <v>39069</v>
      </c>
      <c r="F56" s="246">
        <f>+'Amended ABG Allocation No. 1 '!F56+'Revision No. 2'!F56</f>
        <v>15582</v>
      </c>
      <c r="G56" s="246">
        <f>+'Amended ABG Allocation No. 1 '!G56+'Revision No. 2'!G56</f>
        <v>2293</v>
      </c>
      <c r="H56" s="246">
        <f>+'Amended ABG Allocation No. 1 '!H56+'Revision No. 2'!H56</f>
        <v>4890</v>
      </c>
      <c r="I56" s="246">
        <f>+'Amended ABG Allocation No. 1 '!I56+'Revision No. 2'!I56</f>
        <v>312522</v>
      </c>
      <c r="J56" s="267">
        <f t="shared" si="0"/>
        <v>957184</v>
      </c>
    </row>
    <row r="57" spans="1:10" x14ac:dyDescent="0.2">
      <c r="A57" s="216" t="s">
        <v>71</v>
      </c>
      <c r="B57" s="288" t="s">
        <v>124</v>
      </c>
      <c r="C57" s="246">
        <f>+'Amended ABG Allocation No. 1 '!C57+'Revision No. 2'!C57</f>
        <v>1231910</v>
      </c>
      <c r="D57" s="246">
        <f>+'Amended ABG Allocation No. 1 '!D57+'Revision No. 2'!D57</f>
        <v>8874</v>
      </c>
      <c r="E57" s="246">
        <f>+'Amended ABG Allocation No. 1 '!E57+'Revision No. 2'!E57</f>
        <v>65308</v>
      </c>
      <c r="F57" s="246">
        <f>+'Amended ABG Allocation No. 1 '!F57+'Revision No. 2'!F57</f>
        <v>69276</v>
      </c>
      <c r="G57" s="246">
        <f>+'Amended ABG Allocation No. 1 '!G57+'Revision No. 2'!G57</f>
        <v>6848</v>
      </c>
      <c r="H57" s="246">
        <f>+'Amended ABG Allocation No. 1 '!H57+'Revision No. 2'!H57</f>
        <v>9267</v>
      </c>
      <c r="I57" s="246">
        <f>+'Amended ABG Allocation No. 1 '!I57+'Revision No. 2'!I57</f>
        <v>1168181</v>
      </c>
      <c r="J57" s="267">
        <f t="shared" si="0"/>
        <v>2559664</v>
      </c>
    </row>
    <row r="58" spans="1:10" ht="13.5" thickBot="1" x14ac:dyDescent="0.25">
      <c r="A58" s="15"/>
      <c r="B58" s="288" t="s">
        <v>137</v>
      </c>
      <c r="C58" s="289">
        <f t="shared" ref="C58:J58" si="1">SUM(C6:C57)</f>
        <v>251275475</v>
      </c>
      <c r="D58" s="289">
        <f t="shared" si="1"/>
        <v>2190174</v>
      </c>
      <c r="E58" s="289">
        <f t="shared" si="1"/>
        <v>15580797</v>
      </c>
      <c r="F58" s="289">
        <f t="shared" si="1"/>
        <v>6500000</v>
      </c>
      <c r="G58" s="289">
        <f t="shared" si="1"/>
        <v>1005840.9958539571</v>
      </c>
      <c r="H58" s="289">
        <f t="shared" si="1"/>
        <v>1412033</v>
      </c>
      <c r="I58" s="289">
        <f t="shared" si="1"/>
        <v>76016434</v>
      </c>
      <c r="J58" s="289">
        <f t="shared" si="1"/>
        <v>353980753.99585396</v>
      </c>
    </row>
    <row r="59" spans="1:10" ht="13.5" thickTop="1" x14ac:dyDescent="0.2">
      <c r="A59" s="15"/>
      <c r="B59" s="15"/>
      <c r="C59" s="290"/>
      <c r="D59" s="290"/>
      <c r="E59" s="290"/>
      <c r="F59" s="290"/>
      <c r="G59" s="290"/>
      <c r="H59" s="290"/>
      <c r="I59" s="290"/>
      <c r="J59" s="267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267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267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267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267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267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267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267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267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267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267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267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267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267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267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267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267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267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267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267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267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267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267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267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267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267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267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267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267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267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267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267"/>
    </row>
    <row r="91" spans="1:1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267"/>
    </row>
    <row r="92" spans="1:1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267"/>
    </row>
    <row r="93" spans="1:1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267"/>
    </row>
    <row r="94" spans="1:1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267"/>
    </row>
    <row r="95" spans="1:1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267"/>
    </row>
    <row r="96" spans="1:1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267"/>
    </row>
    <row r="97" spans="1:1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267"/>
    </row>
    <row r="98" spans="1:1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267"/>
    </row>
    <row r="99" spans="1:1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267"/>
    </row>
    <row r="100" spans="1:1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267"/>
    </row>
    <row r="101" spans="1:1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267"/>
    </row>
    <row r="102" spans="1:1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267"/>
    </row>
    <row r="103" spans="1:1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267"/>
    </row>
    <row r="104" spans="1:1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267"/>
    </row>
    <row r="105" spans="1:1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267"/>
    </row>
    <row r="106" spans="1:1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267"/>
    </row>
    <row r="107" spans="1:1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267"/>
    </row>
    <row r="108" spans="1:1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267"/>
    </row>
    <row r="109" spans="1:1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267"/>
    </row>
    <row r="110" spans="1:1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267"/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267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267"/>
    </row>
    <row r="113" spans="1:1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267"/>
    </row>
    <row r="114" spans="1:1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267"/>
    </row>
    <row r="115" spans="1:1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267"/>
    </row>
    <row r="116" spans="1:1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267"/>
    </row>
    <row r="117" spans="1:1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267"/>
    </row>
    <row r="118" spans="1:1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267"/>
    </row>
    <row r="119" spans="1:1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267"/>
    </row>
    <row r="120" spans="1:1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267"/>
    </row>
    <row r="121" spans="1:1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267"/>
    </row>
    <row r="122" spans="1:1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267"/>
    </row>
    <row r="123" spans="1:1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267"/>
    </row>
    <row r="124" spans="1:1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267"/>
    </row>
    <row r="125" spans="1:1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267"/>
    </row>
    <row r="126" spans="1:1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267"/>
    </row>
    <row r="127" spans="1:1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267"/>
    </row>
  </sheetData>
  <sheetProtection algorithmName="SHA-512" hashValue="pRqaOfGTEVUhxvDvJLVYmjT0uN+xuYuNkGyYwV4gIyZK7sgf4edSewdDRWXSPmguVGDLqG4E9usCVpA2iHyfWA==" saltValue="xGZ1C+BvVYJck9GaVUcX3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9"/>
  <sheetViews>
    <sheetView zoomScale="90" zoomScaleNormal="90" workbookViewId="0">
      <pane ySplit="5" topLeftCell="A6" activePane="bottomLeft" state="frozen"/>
      <selection pane="bottomLeft"/>
    </sheetView>
  </sheetViews>
  <sheetFormatPr defaultColWidth="12.7109375" defaultRowHeight="12.75" x14ac:dyDescent="0.2"/>
  <cols>
    <col min="1" max="1" width="4.5703125" style="22" customWidth="1"/>
    <col min="2" max="2" width="21" style="22" bestFit="1" customWidth="1"/>
    <col min="3" max="3" width="16.7109375" style="22" bestFit="1" customWidth="1"/>
    <col min="4" max="4" width="20.140625" style="22" hidden="1" customWidth="1"/>
    <col min="5" max="5" width="20.140625" style="22" bestFit="1" customWidth="1"/>
    <col min="6" max="6" width="11.5703125" style="22" hidden="1" customWidth="1"/>
    <col min="7" max="7" width="11.28515625" style="22" hidden="1" customWidth="1"/>
    <col min="8" max="8" width="13.7109375" style="22" bestFit="1" customWidth="1"/>
    <col min="9" max="9" width="13.85546875" style="22" bestFit="1" customWidth="1"/>
    <col min="10" max="10" width="15.140625" style="22" bestFit="1" customWidth="1"/>
    <col min="11" max="12" width="14.85546875" style="22" bestFit="1" customWidth="1"/>
    <col min="13" max="15" width="11.42578125" style="22" bestFit="1" customWidth="1"/>
    <col min="16" max="18" width="13.140625" style="22" bestFit="1" customWidth="1"/>
    <col min="19" max="23" width="14.28515625" style="22" bestFit="1" customWidth="1"/>
    <col min="24" max="36" width="12.7109375" style="22" customWidth="1"/>
    <col min="37" max="37" width="14.85546875" style="22" bestFit="1" customWidth="1"/>
    <col min="38" max="38" width="12.5703125" style="22" customWidth="1"/>
    <col min="39" max="41" width="13" style="22" bestFit="1" customWidth="1"/>
    <col min="42" max="42" width="12.7109375" style="22" bestFit="1" customWidth="1"/>
    <col min="43" max="43" width="12.7109375" style="22" customWidth="1"/>
    <col min="44" max="44" width="13" style="22" bestFit="1" customWidth="1"/>
    <col min="45" max="16384" width="12.7109375" style="22"/>
  </cols>
  <sheetData>
    <row r="1" spans="1:10" x14ac:dyDescent="0.2">
      <c r="A1" s="19" t="s">
        <v>213</v>
      </c>
      <c r="B1" s="44"/>
    </row>
    <row r="2" spans="1:10" x14ac:dyDescent="0.2">
      <c r="A2" s="20" t="s">
        <v>133</v>
      </c>
      <c r="B2" s="45"/>
      <c r="C2" s="70"/>
      <c r="D2" s="70"/>
    </row>
    <row r="3" spans="1:10" x14ac:dyDescent="0.2">
      <c r="A3" s="23" t="str">
        <f>+'Original ABG Allocation'!A3</f>
        <v>FY 2022-23</v>
      </c>
      <c r="B3" s="47"/>
      <c r="C3" s="48" t="str">
        <f>+'Original ABG Allocation'!C3</f>
        <v>(1)</v>
      </c>
      <c r="D3" s="48" t="str">
        <f>+'Original ABG Allocation'!D3</f>
        <v>(2)</v>
      </c>
      <c r="E3" s="48" t="str">
        <f>+'Original ABG Allocation'!E3</f>
        <v>(3)</v>
      </c>
      <c r="F3" s="48" t="str">
        <f>+'Original ABG Allocation'!F3</f>
        <v>(4)</v>
      </c>
      <c r="G3" s="48" t="str">
        <f>+'Original ABG Allocation'!G3</f>
        <v>(5)</v>
      </c>
      <c r="H3" s="48" t="str">
        <f>+'Original ABG Allocation'!H3</f>
        <v>(6)</v>
      </c>
      <c r="I3" s="245" t="s">
        <v>6</v>
      </c>
      <c r="J3" s="245" t="s">
        <v>7</v>
      </c>
    </row>
    <row r="4" spans="1:10" x14ac:dyDescent="0.2">
      <c r="B4" s="47"/>
      <c r="C4" s="48" t="str">
        <f>+'Original ABG Allocation'!C4</f>
        <v>REGULAR</v>
      </c>
      <c r="D4" s="48" t="str">
        <f>+'Original ABG Allocation'!D4</f>
        <v>CAREGIVER</v>
      </c>
      <c r="E4" s="48" t="str">
        <f>+'Original ABG Allocation'!E4</f>
        <v>FED. CAREGIVER</v>
      </c>
      <c r="F4" s="48"/>
      <c r="G4" s="48"/>
      <c r="H4" s="48" t="str">
        <f>+'Original ABG Allocation'!H4</f>
        <v>HEALTH</v>
      </c>
      <c r="I4" s="48"/>
      <c r="J4" s="48" t="str">
        <f>+'Original ABG Allocation'!J4</f>
        <v>TOTAL ALL</v>
      </c>
    </row>
    <row r="5" spans="1:10" s="89" customFormat="1" x14ac:dyDescent="0.2">
      <c r="B5" s="295"/>
      <c r="C5" s="58" t="str">
        <f>+'Original ABG Allocation'!C5</f>
        <v>BLOCK GRANT</v>
      </c>
      <c r="D5" s="58" t="str">
        <f>+'Original ABG Allocation'!D5</f>
        <v xml:space="preserve">SUPPORT </v>
      </c>
      <c r="E5" s="58" t="str">
        <f>+'Original ABG Allocation'!E5</f>
        <v xml:space="preserve">SUPPORT </v>
      </c>
      <c r="F5" s="58" t="str">
        <f>+'Original ABG Allocation'!F5</f>
        <v>NSIP</v>
      </c>
      <c r="G5" s="58" t="str">
        <f>+'Original ABG Allocation'!G5</f>
        <v>PA MEDI</v>
      </c>
      <c r="H5" s="58" t="str">
        <f>+'Original ABG Allocation'!H5</f>
        <v>PROMOTION</v>
      </c>
      <c r="I5" s="58" t="str">
        <f>+'Original ABG Allocation'!I5</f>
        <v>OTHER</v>
      </c>
      <c r="J5" s="58" t="str">
        <f>+'Original ABG Allocation'!J5</f>
        <v>FUNDS</v>
      </c>
    </row>
    <row r="6" spans="1:10" s="91" customFormat="1" x14ac:dyDescent="0.2">
      <c r="A6" s="291" t="s">
        <v>20</v>
      </c>
      <c r="B6" s="292" t="str">
        <f>+'Original ABG Allocation'!B6</f>
        <v>ERIE</v>
      </c>
      <c r="C6" s="275">
        <f>+'Regular BG'!AG7</f>
        <v>0</v>
      </c>
      <c r="D6" s="275">
        <v>0</v>
      </c>
      <c r="E6" s="275">
        <f>+'Federal Caregiver Support'!W7</f>
        <v>0</v>
      </c>
      <c r="F6" s="106">
        <f>+NSIP!M7</f>
        <v>0</v>
      </c>
      <c r="G6" s="106">
        <f>+'PA MEDI'!K7</f>
        <v>0</v>
      </c>
      <c r="H6" s="275">
        <f>+'Health Promotion'!AC7</f>
        <v>5500</v>
      </c>
      <c r="I6" s="275">
        <f>'Other Funds-Revision No. 3'!AF6</f>
        <v>998732</v>
      </c>
      <c r="J6" s="293">
        <f t="shared" ref="J6:J37" si="0">SUM(C6:I6)</f>
        <v>1004232</v>
      </c>
    </row>
    <row r="7" spans="1:10" x14ac:dyDescent="0.2">
      <c r="A7" s="50" t="s">
        <v>21</v>
      </c>
      <c r="B7" s="51" t="str">
        <f>+'Original ABG Allocation'!B7</f>
        <v>CRAWFORD</v>
      </c>
      <c r="C7" s="275">
        <f>+'Regular BG'!AG8</f>
        <v>15000</v>
      </c>
      <c r="D7" s="275">
        <v>0</v>
      </c>
      <c r="E7" s="275">
        <f>+'Federal Caregiver Support'!W8</f>
        <v>37000</v>
      </c>
      <c r="F7" s="103">
        <f>+NSIP!M8</f>
        <v>0</v>
      </c>
      <c r="G7" s="103">
        <f>+'PA MEDI'!K8</f>
        <v>0</v>
      </c>
      <c r="H7" s="275">
        <f>+'Health Promotion'!AC8</f>
        <v>2569</v>
      </c>
      <c r="I7" s="118">
        <f>'Other Funds-Revision No. 3'!AF7</f>
        <v>269985</v>
      </c>
      <c r="J7" s="120">
        <f t="shared" si="0"/>
        <v>324554</v>
      </c>
    </row>
    <row r="8" spans="1:10" x14ac:dyDescent="0.2">
      <c r="A8" s="50" t="s">
        <v>22</v>
      </c>
      <c r="B8" s="51" t="str">
        <f>+'Original ABG Allocation'!B8</f>
        <v>CAM/ELK/MCKEAN</v>
      </c>
      <c r="C8" s="275">
        <f>+'Regular BG'!AG9</f>
        <v>0</v>
      </c>
      <c r="D8" s="275">
        <v>0</v>
      </c>
      <c r="E8" s="275">
        <f>+'Federal Caregiver Support'!W9</f>
        <v>10000</v>
      </c>
      <c r="F8" s="103">
        <f>+NSIP!M9</f>
        <v>0</v>
      </c>
      <c r="G8" s="103">
        <f>+'PA MEDI'!K9</f>
        <v>0</v>
      </c>
      <c r="H8" s="275">
        <f>+'Health Promotion'!AC9</f>
        <v>2353</v>
      </c>
      <c r="I8" s="118">
        <f>'Other Funds-Revision No. 3'!AF8</f>
        <v>63432</v>
      </c>
      <c r="J8" s="120">
        <f t="shared" si="0"/>
        <v>75785</v>
      </c>
    </row>
    <row r="9" spans="1:10" x14ac:dyDescent="0.2">
      <c r="A9" s="50" t="s">
        <v>23</v>
      </c>
      <c r="B9" s="51" t="str">
        <f>+'Original ABG Allocation'!B9</f>
        <v>BEAVER</v>
      </c>
      <c r="C9" s="275">
        <f>+'Regular BG'!AG10</f>
        <v>25000</v>
      </c>
      <c r="D9" s="275">
        <v>0</v>
      </c>
      <c r="E9" s="275">
        <f>+'Federal Caregiver Support'!W10</f>
        <v>0</v>
      </c>
      <c r="F9" s="103">
        <f>+NSIP!M10</f>
        <v>0</v>
      </c>
      <c r="G9" s="103">
        <f>+'PA MEDI'!K10</f>
        <v>0</v>
      </c>
      <c r="H9" s="275">
        <f>+'Health Promotion'!AC10</f>
        <v>3824</v>
      </c>
      <c r="I9" s="118">
        <f>'Other Funds-Revision No. 3'!AF9</f>
        <v>140531</v>
      </c>
      <c r="J9" s="120">
        <f t="shared" si="0"/>
        <v>169355</v>
      </c>
    </row>
    <row r="10" spans="1:10" x14ac:dyDescent="0.2">
      <c r="A10" s="50" t="s">
        <v>24</v>
      </c>
      <c r="B10" s="51" t="str">
        <f>+'Original ABG Allocation'!B10</f>
        <v>INDIANA</v>
      </c>
      <c r="C10" s="275">
        <f>+'Regular BG'!AG11</f>
        <v>0</v>
      </c>
      <c r="D10" s="275">
        <v>0</v>
      </c>
      <c r="E10" s="275">
        <f>+'Federal Caregiver Support'!W11</f>
        <v>0</v>
      </c>
      <c r="F10" s="103">
        <f>+NSIP!M11</f>
        <v>0</v>
      </c>
      <c r="G10" s="103">
        <f>+'PA MEDI'!K11</f>
        <v>0</v>
      </c>
      <c r="H10" s="275">
        <f>+'Health Promotion'!AC11</f>
        <v>2301</v>
      </c>
      <c r="I10" s="118">
        <f>'Other Funds-Revision No. 3'!AF10</f>
        <v>210436</v>
      </c>
      <c r="J10" s="120">
        <f t="shared" si="0"/>
        <v>212737</v>
      </c>
    </row>
    <row r="11" spans="1:10" x14ac:dyDescent="0.2">
      <c r="A11" s="50" t="s">
        <v>25</v>
      </c>
      <c r="B11" s="51" t="str">
        <f>+'Original ABG Allocation'!B11</f>
        <v>ALLEGHENY</v>
      </c>
      <c r="C11" s="275">
        <f>+'Regular BG'!AG12</f>
        <v>25000</v>
      </c>
      <c r="D11" s="275">
        <v>0</v>
      </c>
      <c r="E11" s="275">
        <f>+'Federal Caregiver Support'!W12</f>
        <v>45000</v>
      </c>
      <c r="F11" s="103">
        <f>+NSIP!M12</f>
        <v>0</v>
      </c>
      <c r="G11" s="103">
        <f>+'PA MEDI'!K12</f>
        <v>0</v>
      </c>
      <c r="H11" s="275">
        <f>+'Health Promotion'!AC12</f>
        <v>24043</v>
      </c>
      <c r="I11" s="118">
        <f>'Other Funds-Revision No. 3'!AF11</f>
        <v>2555468</v>
      </c>
      <c r="J11" s="120">
        <f t="shared" si="0"/>
        <v>2649511</v>
      </c>
    </row>
    <row r="12" spans="1:10" x14ac:dyDescent="0.2">
      <c r="A12" s="50" t="s">
        <v>26</v>
      </c>
      <c r="B12" s="51" t="str">
        <f>+'Original ABG Allocation'!B12</f>
        <v>WESTMORELAND</v>
      </c>
      <c r="C12" s="275">
        <f>+'Regular BG'!AG13</f>
        <v>0</v>
      </c>
      <c r="D12" s="275">
        <v>0</v>
      </c>
      <c r="E12" s="275">
        <f>+'Federal Caregiver Support'!W13</f>
        <v>0</v>
      </c>
      <c r="F12" s="103">
        <f>+NSIP!M13</f>
        <v>0</v>
      </c>
      <c r="G12" s="103">
        <f>+'PA MEDI'!K13</f>
        <v>0</v>
      </c>
      <c r="H12" s="275">
        <f>+'Health Promotion'!AC13</f>
        <v>7660</v>
      </c>
      <c r="I12" s="118">
        <f>'Other Funds-Revision No. 3'!AF12</f>
        <v>728168</v>
      </c>
      <c r="J12" s="120">
        <f t="shared" si="0"/>
        <v>735828</v>
      </c>
    </row>
    <row r="13" spans="1:10" x14ac:dyDescent="0.2">
      <c r="A13" s="50" t="s">
        <v>27</v>
      </c>
      <c r="B13" s="51" t="str">
        <f>+'Original ABG Allocation'!B13</f>
        <v>WASH/FAY/GREENE</v>
      </c>
      <c r="C13" s="275">
        <f>+'Regular BG'!AG14</f>
        <v>25000</v>
      </c>
      <c r="D13" s="275">
        <v>0</v>
      </c>
      <c r="E13" s="275">
        <f>+'Federal Caregiver Support'!W14</f>
        <v>0</v>
      </c>
      <c r="F13" s="103">
        <f>+NSIP!M14</f>
        <v>0</v>
      </c>
      <c r="G13" s="103">
        <f>+'PA MEDI'!K14</f>
        <v>0</v>
      </c>
      <c r="H13" s="275">
        <f>+'Health Promotion'!AC14</f>
        <v>9711</v>
      </c>
      <c r="I13" s="118">
        <f>'Other Funds-Revision No. 3'!AF13</f>
        <v>339090</v>
      </c>
      <c r="J13" s="120">
        <f t="shared" si="0"/>
        <v>373801</v>
      </c>
    </row>
    <row r="14" spans="1:10" x14ac:dyDescent="0.2">
      <c r="A14" s="50" t="s">
        <v>28</v>
      </c>
      <c r="B14" s="51" t="str">
        <f>+'Original ABG Allocation'!B14</f>
        <v>SOMERSET</v>
      </c>
      <c r="C14" s="275">
        <f>+'Regular BG'!AG15</f>
        <v>25000</v>
      </c>
      <c r="D14" s="275">
        <v>0</v>
      </c>
      <c r="E14" s="275">
        <f>+'Federal Caregiver Support'!W15</f>
        <v>68000</v>
      </c>
      <c r="F14" s="103">
        <f>+NSIP!M15</f>
        <v>0</v>
      </c>
      <c r="G14" s="103">
        <f>+'PA MEDI'!K15</f>
        <v>0</v>
      </c>
      <c r="H14" s="275">
        <f>+'Health Promotion'!AC15</f>
        <v>2524</v>
      </c>
      <c r="I14" s="118">
        <f>'Other Funds-Revision No. 3'!AF14</f>
        <v>76975</v>
      </c>
      <c r="J14" s="120">
        <f t="shared" si="0"/>
        <v>172499</v>
      </c>
    </row>
    <row r="15" spans="1:10" x14ac:dyDescent="0.2">
      <c r="A15" s="50" t="s">
        <v>29</v>
      </c>
      <c r="B15" s="51" t="str">
        <f>+'Original ABG Allocation'!B15</f>
        <v>CAMBRIA</v>
      </c>
      <c r="C15" s="275">
        <f>+'Regular BG'!AG16</f>
        <v>0</v>
      </c>
      <c r="D15" s="275">
        <v>0</v>
      </c>
      <c r="E15" s="275">
        <f>+'Federal Caregiver Support'!W16</f>
        <v>0</v>
      </c>
      <c r="F15" s="103">
        <f>+NSIP!M16</f>
        <v>0</v>
      </c>
      <c r="G15" s="103">
        <f>+'PA MEDI'!K16</f>
        <v>0</v>
      </c>
      <c r="H15" s="275">
        <f>+'Health Promotion'!AC16</f>
        <v>3773</v>
      </c>
      <c r="I15" s="118">
        <f>'Other Funds-Revision No. 3'!AF15</f>
        <v>103601</v>
      </c>
      <c r="J15" s="120">
        <f t="shared" si="0"/>
        <v>107374</v>
      </c>
    </row>
    <row r="16" spans="1:10" x14ac:dyDescent="0.2">
      <c r="A16" s="50" t="s">
        <v>30</v>
      </c>
      <c r="B16" s="51" t="str">
        <f>+'Original ABG Allocation'!B16</f>
        <v>BLAIR</v>
      </c>
      <c r="C16" s="275">
        <f>+'Regular BG'!AG17</f>
        <v>25000</v>
      </c>
      <c r="D16" s="275">
        <v>0</v>
      </c>
      <c r="E16" s="275">
        <f>+'Federal Caregiver Support'!W17</f>
        <v>0</v>
      </c>
      <c r="F16" s="103">
        <f>+NSIP!M17</f>
        <v>0</v>
      </c>
      <c r="G16" s="103">
        <f>+'PA MEDI'!K17</f>
        <v>0</v>
      </c>
      <c r="H16" s="275">
        <f>+'Health Promotion'!AC17</f>
        <v>2784</v>
      </c>
      <c r="I16" s="118">
        <f>'Other Funds-Revision No. 3'!AF16</f>
        <v>424235</v>
      </c>
      <c r="J16" s="120">
        <f t="shared" si="0"/>
        <v>452019</v>
      </c>
    </row>
    <row r="17" spans="1:14" x14ac:dyDescent="0.2">
      <c r="A17" s="50" t="s">
        <v>31</v>
      </c>
      <c r="B17" s="51" t="str">
        <f>+'Original ABG Allocation'!B17</f>
        <v>BED/FULT/HUNT</v>
      </c>
      <c r="C17" s="275">
        <f>+'Regular BG'!AG18</f>
        <v>25000</v>
      </c>
      <c r="D17" s="275">
        <v>0</v>
      </c>
      <c r="E17" s="275">
        <f>+'Federal Caregiver Support'!W18</f>
        <v>65000</v>
      </c>
      <c r="F17" s="103">
        <f>+NSIP!M18</f>
        <v>0</v>
      </c>
      <c r="G17" s="103">
        <f>+'PA MEDI'!K18</f>
        <v>0</v>
      </c>
      <c r="H17" s="275">
        <f>+'Health Promotion'!AC18</f>
        <v>3873</v>
      </c>
      <c r="I17" s="118">
        <f>'Other Funds-Revision No. 3'!AF17</f>
        <v>102359</v>
      </c>
      <c r="J17" s="120">
        <f t="shared" si="0"/>
        <v>196232</v>
      </c>
    </row>
    <row r="18" spans="1:14" x14ac:dyDescent="0.2">
      <c r="A18" s="50" t="s">
        <v>32</v>
      </c>
      <c r="B18" s="51" t="str">
        <f>+'Original ABG Allocation'!B18</f>
        <v>CENTRE</v>
      </c>
      <c r="C18" s="275">
        <f>+'Regular BG'!AG19</f>
        <v>0</v>
      </c>
      <c r="D18" s="275">
        <v>0</v>
      </c>
      <c r="E18" s="275">
        <f>+'Federal Caregiver Support'!W19</f>
        <v>0</v>
      </c>
      <c r="F18" s="103">
        <f>+NSIP!M19</f>
        <v>0</v>
      </c>
      <c r="G18" s="103">
        <f>+'PA MEDI'!K19</f>
        <v>0</v>
      </c>
      <c r="H18" s="275">
        <f>+'Health Promotion'!AC19</f>
        <v>2461</v>
      </c>
      <c r="I18" s="118">
        <f>'Other Funds-Revision No. 3'!AF18</f>
        <v>66645</v>
      </c>
      <c r="J18" s="120">
        <f t="shared" si="0"/>
        <v>69106</v>
      </c>
    </row>
    <row r="19" spans="1:14" x14ac:dyDescent="0.2">
      <c r="A19" s="50" t="s">
        <v>33</v>
      </c>
      <c r="B19" s="51" t="str">
        <f>+'Original ABG Allocation'!B19</f>
        <v>LYCOM/CLINTON</v>
      </c>
      <c r="C19" s="275">
        <f>+'Regular BG'!AG20</f>
        <v>-96466</v>
      </c>
      <c r="D19" s="275">
        <v>0</v>
      </c>
      <c r="E19" s="275">
        <f>+'Federal Caregiver Support'!W20</f>
        <v>0</v>
      </c>
      <c r="F19" s="103">
        <f>+NSIP!M20</f>
        <v>0</v>
      </c>
      <c r="G19" s="103">
        <f>+'PA MEDI'!K20</f>
        <v>0</v>
      </c>
      <c r="H19" s="275">
        <f>+'Health Promotion'!AC20</f>
        <v>3856</v>
      </c>
      <c r="I19" s="118">
        <f>'Other Funds-Revision No. 3'!AF19</f>
        <v>104584</v>
      </c>
      <c r="J19" s="120">
        <f t="shared" si="0"/>
        <v>11974</v>
      </c>
    </row>
    <row r="20" spans="1:14" x14ac:dyDescent="0.2">
      <c r="A20" s="50" t="s">
        <v>34</v>
      </c>
      <c r="B20" s="51" t="str">
        <f>+'Original ABG Allocation'!B20</f>
        <v>COLUM/MONT</v>
      </c>
      <c r="C20" s="275">
        <f>+'Regular BG'!AG21</f>
        <v>25000</v>
      </c>
      <c r="D20" s="275">
        <v>0</v>
      </c>
      <c r="E20" s="275">
        <f>+'Federal Caregiver Support'!W21</f>
        <v>9500</v>
      </c>
      <c r="F20" s="103">
        <f>+NSIP!M21</f>
        <v>0</v>
      </c>
      <c r="G20" s="103">
        <f>+'PA MEDI'!K21</f>
        <v>0</v>
      </c>
      <c r="H20" s="275">
        <f>+'Health Promotion'!AC21</f>
        <v>2192</v>
      </c>
      <c r="I20" s="118">
        <f>'Other Funds-Revision No. 3'!AF20</f>
        <v>59167</v>
      </c>
      <c r="J20" s="120">
        <f t="shared" si="0"/>
        <v>95859</v>
      </c>
    </row>
    <row r="21" spans="1:14" x14ac:dyDescent="0.2">
      <c r="A21" s="50" t="s">
        <v>35</v>
      </c>
      <c r="B21" s="51" t="str">
        <f>+'Original ABG Allocation'!B21</f>
        <v>NORTHUMBERLND</v>
      </c>
      <c r="C21" s="275">
        <f>+'Regular BG'!AG22</f>
        <v>0</v>
      </c>
      <c r="D21" s="275">
        <v>0</v>
      </c>
      <c r="E21" s="275">
        <f>+'Federal Caregiver Support'!W22</f>
        <v>9000</v>
      </c>
      <c r="F21" s="103">
        <f>+NSIP!M22</f>
        <v>0</v>
      </c>
      <c r="G21" s="103">
        <f>+'PA MEDI'!K22</f>
        <v>0</v>
      </c>
      <c r="H21" s="275">
        <f>+'Health Promotion'!AC22</f>
        <v>2524</v>
      </c>
      <c r="I21" s="118">
        <f>'Other Funds-Revision No. 3'!AF21</f>
        <v>236562</v>
      </c>
      <c r="J21" s="120">
        <f t="shared" si="0"/>
        <v>248086</v>
      </c>
    </row>
    <row r="22" spans="1:14" x14ac:dyDescent="0.2">
      <c r="A22" s="50" t="s">
        <v>36</v>
      </c>
      <c r="B22" s="51" t="str">
        <f>+'Original ABG Allocation'!B22</f>
        <v>UNION/SNYDER</v>
      </c>
      <c r="C22" s="275">
        <f>+'Regular BG'!AG23</f>
        <v>20000</v>
      </c>
      <c r="D22" s="275">
        <v>0</v>
      </c>
      <c r="E22" s="275">
        <f>+'Federal Caregiver Support'!W23</f>
        <v>-10000</v>
      </c>
      <c r="F22" s="103">
        <f>+NSIP!M23</f>
        <v>0</v>
      </c>
      <c r="G22" s="103">
        <f>+'PA MEDI'!K23</f>
        <v>0</v>
      </c>
      <c r="H22" s="275">
        <f>+'Health Promotion'!AC23</f>
        <v>2180</v>
      </c>
      <c r="I22" s="118">
        <f>'Other Funds-Revision No. 3'!AF22</f>
        <v>347869</v>
      </c>
      <c r="J22" s="120">
        <f t="shared" si="0"/>
        <v>360049</v>
      </c>
      <c r="N22" s="15"/>
    </row>
    <row r="23" spans="1:14" x14ac:dyDescent="0.2">
      <c r="A23" s="50" t="s">
        <v>37</v>
      </c>
      <c r="B23" s="51" t="str">
        <f>+'Original ABG Allocation'!B23</f>
        <v>MIFF/JUNIATA</v>
      </c>
      <c r="C23" s="275">
        <f>+'Regular BG'!AG24</f>
        <v>0</v>
      </c>
      <c r="D23" s="275">
        <v>0</v>
      </c>
      <c r="E23" s="275">
        <f>+'Federal Caregiver Support'!W24</f>
        <v>0</v>
      </c>
      <c r="F23" s="103">
        <f>+NSIP!M24</f>
        <v>0</v>
      </c>
      <c r="G23" s="103">
        <f>+'PA MEDI'!K24</f>
        <v>0</v>
      </c>
      <c r="H23" s="275">
        <f>+'Health Promotion'!AC24</f>
        <v>2331</v>
      </c>
      <c r="I23" s="118">
        <f>'Other Funds-Revision No. 3'!AF23</f>
        <v>71741</v>
      </c>
      <c r="J23" s="120">
        <f t="shared" si="0"/>
        <v>74072</v>
      </c>
    </row>
    <row r="24" spans="1:14" x14ac:dyDescent="0.2">
      <c r="A24" s="50" t="s">
        <v>38</v>
      </c>
      <c r="B24" s="51" t="str">
        <f>+'Original ABG Allocation'!B24</f>
        <v>FRANKLIN</v>
      </c>
      <c r="C24" s="275">
        <f>+'Regular BG'!AG25</f>
        <v>0</v>
      </c>
      <c r="D24" s="275">
        <v>0</v>
      </c>
      <c r="E24" s="275">
        <f>+'Federal Caregiver Support'!W25</f>
        <v>-10000</v>
      </c>
      <c r="F24" s="103">
        <f>+NSIP!M25</f>
        <v>0</v>
      </c>
      <c r="G24" s="103">
        <f>+'PA MEDI'!K25</f>
        <v>0</v>
      </c>
      <c r="H24" s="275">
        <f>+'Health Promotion'!AC25</f>
        <v>3196</v>
      </c>
      <c r="I24" s="118">
        <f>'Other Funds-Revision No. 3'!AF24</f>
        <v>399704</v>
      </c>
      <c r="J24" s="120">
        <f t="shared" si="0"/>
        <v>392900</v>
      </c>
      <c r="N24" s="15"/>
    </row>
    <row r="25" spans="1:14" x14ac:dyDescent="0.2">
      <c r="A25" s="50" t="s">
        <v>39</v>
      </c>
      <c r="B25" s="51" t="str">
        <f>+'Original ABG Allocation'!B25</f>
        <v>ADAMS</v>
      </c>
      <c r="C25" s="275">
        <f>+'Regular BG'!AG26</f>
        <v>0</v>
      </c>
      <c r="D25" s="275">
        <v>0</v>
      </c>
      <c r="E25" s="275">
        <f>+'Federal Caregiver Support'!W26</f>
        <v>0</v>
      </c>
      <c r="F25" s="103">
        <f>+NSIP!M26</f>
        <v>0</v>
      </c>
      <c r="G25" s="103">
        <f>+'PA MEDI'!K26</f>
        <v>0</v>
      </c>
      <c r="H25" s="275">
        <f>+'Health Promotion'!AC26</f>
        <v>2656</v>
      </c>
      <c r="I25" s="118">
        <f>'Other Funds-Revision No. 3'!AF25</f>
        <v>72595</v>
      </c>
      <c r="J25" s="120">
        <f t="shared" si="0"/>
        <v>75251</v>
      </c>
    </row>
    <row r="26" spans="1:14" x14ac:dyDescent="0.2">
      <c r="A26" s="50" t="s">
        <v>40</v>
      </c>
      <c r="B26" s="51" t="str">
        <f>+'Original ABG Allocation'!B26</f>
        <v>CUMBERLAND</v>
      </c>
      <c r="C26" s="275">
        <f>+'Regular BG'!AG27</f>
        <v>0</v>
      </c>
      <c r="D26" s="275">
        <v>0</v>
      </c>
      <c r="E26" s="275">
        <f>+'Federal Caregiver Support'!W27</f>
        <v>20000</v>
      </c>
      <c r="F26" s="103">
        <f>+NSIP!M27</f>
        <v>0</v>
      </c>
      <c r="G26" s="103">
        <f>+'PA MEDI'!K27</f>
        <v>0</v>
      </c>
      <c r="H26" s="275">
        <f>+'Health Promotion'!AC27</f>
        <v>3862</v>
      </c>
      <c r="I26" s="118">
        <f>'Other Funds-Revision No. 3'!AF26</f>
        <v>228579</v>
      </c>
      <c r="J26" s="120">
        <f t="shared" si="0"/>
        <v>252441</v>
      </c>
    </row>
    <row r="27" spans="1:14" x14ac:dyDescent="0.2">
      <c r="A27" s="50" t="s">
        <v>41</v>
      </c>
      <c r="B27" s="51" t="str">
        <f>+'Original ABG Allocation'!B27</f>
        <v>PERRY</v>
      </c>
      <c r="C27" s="275">
        <f>+'Regular BG'!AG28</f>
        <v>0</v>
      </c>
      <c r="D27" s="275">
        <v>0</v>
      </c>
      <c r="E27" s="275">
        <f>+'Federal Caregiver Support'!W28</f>
        <v>0</v>
      </c>
      <c r="F27" s="103">
        <f>+NSIP!M28</f>
        <v>0</v>
      </c>
      <c r="G27" s="103">
        <f>+'PA MEDI'!K28</f>
        <v>0</v>
      </c>
      <c r="H27" s="275">
        <f>+'Health Promotion'!AC28</f>
        <v>1380</v>
      </c>
      <c r="I27" s="118">
        <f>'Other Funds-Revision No. 3'!AF27</f>
        <v>113202</v>
      </c>
      <c r="J27" s="120">
        <f t="shared" si="0"/>
        <v>114582</v>
      </c>
    </row>
    <row r="28" spans="1:14" x14ac:dyDescent="0.2">
      <c r="A28" s="50" t="s">
        <v>42</v>
      </c>
      <c r="B28" s="51" t="str">
        <f>+'Original ABG Allocation'!B28</f>
        <v>DAUPHIN</v>
      </c>
      <c r="C28" s="275">
        <f>+'Regular BG'!AG29</f>
        <v>0</v>
      </c>
      <c r="D28" s="275">
        <v>0</v>
      </c>
      <c r="E28" s="275">
        <f>+'Federal Caregiver Support'!W29</f>
        <v>-30500</v>
      </c>
      <c r="F28" s="103">
        <f>+NSIP!M29</f>
        <v>0</v>
      </c>
      <c r="G28" s="103">
        <f>+'PA MEDI'!K29</f>
        <v>0</v>
      </c>
      <c r="H28" s="275">
        <f>+'Health Promotion'!AC29</f>
        <v>5502</v>
      </c>
      <c r="I28" s="118">
        <f>'Other Funds-Revision No. 3'!AF28</f>
        <v>147618</v>
      </c>
      <c r="J28" s="120">
        <f t="shared" si="0"/>
        <v>122620</v>
      </c>
      <c r="N28" s="15"/>
    </row>
    <row r="29" spans="1:14" x14ac:dyDescent="0.2">
      <c r="A29" s="50" t="s">
        <v>43</v>
      </c>
      <c r="B29" s="51" t="str">
        <f>+'Original ABG Allocation'!B29</f>
        <v>LEBANON</v>
      </c>
      <c r="C29" s="275">
        <f>+'Regular BG'!AG30</f>
        <v>0</v>
      </c>
      <c r="D29" s="275">
        <v>0</v>
      </c>
      <c r="E29" s="275">
        <f>+'Federal Caregiver Support'!W30</f>
        <v>0</v>
      </c>
      <c r="F29" s="103">
        <f>+NSIP!M30</f>
        <v>0</v>
      </c>
      <c r="G29" s="103">
        <f>+'PA MEDI'!K30</f>
        <v>0</v>
      </c>
      <c r="H29" s="275">
        <f>+'Health Promotion'!AC30</f>
        <v>2628</v>
      </c>
      <c r="I29" s="118">
        <f>'Other Funds-Revision No. 3'!AF29</f>
        <v>69467</v>
      </c>
      <c r="J29" s="120">
        <f t="shared" si="0"/>
        <v>72095</v>
      </c>
    </row>
    <row r="30" spans="1:14" x14ac:dyDescent="0.2">
      <c r="A30" s="50" t="s">
        <v>44</v>
      </c>
      <c r="B30" s="51" t="str">
        <f>+'Original ABG Allocation'!B30</f>
        <v>YORK</v>
      </c>
      <c r="C30" s="275">
        <f>+'Regular BG'!AG31</f>
        <v>0</v>
      </c>
      <c r="D30" s="275">
        <v>0</v>
      </c>
      <c r="E30" s="275">
        <f>+'Federal Caregiver Support'!W31</f>
        <v>0</v>
      </c>
      <c r="F30" s="103">
        <f>+NSIP!M31</f>
        <v>0</v>
      </c>
      <c r="G30" s="103">
        <f>+'PA MEDI'!K31</f>
        <v>0</v>
      </c>
      <c r="H30" s="275">
        <f>+'Health Promotion'!AC31</f>
        <v>7858</v>
      </c>
      <c r="I30" s="118">
        <f>'Other Funds-Revision No. 3'!AF30</f>
        <v>232488</v>
      </c>
      <c r="J30" s="120">
        <f t="shared" si="0"/>
        <v>240346</v>
      </c>
    </row>
    <row r="31" spans="1:14" x14ac:dyDescent="0.2">
      <c r="A31" s="50" t="s">
        <v>45</v>
      </c>
      <c r="B31" s="51" t="str">
        <f>+'Original ABG Allocation'!B31</f>
        <v>LANCASTER</v>
      </c>
      <c r="C31" s="275">
        <f>+'Regular BG'!AG32</f>
        <v>0</v>
      </c>
      <c r="D31" s="275">
        <v>0</v>
      </c>
      <c r="E31" s="275">
        <f>+'Federal Caregiver Support'!W32</f>
        <v>0</v>
      </c>
      <c r="F31" s="103">
        <f>+NSIP!M32</f>
        <v>0</v>
      </c>
      <c r="G31" s="103">
        <f>+'PA MEDI'!K32</f>
        <v>0</v>
      </c>
      <c r="H31" s="275">
        <f>+'Health Promotion'!AC32</f>
        <v>8740</v>
      </c>
      <c r="I31" s="118">
        <f>'Other Funds-Revision No. 3'!AF31</f>
        <v>651845</v>
      </c>
      <c r="J31" s="120">
        <f t="shared" si="0"/>
        <v>660585</v>
      </c>
    </row>
    <row r="32" spans="1:14" x14ac:dyDescent="0.2">
      <c r="A32" s="50" t="s">
        <v>46</v>
      </c>
      <c r="B32" s="51" t="str">
        <f>+'Original ABG Allocation'!B32</f>
        <v>CHESTER</v>
      </c>
      <c r="C32" s="275">
        <f>+'Regular BG'!AG33</f>
        <v>25000</v>
      </c>
      <c r="D32" s="275">
        <v>0</v>
      </c>
      <c r="E32" s="275">
        <f>+'Federal Caregiver Support'!W33</f>
        <v>0</v>
      </c>
      <c r="F32" s="103">
        <f>+NSIP!M33</f>
        <v>0</v>
      </c>
      <c r="G32" s="103">
        <f>+'PA MEDI'!K33</f>
        <v>0</v>
      </c>
      <c r="H32" s="275">
        <f>+'Health Promotion'!AC33</f>
        <v>6751</v>
      </c>
      <c r="I32" s="118">
        <f>'Other Funds-Revision No. 3'!AF32</f>
        <v>183302</v>
      </c>
      <c r="J32" s="120">
        <f t="shared" si="0"/>
        <v>215053</v>
      </c>
    </row>
    <row r="33" spans="1:14" x14ac:dyDescent="0.2">
      <c r="A33" s="50" t="s">
        <v>47</v>
      </c>
      <c r="B33" s="51" t="str">
        <f>+'Original ABG Allocation'!B33</f>
        <v>MONTGOMERY</v>
      </c>
      <c r="C33" s="275">
        <f>+'Regular BG'!AG34</f>
        <v>0</v>
      </c>
      <c r="D33" s="275">
        <v>0</v>
      </c>
      <c r="E33" s="275">
        <f>+'Federal Caregiver Support'!W34</f>
        <v>-60000</v>
      </c>
      <c r="F33" s="103">
        <f>+NSIP!M34</f>
        <v>0</v>
      </c>
      <c r="G33" s="103">
        <f>+'PA MEDI'!K34</f>
        <v>0</v>
      </c>
      <c r="H33" s="275">
        <f>+'Health Promotion'!AC34</f>
        <v>11996</v>
      </c>
      <c r="I33" s="118">
        <f>'Other Funds-Revision No. 3'!AF33</f>
        <v>359499</v>
      </c>
      <c r="J33" s="120">
        <f t="shared" si="0"/>
        <v>311495</v>
      </c>
      <c r="N33" s="15"/>
    </row>
    <row r="34" spans="1:14" x14ac:dyDescent="0.2">
      <c r="A34" s="50" t="s">
        <v>48</v>
      </c>
      <c r="B34" s="51" t="str">
        <f>+'Original ABG Allocation'!B34</f>
        <v>BUCKS</v>
      </c>
      <c r="C34" s="275">
        <f>+'Regular BG'!AG35</f>
        <v>0</v>
      </c>
      <c r="D34" s="275">
        <v>0</v>
      </c>
      <c r="E34" s="275">
        <f>+'Federal Caregiver Support'!W35</f>
        <v>0</v>
      </c>
      <c r="F34" s="103">
        <f>+NSIP!M35</f>
        <v>0</v>
      </c>
      <c r="G34" s="103">
        <f>+'PA MEDI'!K35</f>
        <v>0</v>
      </c>
      <c r="H34" s="275">
        <f>+'Health Promotion'!AC35</f>
        <v>9020</v>
      </c>
      <c r="I34" s="118">
        <f>'Other Funds-Revision No. 3'!AF34</f>
        <v>472966</v>
      </c>
      <c r="J34" s="120">
        <f t="shared" si="0"/>
        <v>481986</v>
      </c>
    </row>
    <row r="35" spans="1:14" x14ac:dyDescent="0.2">
      <c r="A35" s="50" t="s">
        <v>49</v>
      </c>
      <c r="B35" s="51" t="str">
        <f>+'Original ABG Allocation'!B35</f>
        <v>DELAWARE</v>
      </c>
      <c r="C35" s="275">
        <f>+'Regular BG'!AG36</f>
        <v>0</v>
      </c>
      <c r="D35" s="275">
        <v>0</v>
      </c>
      <c r="E35" s="275">
        <f>+'Federal Caregiver Support'!W36</f>
        <v>0</v>
      </c>
      <c r="F35" s="103">
        <f>+NSIP!M36</f>
        <v>0</v>
      </c>
      <c r="G35" s="103">
        <f>+'PA MEDI'!K36</f>
        <v>0</v>
      </c>
      <c r="H35" s="275">
        <f>+'Health Promotion'!AC36</f>
        <v>9320</v>
      </c>
      <c r="I35" s="118">
        <f>'Other Funds-Revision No. 3'!AF35</f>
        <v>263320</v>
      </c>
      <c r="J35" s="120">
        <f t="shared" si="0"/>
        <v>272640</v>
      </c>
    </row>
    <row r="36" spans="1:14" x14ac:dyDescent="0.2">
      <c r="A36" s="50" t="s">
        <v>50</v>
      </c>
      <c r="B36" s="51" t="str">
        <f>+'Original ABG Allocation'!B36</f>
        <v>PHILADELPHIA</v>
      </c>
      <c r="C36" s="275">
        <f>+'Regular BG'!AG37</f>
        <v>0</v>
      </c>
      <c r="D36" s="275">
        <v>0</v>
      </c>
      <c r="E36" s="275">
        <f>+'Federal Caregiver Support'!W37</f>
        <v>0</v>
      </c>
      <c r="F36" s="103">
        <f>+NSIP!M37</f>
        <v>0</v>
      </c>
      <c r="G36" s="103">
        <f>+'PA MEDI'!K37</f>
        <v>0</v>
      </c>
      <c r="H36" s="275">
        <f>+'Health Promotion'!AC37</f>
        <v>47956</v>
      </c>
      <c r="I36" s="118">
        <f>'Other Funds-Revision No. 3'!AF36</f>
        <v>1344502</v>
      </c>
      <c r="J36" s="120">
        <f t="shared" si="0"/>
        <v>1392458</v>
      </c>
    </row>
    <row r="37" spans="1:14" x14ac:dyDescent="0.2">
      <c r="A37" s="50" t="s">
        <v>51</v>
      </c>
      <c r="B37" s="51" t="str">
        <f>+'Original ABG Allocation'!B37</f>
        <v>BERKS</v>
      </c>
      <c r="C37" s="275">
        <f>+'Regular BG'!AG38</f>
        <v>0</v>
      </c>
      <c r="D37" s="275">
        <v>0</v>
      </c>
      <c r="E37" s="275">
        <f>+'Federal Caregiver Support'!W38</f>
        <v>-60000</v>
      </c>
      <c r="F37" s="103">
        <f>+NSIP!M38</f>
        <v>0</v>
      </c>
      <c r="G37" s="103">
        <f>+'PA MEDI'!K38</f>
        <v>0</v>
      </c>
      <c r="H37" s="275">
        <f>+'Health Promotion'!AC38</f>
        <v>8597</v>
      </c>
      <c r="I37" s="118">
        <f>'Other Funds-Revision No. 3'!AF37</f>
        <v>343248</v>
      </c>
      <c r="J37" s="120">
        <f t="shared" si="0"/>
        <v>291845</v>
      </c>
      <c r="N37" s="15"/>
    </row>
    <row r="38" spans="1:14" x14ac:dyDescent="0.2">
      <c r="A38" s="50" t="s">
        <v>52</v>
      </c>
      <c r="B38" s="51" t="str">
        <f>+'Original ABG Allocation'!B38</f>
        <v>LEHIGH</v>
      </c>
      <c r="C38" s="275">
        <f>+'Regular BG'!AG39</f>
        <v>0</v>
      </c>
      <c r="D38" s="275">
        <v>0</v>
      </c>
      <c r="E38" s="275">
        <f>+'Federal Caregiver Support'!W39</f>
        <v>-32000</v>
      </c>
      <c r="F38" s="103">
        <f>+NSIP!M39</f>
        <v>0</v>
      </c>
      <c r="G38" s="103">
        <f>+'PA MEDI'!K39</f>
        <v>0</v>
      </c>
      <c r="H38" s="275">
        <f>+'Health Promotion'!AC39</f>
        <v>6314</v>
      </c>
      <c r="I38" s="118">
        <f>'Other Funds-Revision No. 3'!AF38</f>
        <v>384120</v>
      </c>
      <c r="J38" s="120">
        <f t="shared" ref="J38:J57" si="1">SUM(C38:I38)</f>
        <v>358434</v>
      </c>
      <c r="N38" s="15"/>
    </row>
    <row r="39" spans="1:14" x14ac:dyDescent="0.2">
      <c r="A39" s="50" t="s">
        <v>53</v>
      </c>
      <c r="B39" s="51" t="str">
        <f>+'Original ABG Allocation'!B39</f>
        <v>NORTHAMPTON</v>
      </c>
      <c r="C39" s="275">
        <f>+'Regular BG'!AG40</f>
        <v>-250000</v>
      </c>
      <c r="D39" s="275">
        <v>0</v>
      </c>
      <c r="E39" s="275">
        <f>+'Federal Caregiver Support'!W40</f>
        <v>0</v>
      </c>
      <c r="F39" s="103">
        <f>+NSIP!M40</f>
        <v>0</v>
      </c>
      <c r="G39" s="103">
        <f>+'PA MEDI'!K40</f>
        <v>0</v>
      </c>
      <c r="H39" s="275">
        <f>+'Health Promotion'!AC40</f>
        <v>5046</v>
      </c>
      <c r="I39" s="118">
        <f>'Other Funds-Revision No. 3'!AF39</f>
        <v>353759</v>
      </c>
      <c r="J39" s="120">
        <f t="shared" si="1"/>
        <v>108805</v>
      </c>
    </row>
    <row r="40" spans="1:14" x14ac:dyDescent="0.2">
      <c r="A40" s="50" t="s">
        <v>54</v>
      </c>
      <c r="B40" s="51" t="str">
        <f>+'Original ABG Allocation'!B40</f>
        <v>PIKE</v>
      </c>
      <c r="C40" s="275">
        <f>+'Regular BG'!AG41</f>
        <v>25000</v>
      </c>
      <c r="D40" s="275">
        <v>0</v>
      </c>
      <c r="E40" s="275">
        <f>+'Federal Caregiver Support'!W41</f>
        <v>0</v>
      </c>
      <c r="F40" s="103">
        <f>+NSIP!M41</f>
        <v>0</v>
      </c>
      <c r="G40" s="103">
        <f>+'PA MEDI'!K41</f>
        <v>0</v>
      </c>
      <c r="H40" s="275">
        <f>+'Health Promotion'!AC41</f>
        <v>2020</v>
      </c>
      <c r="I40" s="118">
        <f>'Other Funds-Revision No. 3'!AF40</f>
        <v>56213</v>
      </c>
      <c r="J40" s="120">
        <f t="shared" si="1"/>
        <v>83233</v>
      </c>
    </row>
    <row r="41" spans="1:14" x14ac:dyDescent="0.2">
      <c r="A41" s="50" t="s">
        <v>55</v>
      </c>
      <c r="B41" s="51" t="str">
        <f>+'Original ABG Allocation'!B41</f>
        <v>B/S/S/T</v>
      </c>
      <c r="C41" s="275">
        <f>+'Regular BG'!AG42</f>
        <v>0</v>
      </c>
      <c r="D41" s="275">
        <v>0</v>
      </c>
      <c r="E41" s="275">
        <f>+'Federal Caregiver Support'!W42</f>
        <v>-35000</v>
      </c>
      <c r="F41" s="103">
        <f>+NSIP!M42</f>
        <v>0</v>
      </c>
      <c r="G41" s="103">
        <f>+'PA MEDI'!K42</f>
        <v>0</v>
      </c>
      <c r="H41" s="275">
        <f>+'Health Promotion'!AC42</f>
        <v>5287</v>
      </c>
      <c r="I41" s="118">
        <f>'Other Funds-Revision No. 3'!AF41</f>
        <v>363219</v>
      </c>
      <c r="J41" s="120">
        <f t="shared" si="1"/>
        <v>333506</v>
      </c>
      <c r="N41" s="15"/>
    </row>
    <row r="42" spans="1:14" x14ac:dyDescent="0.2">
      <c r="A42" s="50" t="s">
        <v>56</v>
      </c>
      <c r="B42" s="51" t="str">
        <f>+'Original ABG Allocation'!B42</f>
        <v>LUZERNE/WYOMING</v>
      </c>
      <c r="C42" s="275">
        <f>+'Regular BG'!AG43</f>
        <v>0</v>
      </c>
      <c r="D42" s="275">
        <v>0</v>
      </c>
      <c r="E42" s="275">
        <f>+'Federal Caregiver Support'!W43</f>
        <v>-10000</v>
      </c>
      <c r="F42" s="103">
        <f>+NSIP!M43</f>
        <v>0</v>
      </c>
      <c r="G42" s="103">
        <f>+'PA MEDI'!K43</f>
        <v>0</v>
      </c>
      <c r="H42" s="275">
        <f>+'Health Promotion'!AC43</f>
        <v>7263</v>
      </c>
      <c r="I42" s="118">
        <f>'Other Funds-Revision No. 3'!AF42</f>
        <v>193166</v>
      </c>
      <c r="J42" s="120">
        <f t="shared" si="1"/>
        <v>190429</v>
      </c>
    </row>
    <row r="43" spans="1:14" x14ac:dyDescent="0.2">
      <c r="A43" s="50" t="s">
        <v>57</v>
      </c>
      <c r="B43" s="51" t="str">
        <f>+'Original ABG Allocation'!B43</f>
        <v>LACKAWANNA</v>
      </c>
      <c r="C43" s="275">
        <f>+'Regular BG'!AG44</f>
        <v>0</v>
      </c>
      <c r="D43" s="275">
        <v>0</v>
      </c>
      <c r="E43" s="275">
        <f>+'Federal Caregiver Support'!W44</f>
        <v>195000</v>
      </c>
      <c r="F43" s="103">
        <f>+NSIP!M44</f>
        <v>0</v>
      </c>
      <c r="G43" s="103">
        <f>+'PA MEDI'!K44</f>
        <v>0</v>
      </c>
      <c r="H43" s="275">
        <f>+'Health Promotion'!AC44</f>
        <v>4411</v>
      </c>
      <c r="I43" s="118">
        <f>'Other Funds-Revision No. 3'!AF43</f>
        <v>317792</v>
      </c>
      <c r="J43" s="120">
        <f t="shared" si="1"/>
        <v>517203</v>
      </c>
    </row>
    <row r="44" spans="1:14" x14ac:dyDescent="0.2">
      <c r="A44" s="50" t="s">
        <v>58</v>
      </c>
      <c r="B44" s="51" t="str">
        <f>+'Original ABG Allocation'!B44</f>
        <v>CARBON</v>
      </c>
      <c r="C44" s="275">
        <f>+'Regular BG'!AG45</f>
        <v>0</v>
      </c>
      <c r="D44" s="275">
        <v>0</v>
      </c>
      <c r="E44" s="275">
        <f>+'Federal Caregiver Support'!W45</f>
        <v>-10000</v>
      </c>
      <c r="F44" s="103">
        <f>+NSIP!M45</f>
        <v>0</v>
      </c>
      <c r="G44" s="103">
        <f>+'PA MEDI'!K45</f>
        <v>0</v>
      </c>
      <c r="H44" s="275">
        <f>+'Health Promotion'!AC45</f>
        <v>1843</v>
      </c>
      <c r="I44" s="118">
        <f>'Other Funds-Revision No. 3'!AF44</f>
        <v>92874</v>
      </c>
      <c r="J44" s="120">
        <f t="shared" si="1"/>
        <v>84717</v>
      </c>
      <c r="N44" s="15"/>
    </row>
    <row r="45" spans="1:14" x14ac:dyDescent="0.2">
      <c r="A45" s="50" t="s">
        <v>59</v>
      </c>
      <c r="B45" s="51" t="str">
        <f>+'Original ABG Allocation'!B45</f>
        <v>SCHUYLKILL</v>
      </c>
      <c r="C45" s="275">
        <f>+'Regular BG'!AG46</f>
        <v>0</v>
      </c>
      <c r="D45" s="275">
        <v>0</v>
      </c>
      <c r="E45" s="275">
        <f>+'Federal Caregiver Support'!W46</f>
        <v>0</v>
      </c>
      <c r="F45" s="103">
        <f>+NSIP!M46</f>
        <v>0</v>
      </c>
      <c r="G45" s="103">
        <f>+'PA MEDI'!K46</f>
        <v>0</v>
      </c>
      <c r="H45" s="275">
        <f>+'Health Promotion'!AC46</f>
        <v>4163</v>
      </c>
      <c r="I45" s="118">
        <f>'Other Funds-Revision No. 3'!AF45</f>
        <v>259124</v>
      </c>
      <c r="J45" s="120">
        <f t="shared" si="1"/>
        <v>263287</v>
      </c>
    </row>
    <row r="46" spans="1:14" x14ac:dyDescent="0.2">
      <c r="A46" s="50" t="s">
        <v>60</v>
      </c>
      <c r="B46" s="51" t="str">
        <f>+'Original ABG Allocation'!B46</f>
        <v>CLEARFIELD</v>
      </c>
      <c r="C46" s="275">
        <f>+'Regular BG'!AG47</f>
        <v>15000</v>
      </c>
      <c r="D46" s="275">
        <v>0</v>
      </c>
      <c r="E46" s="275">
        <f>+'Federal Caregiver Support'!W47</f>
        <v>140000</v>
      </c>
      <c r="F46" s="103">
        <f>+NSIP!M47</f>
        <v>0</v>
      </c>
      <c r="G46" s="103">
        <f>+'PA MEDI'!K47</f>
        <v>0</v>
      </c>
      <c r="H46" s="275">
        <f>+'Health Promotion'!AC47</f>
        <v>2680</v>
      </c>
      <c r="I46" s="118">
        <f>'Other Funds-Revision No. 3'!AF46</f>
        <v>294965</v>
      </c>
      <c r="J46" s="120">
        <f t="shared" si="1"/>
        <v>452645</v>
      </c>
    </row>
    <row r="47" spans="1:14" x14ac:dyDescent="0.2">
      <c r="A47" s="50" t="s">
        <v>61</v>
      </c>
      <c r="B47" s="51" t="str">
        <f>+'Original ABG Allocation'!B47</f>
        <v>JEFFERSON</v>
      </c>
      <c r="C47" s="275">
        <f>+'Regular BG'!AG48</f>
        <v>15000</v>
      </c>
      <c r="D47" s="275">
        <v>0</v>
      </c>
      <c r="E47" s="275">
        <f>+'Federal Caregiver Support'!W48</f>
        <v>0</v>
      </c>
      <c r="F47" s="103">
        <f>+NSIP!M48</f>
        <v>0</v>
      </c>
      <c r="G47" s="103">
        <f>+'PA MEDI'!K48</f>
        <v>0</v>
      </c>
      <c r="H47" s="275">
        <f>+'Health Promotion'!AC48</f>
        <v>1390</v>
      </c>
      <c r="I47" s="118">
        <f>'Other Funds-Revision No. 3'!AF47</f>
        <v>36644</v>
      </c>
      <c r="J47" s="120">
        <f t="shared" si="1"/>
        <v>53034</v>
      </c>
    </row>
    <row r="48" spans="1:14" x14ac:dyDescent="0.2">
      <c r="A48" s="50" t="s">
        <v>62</v>
      </c>
      <c r="B48" s="51" t="str">
        <f>+'Original ABG Allocation'!B48</f>
        <v>FOREST/WARREN</v>
      </c>
      <c r="C48" s="275">
        <f>+'Regular BG'!AG49</f>
        <v>15000</v>
      </c>
      <c r="D48" s="275">
        <v>0</v>
      </c>
      <c r="E48" s="275">
        <f>+'Federal Caregiver Support'!W49</f>
        <v>5000</v>
      </c>
      <c r="F48" s="103">
        <f>+NSIP!M49</f>
        <v>0</v>
      </c>
      <c r="G48" s="103">
        <f>+'PA MEDI'!K49</f>
        <v>0</v>
      </c>
      <c r="H48" s="275">
        <f>+'Health Promotion'!AC49</f>
        <v>1644</v>
      </c>
      <c r="I48" s="118">
        <f>'Other Funds-Revision No. 3'!AF48</f>
        <v>43888</v>
      </c>
      <c r="J48" s="120">
        <f t="shared" si="1"/>
        <v>65532</v>
      </c>
    </row>
    <row r="49" spans="1:22" x14ac:dyDescent="0.2">
      <c r="A49" s="50" t="s">
        <v>63</v>
      </c>
      <c r="B49" s="51" t="str">
        <f>+'Original ABG Allocation'!B49</f>
        <v>VENANGO</v>
      </c>
      <c r="C49" s="275">
        <f>+'Regular BG'!AG50</f>
        <v>0</v>
      </c>
      <c r="D49" s="275">
        <v>0</v>
      </c>
      <c r="E49" s="275">
        <f>+'Federal Caregiver Support'!W50</f>
        <v>0</v>
      </c>
      <c r="F49" s="103">
        <f>+NSIP!M50</f>
        <v>0</v>
      </c>
      <c r="G49" s="103">
        <f>+'PA MEDI'!K50</f>
        <v>0</v>
      </c>
      <c r="H49" s="275">
        <f>+'Health Promotion'!AC50</f>
        <v>1716</v>
      </c>
      <c r="I49" s="118">
        <f>'Other Funds-Revision No. 3'!AF49</f>
        <v>108769</v>
      </c>
      <c r="J49" s="120">
        <f t="shared" si="1"/>
        <v>110485</v>
      </c>
    </row>
    <row r="50" spans="1:22" x14ac:dyDescent="0.2">
      <c r="A50" s="50" t="s">
        <v>64</v>
      </c>
      <c r="B50" s="51" t="str">
        <f>+'Original ABG Allocation'!B50</f>
        <v>ARMSTRONG</v>
      </c>
      <c r="C50" s="275">
        <f>+'Regular BG'!AG51</f>
        <v>0</v>
      </c>
      <c r="D50" s="275">
        <v>0</v>
      </c>
      <c r="E50" s="275">
        <f>+'Federal Caregiver Support'!W51</f>
        <v>0</v>
      </c>
      <c r="F50" s="103">
        <f>+NSIP!M51</f>
        <v>0</v>
      </c>
      <c r="G50" s="103">
        <f>+'PA MEDI'!K51</f>
        <v>0</v>
      </c>
      <c r="H50" s="275">
        <f>+'Health Promotion'!AC51</f>
        <v>2344</v>
      </c>
      <c r="I50" s="118">
        <f>'Other Funds-Revision No. 3'!AF50</f>
        <v>277592</v>
      </c>
      <c r="J50" s="120">
        <f t="shared" si="1"/>
        <v>279936</v>
      </c>
    </row>
    <row r="51" spans="1:22" x14ac:dyDescent="0.2">
      <c r="A51" s="50" t="s">
        <v>65</v>
      </c>
      <c r="B51" s="51" t="str">
        <f>+'Original ABG Allocation'!B51</f>
        <v>LAWRENCE</v>
      </c>
      <c r="C51" s="275">
        <f>+'Regular BG'!AG52</f>
        <v>0</v>
      </c>
      <c r="D51" s="275">
        <v>0</v>
      </c>
      <c r="E51" s="275">
        <f>+'Federal Caregiver Support'!W52</f>
        <v>0</v>
      </c>
      <c r="F51" s="103">
        <f>+NSIP!M52</f>
        <v>0</v>
      </c>
      <c r="G51" s="103">
        <f>+'PA MEDI'!K52</f>
        <v>0</v>
      </c>
      <c r="H51" s="275">
        <f>+'Health Promotion'!AC52</f>
        <v>2418</v>
      </c>
      <c r="I51" s="118">
        <f>'Other Funds-Revision No. 3'!AF51</f>
        <v>152650</v>
      </c>
      <c r="J51" s="120">
        <f t="shared" si="1"/>
        <v>155068</v>
      </c>
    </row>
    <row r="52" spans="1:22" x14ac:dyDescent="0.2">
      <c r="A52" s="50" t="s">
        <v>66</v>
      </c>
      <c r="B52" s="51" t="str">
        <f>+'Original ABG Allocation'!B52</f>
        <v>MERCER</v>
      </c>
      <c r="C52" s="275">
        <f>+'Regular BG'!AG53</f>
        <v>0</v>
      </c>
      <c r="D52" s="275">
        <v>0</v>
      </c>
      <c r="E52" s="275">
        <f>+'Federal Caregiver Support'!W53</f>
        <v>-20000</v>
      </c>
      <c r="F52" s="103">
        <f>+NSIP!M53</f>
        <v>0</v>
      </c>
      <c r="G52" s="103">
        <f>+'PA MEDI'!K53</f>
        <v>0</v>
      </c>
      <c r="H52" s="275">
        <f>+'Health Promotion'!AC53</f>
        <v>3007</v>
      </c>
      <c r="I52" s="118">
        <f>'Other Funds-Revision No. 3'!AF52</f>
        <v>80581</v>
      </c>
      <c r="J52" s="120">
        <f t="shared" si="1"/>
        <v>63588</v>
      </c>
      <c r="N52" s="15"/>
    </row>
    <row r="53" spans="1:22" x14ac:dyDescent="0.2">
      <c r="A53" s="50" t="s">
        <v>67</v>
      </c>
      <c r="B53" s="51" t="str">
        <f>+'Original ABG Allocation'!B53</f>
        <v>MONROE</v>
      </c>
      <c r="C53" s="275">
        <f>+'Regular BG'!AG54</f>
        <v>26466</v>
      </c>
      <c r="D53" s="275">
        <v>0</v>
      </c>
      <c r="E53" s="275">
        <f>+'Federal Caregiver Support'!W54</f>
        <v>-20000</v>
      </c>
      <c r="F53" s="103">
        <f>+NSIP!M54</f>
        <v>0</v>
      </c>
      <c r="G53" s="103">
        <f>+'PA MEDI'!K54</f>
        <v>0</v>
      </c>
      <c r="H53" s="275">
        <f>+'Health Promotion'!AC54</f>
        <v>4282</v>
      </c>
      <c r="I53" s="118">
        <f>'Other Funds-Revision No. 3'!AF53</f>
        <v>142867</v>
      </c>
      <c r="J53" s="120">
        <f t="shared" si="1"/>
        <v>153615</v>
      </c>
      <c r="N53" s="15"/>
    </row>
    <row r="54" spans="1:22" x14ac:dyDescent="0.2">
      <c r="A54" s="50" t="s">
        <v>68</v>
      </c>
      <c r="B54" s="51" t="str">
        <f>+'Original ABG Allocation'!B54</f>
        <v>CLARION</v>
      </c>
      <c r="C54" s="275">
        <f>+'Regular BG'!AG55</f>
        <v>15000</v>
      </c>
      <c r="D54" s="275">
        <v>0</v>
      </c>
      <c r="E54" s="275">
        <f>+'Federal Caregiver Support'!W55</f>
        <v>20000</v>
      </c>
      <c r="F54" s="103">
        <f>+NSIP!M55</f>
        <v>0</v>
      </c>
      <c r="G54" s="103">
        <f>+'PA MEDI'!K55</f>
        <v>0</v>
      </c>
      <c r="H54" s="275">
        <f>+'Health Promotion'!AC55</f>
        <v>1291</v>
      </c>
      <c r="I54" s="118">
        <f>'Other Funds-Revision No. 3'!AF54</f>
        <v>158720</v>
      </c>
      <c r="J54" s="120">
        <f t="shared" si="1"/>
        <v>195011</v>
      </c>
    </row>
    <row r="55" spans="1:22" x14ac:dyDescent="0.2">
      <c r="A55" s="50" t="s">
        <v>69</v>
      </c>
      <c r="B55" s="51" t="str">
        <f>+'Original ABG Allocation'!B55</f>
        <v>BUTLER</v>
      </c>
      <c r="C55" s="275">
        <f>+'Regular BG'!AG56</f>
        <v>0</v>
      </c>
      <c r="D55" s="275">
        <v>0</v>
      </c>
      <c r="E55" s="275">
        <f>+'Federal Caregiver Support'!W56</f>
        <v>-27000</v>
      </c>
      <c r="F55" s="103">
        <f>+NSIP!M56</f>
        <v>0</v>
      </c>
      <c r="G55" s="103">
        <f>+'PA MEDI'!K56</f>
        <v>0</v>
      </c>
      <c r="H55" s="275">
        <f>+'Health Promotion'!AC56</f>
        <v>3972</v>
      </c>
      <c r="I55" s="118">
        <f>'Other Funds-Revision No. 3'!AF55</f>
        <v>240835</v>
      </c>
      <c r="J55" s="120">
        <f t="shared" si="1"/>
        <v>217807</v>
      </c>
      <c r="N55" s="15"/>
    </row>
    <row r="56" spans="1:22" x14ac:dyDescent="0.2">
      <c r="A56" s="50" t="s">
        <v>70</v>
      </c>
      <c r="B56" s="51" t="str">
        <f>+'Original ABG Allocation'!B56</f>
        <v>POTTER</v>
      </c>
      <c r="C56" s="275">
        <f>+'Regular BG'!AG57</f>
        <v>0</v>
      </c>
      <c r="D56" s="275">
        <v>0</v>
      </c>
      <c r="E56" s="275">
        <f>+'Federal Caregiver Support'!W57</f>
        <v>0</v>
      </c>
      <c r="F56" s="103">
        <f>+NSIP!M57</f>
        <v>0</v>
      </c>
      <c r="G56" s="103">
        <f>+'PA MEDI'!K57</f>
        <v>0</v>
      </c>
      <c r="H56" s="275">
        <f>+'Health Promotion'!AC57</f>
        <v>636</v>
      </c>
      <c r="I56" s="118">
        <f>'Other Funds-Revision No. 3'!AF56</f>
        <v>16243</v>
      </c>
      <c r="J56" s="120">
        <f t="shared" si="1"/>
        <v>16879</v>
      </c>
    </row>
    <row r="57" spans="1:22" x14ac:dyDescent="0.2">
      <c r="A57" s="50" t="s">
        <v>71</v>
      </c>
      <c r="B57" s="51" t="str">
        <f>+'Original ABG Allocation'!B57</f>
        <v>WAYNE</v>
      </c>
      <c r="C57" s="275">
        <f>+'Regular BG'!AG58</f>
        <v>0</v>
      </c>
      <c r="D57" s="275">
        <v>0</v>
      </c>
      <c r="E57" s="275">
        <f>+'Federal Caregiver Support'!W58</f>
        <v>32000</v>
      </c>
      <c r="F57" s="103">
        <f>+NSIP!M58</f>
        <v>0</v>
      </c>
      <c r="G57" s="103">
        <f>+'PA MEDI'!K58</f>
        <v>0</v>
      </c>
      <c r="H57" s="275">
        <f>+'Health Promotion'!AC58</f>
        <v>1902</v>
      </c>
      <c r="I57" s="118">
        <f>'Other Funds-Revision No. 3'!AF57</f>
        <v>59298</v>
      </c>
      <c r="J57" s="120">
        <f t="shared" si="1"/>
        <v>93200</v>
      </c>
    </row>
    <row r="58" spans="1:22" ht="13.5" thickBot="1" x14ac:dyDescent="0.25">
      <c r="B58" s="51" t="s">
        <v>137</v>
      </c>
      <c r="C58" s="105">
        <f t="shared" ref="C58:H58" si="2">SUM(C6:C57)</f>
        <v>0</v>
      </c>
      <c r="D58" s="105">
        <f t="shared" si="2"/>
        <v>0</v>
      </c>
      <c r="E58" s="121">
        <f t="shared" si="2"/>
        <v>331000</v>
      </c>
      <c r="F58" s="105">
        <f t="shared" si="2"/>
        <v>0</v>
      </c>
      <c r="G58" s="105">
        <f t="shared" si="2"/>
        <v>0</v>
      </c>
      <c r="H58" s="121">
        <f t="shared" si="2"/>
        <v>279550</v>
      </c>
      <c r="I58" s="121">
        <f>SUM(I6:I57)</f>
        <v>15415234</v>
      </c>
      <c r="J58" s="121">
        <f>SUM(J6:J57)</f>
        <v>16025784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13.5" thickTop="1" x14ac:dyDescent="0.2">
      <c r="C59" s="53"/>
      <c r="D59" s="53"/>
      <c r="E59" s="53"/>
      <c r="F59" s="53"/>
      <c r="G59" s="53"/>
      <c r="H59" s="53"/>
      <c r="I59" s="53"/>
    </row>
  </sheetData>
  <sheetProtection algorithmName="SHA-512" hashValue="h+RF/6QL16I78xJvax3J5EM3Ox51u6t6hcdp7dSc1TEYAcEcnyOlJDBtlttIS6qbJVe7NX24n+qlFOQ/7ObWRg==" saltValue="iOGW4s77Fu4tyNgGTSZ5kw==" spinCount="100000" sheet="1" objects="1" scenarios="1"/>
  <pageMargins left="0.7" right="0.7" top="0.75" bottom="0.75" header="0.3" footer="0.3"/>
  <pageSetup scale="68" orientation="landscape" r:id="rId1"/>
  <headerFooter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9"/>
  <sheetViews>
    <sheetView zoomScale="80" zoomScaleNormal="80" workbookViewId="0">
      <pane ySplit="5" topLeftCell="A6" activePane="bottomLeft" state="frozen"/>
      <selection pane="bottomLeft"/>
    </sheetView>
  </sheetViews>
  <sheetFormatPr defaultColWidth="12.7109375" defaultRowHeight="12.75" x14ac:dyDescent="0.2"/>
  <cols>
    <col min="1" max="1" width="4.5703125" style="22" customWidth="1"/>
    <col min="2" max="2" width="21" style="22" bestFit="1" customWidth="1"/>
    <col min="3" max="3" width="15.140625" style="22" bestFit="1" customWidth="1"/>
    <col min="4" max="4" width="12.140625" style="22" bestFit="1" customWidth="1"/>
    <col min="5" max="5" width="16.85546875" style="22" bestFit="1" customWidth="1"/>
    <col min="6" max="7" width="11.28515625" style="22" bestFit="1" customWidth="1"/>
    <col min="8" max="8" width="13.85546875" style="22" bestFit="1" customWidth="1"/>
    <col min="9" max="9" width="12.28515625" style="22" bestFit="1" customWidth="1"/>
    <col min="10" max="10" width="13.42578125" style="22" bestFit="1" customWidth="1"/>
    <col min="11" max="11" width="13" style="22" bestFit="1" customWidth="1"/>
    <col min="12" max="16384" width="12.7109375" style="22"/>
  </cols>
  <sheetData>
    <row r="1" spans="1:22" x14ac:dyDescent="0.2">
      <c r="A1" s="91" t="s">
        <v>214</v>
      </c>
    </row>
    <row r="2" spans="1:22" x14ac:dyDescent="0.2">
      <c r="A2" s="22" t="s">
        <v>133</v>
      </c>
    </row>
    <row r="3" spans="1:22" x14ac:dyDescent="0.2">
      <c r="A3" s="22" t="str">
        <f>+'Original ABG Allocation'!A3</f>
        <v>FY 2022-23</v>
      </c>
      <c r="C3" s="22" t="str">
        <f>+'Original ABG Allocation'!C3</f>
        <v>(1)</v>
      </c>
      <c r="D3" s="22" t="str">
        <f>+'Original ABG Allocation'!D3</f>
        <v>(2)</v>
      </c>
      <c r="E3" s="48" t="str">
        <f>+'Original ABG Allocation'!E3</f>
        <v>(3)</v>
      </c>
      <c r="F3" s="48" t="str">
        <f>+'Original ABG Allocation'!F3</f>
        <v>(4)</v>
      </c>
      <c r="G3" s="48" t="str">
        <f>+'Original ABG Allocation'!G3</f>
        <v>(5)</v>
      </c>
      <c r="H3" s="48" t="str">
        <f>+'Original ABG Allocation'!H3</f>
        <v>(6)</v>
      </c>
      <c r="I3" s="245" t="s">
        <v>7</v>
      </c>
      <c r="J3" s="245" t="s">
        <v>258</v>
      </c>
    </row>
    <row r="4" spans="1:22" x14ac:dyDescent="0.2">
      <c r="C4" s="22" t="str">
        <f>+'Original ABG Allocation'!C4</f>
        <v>REGULAR</v>
      </c>
      <c r="D4" s="22" t="str">
        <f>+'Original ABG Allocation'!D4</f>
        <v>CAREGIVER</v>
      </c>
      <c r="E4" s="48" t="str">
        <f>+'Original ABG Allocation'!E4</f>
        <v>FED. CAREGIVER</v>
      </c>
      <c r="F4" s="48"/>
      <c r="G4" s="16" t="s">
        <v>246</v>
      </c>
      <c r="H4" s="48" t="str">
        <f>+'Original ABG Allocation'!H4</f>
        <v>HEALTH</v>
      </c>
      <c r="I4" s="48"/>
      <c r="J4" s="48" t="str">
        <f>+'Original ABG Allocation'!J4</f>
        <v>TOTAL ALL</v>
      </c>
    </row>
    <row r="5" spans="1:22" s="89" customFormat="1" x14ac:dyDescent="0.2">
      <c r="C5" s="89" t="str">
        <f>+'Original ABG Allocation'!C5</f>
        <v>BLOCK GRANT</v>
      </c>
      <c r="D5" s="89" t="str">
        <f>+'Original ABG Allocation'!D5</f>
        <v xml:space="preserve">SUPPORT </v>
      </c>
      <c r="E5" s="58" t="str">
        <f>+'Original ABG Allocation'!E5</f>
        <v xml:space="preserve">SUPPORT </v>
      </c>
      <c r="F5" s="58" t="str">
        <f>+'Original ABG Allocation'!F5</f>
        <v>NSIP</v>
      </c>
      <c r="G5" s="58" t="s">
        <v>11</v>
      </c>
      <c r="H5" s="58" t="str">
        <f>+'Original ABG Allocation'!H5</f>
        <v>PROMOTION</v>
      </c>
      <c r="I5" s="58" t="str">
        <f>+'Original ABG Allocation'!I5</f>
        <v>OTHER</v>
      </c>
      <c r="J5" s="58" t="str">
        <f>+'Original ABG Allocation'!J5</f>
        <v>FUNDS</v>
      </c>
    </row>
    <row r="6" spans="1:22" s="91" customFormat="1" x14ac:dyDescent="0.2">
      <c r="A6" s="22" t="s">
        <v>20</v>
      </c>
      <c r="B6" s="22" t="str">
        <f>+'Original ABG Allocation'!B6</f>
        <v>ERIE</v>
      </c>
      <c r="C6" s="325">
        <f>'Amended ABG Allocation No. 1 '!C6+'Revision No. 2'!C6+'Revision No. 3'!C6+'Revision No. 1'!C6</f>
        <v>4496099</v>
      </c>
      <c r="D6" s="325">
        <f>'Caregiver Support'!I7</f>
        <v>39000</v>
      </c>
      <c r="E6" s="275">
        <f>+'Federal Caregiver Support'!Z7</f>
        <v>251777</v>
      </c>
      <c r="F6" s="275">
        <f>NSIP!K7</f>
        <v>79541</v>
      </c>
      <c r="G6" s="275">
        <f>'PA MEDI'!I7</f>
        <v>19785</v>
      </c>
      <c r="H6" s="275">
        <f>'Health Promotion'!AF7</f>
        <v>31860</v>
      </c>
      <c r="I6" s="275">
        <f>'Other Funds-Revision No. 1'!AF6+'Other Funds-Revision No. 2'!AF6+'Other Funds-Revision No. 3'!AF6</f>
        <v>1936674</v>
      </c>
      <c r="J6" s="293">
        <f t="shared" ref="J6:J37" si="0">SUM(C6:I6)</f>
        <v>6854736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x14ac:dyDescent="0.2">
      <c r="A7" s="22" t="s">
        <v>21</v>
      </c>
      <c r="B7" s="22" t="str">
        <f>+'Original ABG Allocation'!B7</f>
        <v>CRAWFORD</v>
      </c>
      <c r="C7" s="325">
        <f>'Amended ABG Allocation No. 1 '!C7+'Revision No. 2'!C7+'Revision No. 3'!C7+'Revision No. 1'!C7</f>
        <v>2101460</v>
      </c>
      <c r="D7" s="325">
        <f>'Caregiver Support'!I8</f>
        <v>23739</v>
      </c>
      <c r="E7" s="275">
        <f>'Federal Caregiver Support'!Z8</f>
        <v>163871</v>
      </c>
      <c r="F7" s="275">
        <f>NSIP!K8</f>
        <v>86425</v>
      </c>
      <c r="G7" s="275">
        <f>'PA MEDI'!I8</f>
        <v>9247</v>
      </c>
      <c r="H7" s="275">
        <f>'Health Promotion'!AF8</f>
        <v>15004</v>
      </c>
      <c r="I7" s="275">
        <f>'Other Funds-Revision No. 1'!AF7+'Other Funds-Revision No. 2'!AF7+'Other Funds-Revision No. 3'!AF7</f>
        <v>1639893</v>
      </c>
      <c r="J7" s="120">
        <f t="shared" si="0"/>
        <v>4039639</v>
      </c>
    </row>
    <row r="8" spans="1:22" x14ac:dyDescent="0.2">
      <c r="A8" s="22" t="s">
        <v>22</v>
      </c>
      <c r="B8" s="22" t="str">
        <f>+'Original ABG Allocation'!B8</f>
        <v>CAM/ELK/MCKEAN</v>
      </c>
      <c r="C8" s="325">
        <f>'Amended ABG Allocation No. 1 '!C8+'Revision No. 2'!C8+'Revision No. 3'!C8+'Revision No. 1'!C8</f>
        <v>2059882</v>
      </c>
      <c r="D8" s="325">
        <f>'Caregiver Support'!I9</f>
        <v>26097</v>
      </c>
      <c r="E8" s="275">
        <f>'Federal Caregiver Support'!Z9</f>
        <v>157852</v>
      </c>
      <c r="F8" s="275">
        <f>NSIP!K9</f>
        <v>34100</v>
      </c>
      <c r="G8" s="275">
        <f>'PA MEDI'!I9</f>
        <v>8471</v>
      </c>
      <c r="H8" s="275">
        <f>'Health Promotion'!AF9</f>
        <v>14734</v>
      </c>
      <c r="I8" s="275">
        <f>'Other Funds-Revision No. 1'!AF8+'Other Funds-Revision No. 2'!AF8+'Other Funds-Revision No. 3'!AF8</f>
        <v>1042274</v>
      </c>
      <c r="J8" s="120">
        <f t="shared" si="0"/>
        <v>3343410</v>
      </c>
    </row>
    <row r="9" spans="1:22" x14ac:dyDescent="0.2">
      <c r="A9" s="22" t="s">
        <v>23</v>
      </c>
      <c r="B9" s="22" t="str">
        <f>+'Original ABG Allocation'!B9</f>
        <v>BEAVER</v>
      </c>
      <c r="C9" s="325">
        <f>'Amended ABG Allocation No. 1 '!C9+'Revision No. 2'!C9+'Revision No. 3'!C9+'Revision No. 1'!C9</f>
        <v>3505019</v>
      </c>
      <c r="D9" s="325">
        <f>'Caregiver Support'!I10</f>
        <v>30171</v>
      </c>
      <c r="E9" s="275">
        <f>'Federal Caregiver Support'!Z10</f>
        <v>205722</v>
      </c>
      <c r="F9" s="275">
        <f>NSIP!K10</f>
        <v>14735</v>
      </c>
      <c r="G9" s="275">
        <f>'PA MEDI'!I10</f>
        <v>13760</v>
      </c>
      <c r="H9" s="275">
        <f>'Health Promotion'!AF10</f>
        <v>24013</v>
      </c>
      <c r="I9" s="275">
        <f>'Other Funds-Revision No. 1'!AF9+'Other Funds-Revision No. 2'!AF9+'Other Funds-Revision No. 3'!AF9</f>
        <v>1099744</v>
      </c>
      <c r="J9" s="120">
        <f t="shared" si="0"/>
        <v>4893164</v>
      </c>
    </row>
    <row r="10" spans="1:22" x14ac:dyDescent="0.2">
      <c r="A10" s="22" t="s">
        <v>24</v>
      </c>
      <c r="B10" s="22" t="str">
        <f>+'Original ABG Allocation'!B10</f>
        <v>INDIANA</v>
      </c>
      <c r="C10" s="325">
        <f>'Amended ABG Allocation No. 1 '!C10+'Revision No. 2'!C10+'Revision No. 3'!C10+'Revision No. 1'!C10</f>
        <v>1951277</v>
      </c>
      <c r="D10" s="325">
        <f>'Caregiver Support'!I11</f>
        <v>18081</v>
      </c>
      <c r="E10" s="275">
        <f>'Federal Caregiver Support'!Z11</f>
        <v>120128</v>
      </c>
      <c r="F10" s="275">
        <f>NSIP!K11</f>
        <v>52752</v>
      </c>
      <c r="G10" s="275">
        <f>'PA MEDI'!I11</f>
        <v>8282</v>
      </c>
      <c r="H10" s="275">
        <f>'Health Promotion'!AF11</f>
        <v>14281</v>
      </c>
      <c r="I10" s="275">
        <f>'Other Funds-Revision No. 1'!AF10+'Other Funds-Revision No. 2'!AF10+'Other Funds-Revision No. 3'!AF10</f>
        <v>1102804</v>
      </c>
      <c r="J10" s="120">
        <f t="shared" si="0"/>
        <v>3267605</v>
      </c>
    </row>
    <row r="11" spans="1:22" x14ac:dyDescent="0.2">
      <c r="A11" s="22" t="s">
        <v>25</v>
      </c>
      <c r="B11" s="22" t="str">
        <f>+'Original ABG Allocation'!B11</f>
        <v>ALLEGHENY</v>
      </c>
      <c r="C11" s="325">
        <f>'Amended ABG Allocation No. 1 '!C11+'Revision No. 2'!C11+'Revision No. 3'!C11+'Revision No. 1'!C11</f>
        <v>29281110</v>
      </c>
      <c r="D11" s="325">
        <f>'Caregiver Support'!I12</f>
        <v>256149</v>
      </c>
      <c r="E11" s="275">
        <f>'Federal Caregiver Support'!Z12</f>
        <v>1840808</v>
      </c>
      <c r="F11" s="275">
        <f>NSIP!K12</f>
        <v>524318</v>
      </c>
      <c r="G11" s="275">
        <f>'PA MEDI'!I12</f>
        <v>86492</v>
      </c>
      <c r="H11" s="275">
        <f>'Health Promotion'!AF12</f>
        <v>157065</v>
      </c>
      <c r="I11" s="275">
        <f>'Other Funds-Revision No. 1'!AF11+'Other Funds-Revision No. 2'!AF11+'Other Funds-Revision No. 3'!AF11</f>
        <v>7490122</v>
      </c>
      <c r="J11" s="120">
        <f t="shared" si="0"/>
        <v>39636064</v>
      </c>
    </row>
    <row r="12" spans="1:22" x14ac:dyDescent="0.2">
      <c r="A12" s="22" t="s">
        <v>26</v>
      </c>
      <c r="B12" s="22" t="str">
        <f>+'Original ABG Allocation'!B12</f>
        <v>WESTMORELAND</v>
      </c>
      <c r="C12" s="325">
        <f>'Amended ABG Allocation No. 1 '!C12+'Revision No. 2'!C12+'Revision No. 3'!C12+'Revision No. 1'!C12</f>
        <v>7780632</v>
      </c>
      <c r="D12" s="325">
        <f>'Caregiver Support'!I13</f>
        <v>69924</v>
      </c>
      <c r="E12" s="275">
        <f>'Federal Caregiver Support'!Z13</f>
        <v>458985</v>
      </c>
      <c r="F12" s="275">
        <f>NSIP!K13</f>
        <v>111130</v>
      </c>
      <c r="G12" s="275">
        <f>'PA MEDI'!I13</f>
        <v>27555</v>
      </c>
      <c r="H12" s="275">
        <f>'Health Promotion'!AF13</f>
        <v>50191</v>
      </c>
      <c r="I12" s="275">
        <f>'Other Funds-Revision No. 1'!AF12+'Other Funds-Revision No. 2'!AF12+'Other Funds-Revision No. 3'!AF12</f>
        <v>2346971</v>
      </c>
      <c r="J12" s="120">
        <f t="shared" si="0"/>
        <v>10845388</v>
      </c>
    </row>
    <row r="13" spans="1:22" x14ac:dyDescent="0.2">
      <c r="A13" s="22" t="s">
        <v>27</v>
      </c>
      <c r="B13" s="22" t="str">
        <f>+'Original ABG Allocation'!B13</f>
        <v>WASH/FAY/GREENE</v>
      </c>
      <c r="C13" s="325">
        <f>'Amended ABG Allocation No. 1 '!C13+'Revision No. 2'!C13+'Revision No. 3'!C13+'Revision No. 1'!C13</f>
        <v>10247465</v>
      </c>
      <c r="D13" s="325">
        <f>'Caregiver Support'!I14</f>
        <v>98397</v>
      </c>
      <c r="E13" s="275">
        <f>'Federal Caregiver Support'!Z14</f>
        <v>830173</v>
      </c>
      <c r="F13" s="275">
        <f>NSIP!K14</f>
        <v>488553</v>
      </c>
      <c r="G13" s="275">
        <f>'PA MEDI'!I14</f>
        <v>34938</v>
      </c>
      <c r="H13" s="275">
        <f>'Health Promotion'!AF14</f>
        <v>66650</v>
      </c>
      <c r="I13" s="275">
        <f>'Other Funds-Revision No. 1'!AF13+'Other Funds-Revision No. 2'!AF13+'Other Funds-Revision No. 3'!AF13</f>
        <v>2261421</v>
      </c>
      <c r="J13" s="120">
        <f t="shared" si="0"/>
        <v>14027597</v>
      </c>
    </row>
    <row r="14" spans="1:22" x14ac:dyDescent="0.2">
      <c r="A14" s="22" t="s">
        <v>28</v>
      </c>
      <c r="B14" s="22" t="str">
        <f>+'Original ABG Allocation'!B14</f>
        <v>SOMERSET</v>
      </c>
      <c r="C14" s="325">
        <f>'Amended ABG Allocation No. 1 '!C14+'Revision No. 2'!C14+'Revision No. 3'!C14+'Revision No. 1'!C14</f>
        <v>2374247</v>
      </c>
      <c r="D14" s="325">
        <f>'Caregiver Support'!I15</f>
        <v>20406</v>
      </c>
      <c r="E14" s="275">
        <f>'Federal Caregiver Support'!Z15</f>
        <v>222471</v>
      </c>
      <c r="F14" s="275">
        <f>NSIP!K15</f>
        <v>189980</v>
      </c>
      <c r="G14" s="275">
        <f>'PA MEDI'!I15</f>
        <v>9085.9958539571544</v>
      </c>
      <c r="H14" s="275">
        <f>'Health Promotion'!AF15</f>
        <v>16176</v>
      </c>
      <c r="I14" s="275">
        <f>'Other Funds-Revision No. 1'!AF14+'Other Funds-Revision No. 2'!AF14+'Other Funds-Revision No. 3'!AF14</f>
        <v>1809000</v>
      </c>
      <c r="J14" s="120">
        <f t="shared" si="0"/>
        <v>4641365.9958539568</v>
      </c>
    </row>
    <row r="15" spans="1:22" x14ac:dyDescent="0.2">
      <c r="A15" s="22" t="s">
        <v>29</v>
      </c>
      <c r="B15" s="22" t="str">
        <f>+'Original ABG Allocation'!B15</f>
        <v>CAMBRIA</v>
      </c>
      <c r="C15" s="325">
        <f>'Amended ABG Allocation No. 1 '!C15+'Revision No. 2'!C15+'Revision No. 3'!C15+'Revision No. 1'!C15</f>
        <v>3978062</v>
      </c>
      <c r="D15" s="325">
        <f>'Caregiver Support'!I16</f>
        <v>35085</v>
      </c>
      <c r="E15" s="275">
        <f>'Federal Caregiver Support'!Z16</f>
        <v>239038</v>
      </c>
      <c r="F15" s="275">
        <f>NSIP!K16</f>
        <v>207908</v>
      </c>
      <c r="G15" s="275">
        <f>'PA MEDI'!I16</f>
        <v>13578</v>
      </c>
      <c r="H15" s="275">
        <f>'Health Promotion'!AF16</f>
        <v>25274</v>
      </c>
      <c r="I15" s="275">
        <f>'Other Funds-Revision No. 1'!AF15+'Other Funds-Revision No. 2'!AF15+'Other Funds-Revision No. 3'!AF15</f>
        <v>1088362</v>
      </c>
      <c r="J15" s="120">
        <f t="shared" si="0"/>
        <v>5587307</v>
      </c>
    </row>
    <row r="16" spans="1:22" x14ac:dyDescent="0.2">
      <c r="A16" s="22" t="s">
        <v>30</v>
      </c>
      <c r="B16" s="22" t="str">
        <f>+'Original ABG Allocation'!B16</f>
        <v>BLAIR</v>
      </c>
      <c r="C16" s="325">
        <f>'Amended ABG Allocation No. 1 '!C16+'Revision No. 2'!C16+'Revision No. 3'!C16+'Revision No. 1'!C16</f>
        <v>2756245</v>
      </c>
      <c r="D16" s="325">
        <f>'Caregiver Support'!I17</f>
        <v>28518</v>
      </c>
      <c r="E16" s="275">
        <f>'Federal Caregiver Support'!Z17</f>
        <v>195246</v>
      </c>
      <c r="F16" s="275">
        <f>NSIP!K17</f>
        <v>107526</v>
      </c>
      <c r="G16" s="275">
        <f>'PA MEDI'!I17</f>
        <v>10019</v>
      </c>
      <c r="H16" s="275">
        <f>'Health Promotion'!AF17</f>
        <v>17868</v>
      </c>
      <c r="I16" s="275">
        <f>'Other Funds-Revision No. 1'!AF16+'Other Funds-Revision No. 2'!AF16+'Other Funds-Revision No. 3'!AF16</f>
        <v>3471169</v>
      </c>
      <c r="J16" s="120">
        <f t="shared" si="0"/>
        <v>6586591</v>
      </c>
    </row>
    <row r="17" spans="1:10" x14ac:dyDescent="0.2">
      <c r="A17" s="22" t="s">
        <v>31</v>
      </c>
      <c r="B17" s="22" t="str">
        <f>+'Original ABG Allocation'!B17</f>
        <v>BED/FULT/HUNT</v>
      </c>
      <c r="C17" s="325">
        <f>'Amended ABG Allocation No. 1 '!C17+'Revision No. 2'!C17+'Revision No. 3'!C17+'Revision No. 1'!C17</f>
        <v>3124808</v>
      </c>
      <c r="D17" s="325">
        <f>'Caregiver Support'!I18</f>
        <v>30003</v>
      </c>
      <c r="E17" s="275">
        <f>'Federal Caregiver Support'!Z18</f>
        <v>261103</v>
      </c>
      <c r="F17" s="275">
        <f>NSIP!K18</f>
        <v>54207</v>
      </c>
      <c r="G17" s="275">
        <f>'PA MEDI'!I18</f>
        <v>13936</v>
      </c>
      <c r="H17" s="275">
        <f>'Health Promotion'!AF18</f>
        <v>23473</v>
      </c>
      <c r="I17" s="275">
        <f>'Other Funds-Revision No. 1'!AF17+'Other Funds-Revision No. 2'!AF17+'Other Funds-Revision No. 3'!AF17</f>
        <v>1417021</v>
      </c>
      <c r="J17" s="120">
        <f t="shared" si="0"/>
        <v>4924551</v>
      </c>
    </row>
    <row r="18" spans="1:10" x14ac:dyDescent="0.2">
      <c r="A18" s="22" t="s">
        <v>32</v>
      </c>
      <c r="B18" s="22" t="str">
        <f>+'Original ABG Allocation'!B18</f>
        <v>CENTRE</v>
      </c>
      <c r="C18" s="325">
        <f>'Amended ABG Allocation No. 1 '!C18+'Revision No. 2'!C18+'Revision No. 3'!C18+'Revision No. 1'!C18</f>
        <v>1448462</v>
      </c>
      <c r="D18" s="325">
        <f>'Caregiver Support'!I19</f>
        <v>11283</v>
      </c>
      <c r="E18" s="275">
        <f>'Federal Caregiver Support'!Z19</f>
        <v>69980</v>
      </c>
      <c r="F18" s="275">
        <f>NSIP!K19</f>
        <v>54286</v>
      </c>
      <c r="G18" s="275">
        <f>'PA MEDI'!I19</f>
        <v>8857</v>
      </c>
      <c r="H18" s="275">
        <f>'Health Promotion'!AF19</f>
        <v>15585</v>
      </c>
      <c r="I18" s="275">
        <f>'Other Funds-Revision No. 1'!AF18+'Other Funds-Revision No. 2'!AF18+'Other Funds-Revision No. 3'!AF18</f>
        <v>987751</v>
      </c>
      <c r="J18" s="120">
        <f t="shared" si="0"/>
        <v>2596204</v>
      </c>
    </row>
    <row r="19" spans="1:10" x14ac:dyDescent="0.2">
      <c r="A19" s="22" t="s">
        <v>33</v>
      </c>
      <c r="B19" s="22" t="str">
        <f>+'Original ABG Allocation'!B19</f>
        <v>LYCOM/CLINTON</v>
      </c>
      <c r="C19" s="325">
        <f>'Amended ABG Allocation No. 1 '!C19+'Revision No. 2'!C19+'Revision No. 3'!C19+'Revision No. 1'!C19</f>
        <v>3065309</v>
      </c>
      <c r="D19" s="325">
        <f>'Caregiver Support'!I20</f>
        <v>29346</v>
      </c>
      <c r="E19" s="275">
        <f>'Federal Caregiver Support'!Z20</f>
        <v>186498</v>
      </c>
      <c r="F19" s="275">
        <f>NSIP!K20</f>
        <v>91627</v>
      </c>
      <c r="G19" s="275">
        <f>'PA MEDI'!I20</f>
        <v>13877</v>
      </c>
      <c r="H19" s="275">
        <f>'Health Promotion'!AF20</f>
        <v>23198</v>
      </c>
      <c r="I19" s="275">
        <f>'Other Funds-Revision No. 1'!AF19+'Other Funds-Revision No. 2'!AF19+'Other Funds-Revision No. 3'!AF19</f>
        <v>1109137</v>
      </c>
      <c r="J19" s="120">
        <f t="shared" si="0"/>
        <v>4518992</v>
      </c>
    </row>
    <row r="20" spans="1:10" x14ac:dyDescent="0.2">
      <c r="A20" s="22" t="s">
        <v>34</v>
      </c>
      <c r="B20" s="22" t="str">
        <f>+'Original ABG Allocation'!B20</f>
        <v>COLUM/MONT</v>
      </c>
      <c r="C20" s="325">
        <f>'Amended ABG Allocation No. 1 '!C20+'Revision No. 2'!C20+'Revision No. 3'!C20+'Revision No. 1'!C20</f>
        <v>1786998</v>
      </c>
      <c r="D20" s="325">
        <f>'Caregiver Support'!I21</f>
        <v>16617</v>
      </c>
      <c r="E20" s="275">
        <f>'Federal Caregiver Support'!Z21</f>
        <v>112683</v>
      </c>
      <c r="F20" s="275">
        <f>NSIP!K21</f>
        <v>33467</v>
      </c>
      <c r="G20" s="275">
        <f>'PA MEDI'!I21</f>
        <v>7890</v>
      </c>
      <c r="H20" s="275">
        <f>'Health Promotion'!AF21</f>
        <v>10877</v>
      </c>
      <c r="I20" s="275">
        <f>'Other Funds-Revision No. 1'!AF20+'Other Funds-Revision No. 2'!AF20+'Other Funds-Revision No. 3'!AF20</f>
        <v>1109922</v>
      </c>
      <c r="J20" s="120">
        <f t="shared" si="0"/>
        <v>3078454</v>
      </c>
    </row>
    <row r="21" spans="1:10" x14ac:dyDescent="0.2">
      <c r="A21" s="22" t="s">
        <v>35</v>
      </c>
      <c r="B21" s="22" t="str">
        <f>+'Original ABG Allocation'!B21</f>
        <v>NORTHUMBERLND</v>
      </c>
      <c r="C21" s="325">
        <f>'Amended ABG Allocation No. 1 '!C21+'Revision No. 2'!C21+'Revision No. 3'!C21+'Revision No. 1'!C21</f>
        <v>2898919</v>
      </c>
      <c r="D21" s="325">
        <f>'Caregiver Support'!I22</f>
        <v>30738</v>
      </c>
      <c r="E21" s="275">
        <f>'Federal Caregiver Support'!Z22</f>
        <v>210338</v>
      </c>
      <c r="F21" s="275">
        <f>NSIP!K22</f>
        <v>77637</v>
      </c>
      <c r="G21" s="275">
        <f>'PA MEDI'!I22</f>
        <v>9083</v>
      </c>
      <c r="H21" s="275">
        <f>'Health Promotion'!AF22</f>
        <v>16932</v>
      </c>
      <c r="I21" s="275">
        <f>'Other Funds-Revision No. 1'!AF21+'Other Funds-Revision No. 2'!AF21+'Other Funds-Revision No. 3'!AF21</f>
        <v>1133860</v>
      </c>
      <c r="J21" s="120">
        <f t="shared" si="0"/>
        <v>4377507</v>
      </c>
    </row>
    <row r="22" spans="1:10" x14ac:dyDescent="0.2">
      <c r="A22" s="22" t="s">
        <v>36</v>
      </c>
      <c r="B22" s="22" t="str">
        <f>+'Original ABG Allocation'!B22</f>
        <v>UNION/SNYDER</v>
      </c>
      <c r="C22" s="325">
        <f>'Amended ABG Allocation No. 1 '!C22+'Revision No. 2'!C22+'Revision No. 3'!C22+'Revision No. 1'!C22</f>
        <v>1372872</v>
      </c>
      <c r="D22" s="325">
        <f>'Caregiver Support'!I23</f>
        <v>10452</v>
      </c>
      <c r="E22" s="275">
        <f>'Federal Caregiver Support'!Z23</f>
        <v>60154</v>
      </c>
      <c r="F22" s="275">
        <f>NSIP!K23</f>
        <v>37297</v>
      </c>
      <c r="G22" s="275">
        <f>'PA MEDI'!I23</f>
        <v>7846</v>
      </c>
      <c r="H22" s="275">
        <f>'Health Promotion'!AF23</f>
        <v>12365</v>
      </c>
      <c r="I22" s="275">
        <f>'Other Funds-Revision No. 1'!AF22+'Other Funds-Revision No. 2'!AF22+'Other Funds-Revision No. 3'!AF22</f>
        <v>1313395</v>
      </c>
      <c r="J22" s="120">
        <f t="shared" si="0"/>
        <v>2814381</v>
      </c>
    </row>
    <row r="23" spans="1:10" x14ac:dyDescent="0.2">
      <c r="A23" s="22" t="s">
        <v>37</v>
      </c>
      <c r="B23" s="22" t="str">
        <f>+'Original ABG Allocation'!B23</f>
        <v>MIFF/JUNIATA</v>
      </c>
      <c r="C23" s="325">
        <f>'Amended ABG Allocation No. 1 '!C23+'Revision No. 2'!C23+'Revision No. 3'!C23+'Revision No. 1'!C23</f>
        <v>1844014</v>
      </c>
      <c r="D23" s="325">
        <f>'Caregiver Support'!I24</f>
        <v>16212</v>
      </c>
      <c r="E23" s="275">
        <f>'Federal Caregiver Support'!Z24</f>
        <v>122758</v>
      </c>
      <c r="F23" s="275">
        <f>NSIP!K24</f>
        <v>60391</v>
      </c>
      <c r="G23" s="275">
        <f>'PA MEDI'!I24</f>
        <v>8390</v>
      </c>
      <c r="H23" s="275">
        <f>'Health Promotion'!AF24</f>
        <v>14237</v>
      </c>
      <c r="I23" s="275">
        <f>'Other Funds-Revision No. 1'!AF23+'Other Funds-Revision No. 2'!AF23+'Other Funds-Revision No. 3'!AF23</f>
        <v>965271</v>
      </c>
      <c r="J23" s="120">
        <f t="shared" si="0"/>
        <v>3031273</v>
      </c>
    </row>
    <row r="24" spans="1:10" x14ac:dyDescent="0.2">
      <c r="A24" s="22" t="s">
        <v>38</v>
      </c>
      <c r="B24" s="22" t="str">
        <f>+'Original ABG Allocation'!B24</f>
        <v>FRANKLIN</v>
      </c>
      <c r="C24" s="325">
        <f>'Amended ABG Allocation No. 1 '!C24+'Revision No. 2'!C24+'Revision No. 3'!C24+'Revision No. 1'!C24</f>
        <v>2375476</v>
      </c>
      <c r="D24" s="325">
        <f>'Caregiver Support'!I25</f>
        <v>20847</v>
      </c>
      <c r="E24" s="275">
        <f>'Federal Caregiver Support'!Z25</f>
        <v>130677</v>
      </c>
      <c r="F24" s="275">
        <f>NSIP!K25</f>
        <v>55544</v>
      </c>
      <c r="G24" s="275">
        <f>'PA MEDI'!I25</f>
        <v>11501</v>
      </c>
      <c r="H24" s="275">
        <f>'Health Promotion'!AF25</f>
        <v>18162</v>
      </c>
      <c r="I24" s="275">
        <f>'Other Funds-Revision No. 1'!AF24+'Other Funds-Revision No. 2'!AF24+'Other Funds-Revision No. 3'!AF24</f>
        <v>1805842</v>
      </c>
      <c r="J24" s="120">
        <f t="shared" si="0"/>
        <v>4418049</v>
      </c>
    </row>
    <row r="25" spans="1:10" x14ac:dyDescent="0.2">
      <c r="A25" s="22" t="s">
        <v>39</v>
      </c>
      <c r="B25" s="22" t="str">
        <f>+'Original ABG Allocation'!B25</f>
        <v>ADAMS</v>
      </c>
      <c r="C25" s="325">
        <f>'Amended ABG Allocation No. 1 '!C25+'Revision No. 2'!C25+'Revision No. 3'!C25+'Revision No. 1'!C25</f>
        <v>1375640</v>
      </c>
      <c r="D25" s="325">
        <f>'Caregiver Support'!I26</f>
        <v>9843</v>
      </c>
      <c r="E25" s="275">
        <f>'Federal Caregiver Support'!Z26</f>
        <v>61988</v>
      </c>
      <c r="F25" s="275">
        <f>NSIP!K26</f>
        <v>36114</v>
      </c>
      <c r="G25" s="275">
        <f>'PA MEDI'!I26</f>
        <v>9559</v>
      </c>
      <c r="H25" s="275">
        <f>'Health Promotion'!AF26</f>
        <v>14234</v>
      </c>
      <c r="I25" s="275">
        <f>'Other Funds-Revision No. 1'!AF25+'Other Funds-Revision No. 2'!AF25+'Other Funds-Revision No. 3'!AF25</f>
        <v>832585</v>
      </c>
      <c r="J25" s="120">
        <f t="shared" si="0"/>
        <v>2339963</v>
      </c>
    </row>
    <row r="26" spans="1:10" x14ac:dyDescent="0.2">
      <c r="A26" s="22" t="s">
        <v>40</v>
      </c>
      <c r="B26" s="22" t="str">
        <f>+'Original ABG Allocation'!B26</f>
        <v>CUMBERLAND</v>
      </c>
      <c r="C26" s="325">
        <f>'Amended ABG Allocation No. 1 '!C26+'Revision No. 2'!C26+'Revision No. 3'!C26+'Revision No. 1'!C26</f>
        <v>2388712</v>
      </c>
      <c r="D26" s="325">
        <f>'Caregiver Support'!I27</f>
        <v>20181</v>
      </c>
      <c r="E26" s="275">
        <f>'Federal Caregiver Support'!Z27</f>
        <v>137836</v>
      </c>
      <c r="F26" s="275">
        <f>NSIP!K27</f>
        <v>33597</v>
      </c>
      <c r="G26" s="275">
        <f>'PA MEDI'!I27</f>
        <v>13898</v>
      </c>
      <c r="H26" s="275">
        <f>'Health Promotion'!AF27</f>
        <v>19764</v>
      </c>
      <c r="I26" s="275">
        <f>'Other Funds-Revision No. 1'!AF26+'Other Funds-Revision No. 2'!AF26+'Other Funds-Revision No. 3'!AF26</f>
        <v>1167961</v>
      </c>
      <c r="J26" s="120">
        <f t="shared" si="0"/>
        <v>3781949</v>
      </c>
    </row>
    <row r="27" spans="1:10" x14ac:dyDescent="0.2">
      <c r="A27" s="22" t="s">
        <v>41</v>
      </c>
      <c r="B27" s="22" t="str">
        <f>+'Original ABG Allocation'!B27</f>
        <v>PERRY</v>
      </c>
      <c r="C27" s="325">
        <f>'Amended ABG Allocation No. 1 '!C27+'Revision No. 2'!C27+'Revision No. 3'!C27+'Revision No. 1'!C27</f>
        <v>800020</v>
      </c>
      <c r="D27" s="325">
        <f>'Caregiver Support'!I28</f>
        <v>6348</v>
      </c>
      <c r="E27" s="275">
        <f>'Federal Caregiver Support'!Z28</f>
        <v>43036</v>
      </c>
      <c r="F27" s="275">
        <f>NSIP!K28</f>
        <v>21729</v>
      </c>
      <c r="G27" s="275">
        <f>'PA MEDI'!I28</f>
        <v>4968</v>
      </c>
      <c r="H27" s="275">
        <f>'Health Promotion'!AF28</f>
        <v>8732</v>
      </c>
      <c r="I27" s="275">
        <f>'Other Funds-Revision No. 1'!AF27+'Other Funds-Revision No. 2'!AF27+'Other Funds-Revision No. 3'!AF27</f>
        <v>841988</v>
      </c>
      <c r="J27" s="120">
        <f t="shared" si="0"/>
        <v>1726821</v>
      </c>
    </row>
    <row r="28" spans="1:10" x14ac:dyDescent="0.2">
      <c r="A28" s="22" t="s">
        <v>42</v>
      </c>
      <c r="B28" s="22" t="str">
        <f>+'Original ABG Allocation'!B28</f>
        <v>DAUPHIN</v>
      </c>
      <c r="C28" s="325">
        <f>'Amended ABG Allocation No. 1 '!C28+'Revision No. 2'!C28+'Revision No. 3'!C28+'Revision No. 1'!C28</f>
        <v>4600519</v>
      </c>
      <c r="D28" s="325">
        <f>'Caregiver Support'!I29</f>
        <v>42930</v>
      </c>
      <c r="E28" s="275">
        <f>'Federal Caregiver Support'!Z29</f>
        <v>225975</v>
      </c>
      <c r="F28" s="275">
        <f>NSIP!K29</f>
        <v>148187</v>
      </c>
      <c r="G28" s="275">
        <f>'PA MEDI'!I29</f>
        <v>19798</v>
      </c>
      <c r="H28" s="275">
        <f>'Health Promotion'!AF29</f>
        <v>32407</v>
      </c>
      <c r="I28" s="275">
        <f>'Other Funds-Revision No. 1'!AF28+'Other Funds-Revision No. 2'!AF28+'Other Funds-Revision No. 3'!AF28</f>
        <v>702741</v>
      </c>
      <c r="J28" s="120">
        <f t="shared" si="0"/>
        <v>5772557</v>
      </c>
    </row>
    <row r="29" spans="1:10" x14ac:dyDescent="0.2">
      <c r="A29" s="22" t="s">
        <v>43</v>
      </c>
      <c r="B29" s="22" t="str">
        <f>+'Original ABG Allocation'!B29</f>
        <v>LEBANON</v>
      </c>
      <c r="C29" s="325">
        <f>'Amended ABG Allocation No. 1 '!C29+'Revision No. 2'!C29+'Revision No. 3'!C29+'Revision No. 1'!C29</f>
        <v>1971058</v>
      </c>
      <c r="D29" s="325">
        <f>'Caregiver Support'!I30</f>
        <v>17133</v>
      </c>
      <c r="E29" s="275">
        <f>'Federal Caregiver Support'!Z30</f>
        <v>107949</v>
      </c>
      <c r="F29" s="275">
        <f>NSIP!K30</f>
        <v>63747</v>
      </c>
      <c r="G29" s="275">
        <f>'PA MEDI'!I30</f>
        <v>9459</v>
      </c>
      <c r="H29" s="275">
        <f>'Health Promotion'!AF30</f>
        <v>14433</v>
      </c>
      <c r="I29" s="275">
        <f>'Other Funds-Revision No. 1'!AF29+'Other Funds-Revision No. 2'!AF29+'Other Funds-Revision No. 3'!AF29</f>
        <v>1091083</v>
      </c>
      <c r="J29" s="120">
        <f t="shared" si="0"/>
        <v>3274862</v>
      </c>
    </row>
    <row r="30" spans="1:10" x14ac:dyDescent="0.2">
      <c r="A30" s="22" t="s">
        <v>44</v>
      </c>
      <c r="B30" s="22" t="str">
        <f>+'Original ABG Allocation'!B30</f>
        <v>YORK</v>
      </c>
      <c r="C30" s="325">
        <f>'Amended ABG Allocation No. 1 '!C30+'Revision No. 2'!C30+'Revision No. 3'!C30+'Revision No. 1'!C30</f>
        <v>5515714</v>
      </c>
      <c r="D30" s="325">
        <f>'Caregiver Support'!I31</f>
        <v>49806</v>
      </c>
      <c r="E30" s="275">
        <f>'Federal Caregiver Support'!Z31</f>
        <v>282476</v>
      </c>
      <c r="F30" s="275">
        <f>NSIP!K31</f>
        <v>304004</v>
      </c>
      <c r="G30" s="275">
        <f>'PA MEDI'!I31</f>
        <v>28272</v>
      </c>
      <c r="H30" s="275">
        <f>'Health Promotion'!AF31</f>
        <v>42840</v>
      </c>
      <c r="I30" s="275">
        <f>'Other Funds-Revision No. 1'!AF30+'Other Funds-Revision No. 2'!AF30+'Other Funds-Revision No. 3'!AF30</f>
        <v>3074412</v>
      </c>
      <c r="J30" s="120">
        <f t="shared" si="0"/>
        <v>9297524</v>
      </c>
    </row>
    <row r="31" spans="1:10" x14ac:dyDescent="0.2">
      <c r="A31" s="22" t="s">
        <v>45</v>
      </c>
      <c r="B31" s="22" t="str">
        <f>+'Original ABG Allocation'!B31</f>
        <v>LANCASTER</v>
      </c>
      <c r="C31" s="325">
        <f>'Amended ABG Allocation No. 1 '!C31+'Revision No. 2'!C31+'Revision No. 3'!C31+'Revision No. 1'!C31</f>
        <v>5852099</v>
      </c>
      <c r="D31" s="325">
        <f>'Caregiver Support'!I32</f>
        <v>49608</v>
      </c>
      <c r="E31" s="275">
        <f>'Federal Caregiver Support'!Z32</f>
        <v>313793</v>
      </c>
      <c r="F31" s="275">
        <f>NSIP!K32</f>
        <v>99777</v>
      </c>
      <c r="G31" s="275">
        <f>'PA MEDI'!I32</f>
        <v>31439</v>
      </c>
      <c r="H31" s="275">
        <f>'Health Promotion'!AF32</f>
        <v>48858</v>
      </c>
      <c r="I31" s="275">
        <f>'Other Funds-Revision No. 1'!AF31+'Other Funds-Revision No. 2'!AF31+'Other Funds-Revision No. 3'!AF31</f>
        <v>3723243</v>
      </c>
      <c r="J31" s="120">
        <f t="shared" si="0"/>
        <v>10118817</v>
      </c>
    </row>
    <row r="32" spans="1:10" x14ac:dyDescent="0.2">
      <c r="A32" s="22" t="s">
        <v>46</v>
      </c>
      <c r="B32" s="22" t="str">
        <f>+'Original ABG Allocation'!B32</f>
        <v>CHESTER</v>
      </c>
      <c r="C32" s="325">
        <f>'Amended ABG Allocation No. 1 '!C32+'Revision No. 2'!C32+'Revision No. 3'!C32+'Revision No. 1'!C32</f>
        <v>3880912</v>
      </c>
      <c r="D32" s="325">
        <f>'Caregiver Support'!I33</f>
        <v>28686</v>
      </c>
      <c r="E32" s="275">
        <f>'Federal Caregiver Support'!Z33</f>
        <v>160379</v>
      </c>
      <c r="F32" s="275">
        <f>NSIP!K33</f>
        <v>52949</v>
      </c>
      <c r="G32" s="275">
        <f>'PA MEDI'!I33</f>
        <v>24291</v>
      </c>
      <c r="H32" s="275">
        <f>'Health Promotion'!AF33</f>
        <v>34394</v>
      </c>
      <c r="I32" s="275">
        <f>'Other Funds-Revision No. 1'!AF32+'Other Funds-Revision No. 2'!AF32+'Other Funds-Revision No. 3'!AF32</f>
        <v>1709145</v>
      </c>
      <c r="J32" s="120">
        <f t="shared" si="0"/>
        <v>5890756</v>
      </c>
    </row>
    <row r="33" spans="1:10" x14ac:dyDescent="0.2">
      <c r="A33" s="22" t="s">
        <v>47</v>
      </c>
      <c r="B33" s="22" t="str">
        <f>+'Original ABG Allocation'!B33</f>
        <v>MONTGOMERY</v>
      </c>
      <c r="C33" s="325">
        <f>'Amended ABG Allocation No. 1 '!C33+'Revision No. 2'!C33+'Revision No. 3'!C33+'Revision No. 1'!C33</f>
        <v>8519250</v>
      </c>
      <c r="D33" s="325">
        <f>'Caregiver Support'!I34</f>
        <v>59007</v>
      </c>
      <c r="E33" s="275">
        <f>'Federal Caregiver Support'!Z34</f>
        <v>356018</v>
      </c>
      <c r="F33" s="275">
        <f>NSIP!K34</f>
        <v>291477</v>
      </c>
      <c r="G33" s="275">
        <f>'PA MEDI'!I34</f>
        <v>43155</v>
      </c>
      <c r="H33" s="275">
        <f>'Health Promotion'!AF34</f>
        <v>62118</v>
      </c>
      <c r="I33" s="275">
        <f>'Other Funds-Revision No. 1'!AF33+'Other Funds-Revision No. 2'!AF33+'Other Funds-Revision No. 3'!AF33</f>
        <v>3816763</v>
      </c>
      <c r="J33" s="120">
        <f t="shared" si="0"/>
        <v>13147788</v>
      </c>
    </row>
    <row r="34" spans="1:10" x14ac:dyDescent="0.2">
      <c r="A34" s="22" t="s">
        <v>48</v>
      </c>
      <c r="B34" s="22" t="str">
        <f>+'Original ABG Allocation'!B34</f>
        <v>BUCKS</v>
      </c>
      <c r="C34" s="325">
        <f>'Amended ABG Allocation No. 1 '!C34+'Revision No. 2'!C34+'Revision No. 3'!C34+'Revision No. 1'!C34</f>
        <v>5482607</v>
      </c>
      <c r="D34" s="325">
        <f>'Caregiver Support'!I35</f>
        <v>51714</v>
      </c>
      <c r="E34" s="275">
        <f>'Federal Caregiver Support'!Z35</f>
        <v>352935</v>
      </c>
      <c r="F34" s="275">
        <f>NSIP!K35</f>
        <v>125360</v>
      </c>
      <c r="G34" s="275">
        <f>'PA MEDI'!I35</f>
        <v>32447</v>
      </c>
      <c r="H34" s="275">
        <f>'Health Promotion'!AF35</f>
        <v>48210</v>
      </c>
      <c r="I34" s="275">
        <f>'Other Funds-Revision No. 1'!AF34+'Other Funds-Revision No. 2'!AF34+'Other Funds-Revision No. 3'!AF34</f>
        <v>2361026</v>
      </c>
      <c r="J34" s="120">
        <f t="shared" si="0"/>
        <v>8454299</v>
      </c>
    </row>
    <row r="35" spans="1:10" x14ac:dyDescent="0.2">
      <c r="A35" s="22" t="s">
        <v>49</v>
      </c>
      <c r="B35" s="22" t="str">
        <f>+'Original ABG Allocation'!B35</f>
        <v>DELAWARE</v>
      </c>
      <c r="C35" s="325">
        <f>'Amended ABG Allocation No. 1 '!C35+'Revision No. 2'!C35+'Revision No. 3'!C35+'Revision No. 1'!C35</f>
        <v>8286118</v>
      </c>
      <c r="D35" s="325">
        <f>'Caregiver Support'!I36</f>
        <v>69558</v>
      </c>
      <c r="E35" s="275">
        <f>'Federal Caregiver Support'!Z36</f>
        <v>439496</v>
      </c>
      <c r="F35" s="275">
        <f>NSIP!K36</f>
        <v>131088</v>
      </c>
      <c r="G35" s="275">
        <f>'PA MEDI'!I36</f>
        <v>33531</v>
      </c>
      <c r="H35" s="275">
        <f>'Health Promotion'!AF36</f>
        <v>56262</v>
      </c>
      <c r="I35" s="275">
        <f>'Other Funds-Revision No. 1'!AF35+'Other Funds-Revision No. 2'!AF35+'Other Funds-Revision No. 3'!AF35</f>
        <v>2723529</v>
      </c>
      <c r="J35" s="120">
        <f t="shared" si="0"/>
        <v>11739582</v>
      </c>
    </row>
    <row r="36" spans="1:10" x14ac:dyDescent="0.2">
      <c r="A36" s="22" t="s">
        <v>50</v>
      </c>
      <c r="B36" s="22" t="str">
        <f>+'Original ABG Allocation'!B36</f>
        <v>PHILADELPHIA</v>
      </c>
      <c r="C36" s="325">
        <f>'Amended ABG Allocation No. 1 '!C36+'Revision No. 2'!C36+'Revision No. 3'!C36+'Revision No. 1'!C36</f>
        <v>54975961</v>
      </c>
      <c r="D36" s="325">
        <f>'Caregiver Support'!I37</f>
        <v>425646</v>
      </c>
      <c r="E36" s="275">
        <f>'Federal Caregiver Support'!Z37</f>
        <v>3708580</v>
      </c>
      <c r="F36" s="275">
        <f>NSIP!K37</f>
        <v>1071876</v>
      </c>
      <c r="G36" s="275">
        <f>'PA MEDI'!I37</f>
        <v>172510</v>
      </c>
      <c r="H36" s="275">
        <f>'Health Promotion'!AF37</f>
        <v>302585</v>
      </c>
      <c r="I36" s="275">
        <f>'Other Funds-Revision No. 1'!AF36+'Other Funds-Revision No. 2'!AF36+'Other Funds-Revision No. 3'!AF36</f>
        <v>8831198</v>
      </c>
      <c r="J36" s="120">
        <f t="shared" si="0"/>
        <v>69488356</v>
      </c>
    </row>
    <row r="37" spans="1:10" x14ac:dyDescent="0.2">
      <c r="A37" s="22" t="s">
        <v>51</v>
      </c>
      <c r="B37" s="22" t="str">
        <f>+'Original ABG Allocation'!B37</f>
        <v>BERKS</v>
      </c>
      <c r="C37" s="325">
        <f>'Amended ABG Allocation No. 1 '!C37+'Revision No. 2'!C37+'Revision No. 3'!C37+'Revision No. 1'!C37</f>
        <v>6176815</v>
      </c>
      <c r="D37" s="325">
        <f>'Caregiver Support'!I38</f>
        <v>58791</v>
      </c>
      <c r="E37" s="275">
        <f>'Federal Caregiver Support'!Z38</f>
        <v>378418</v>
      </c>
      <c r="F37" s="275">
        <f>NSIP!K38</f>
        <v>195393</v>
      </c>
      <c r="G37" s="275">
        <f>'PA MEDI'!I38</f>
        <v>30929</v>
      </c>
      <c r="H37" s="275">
        <f>'Health Promotion'!AF38</f>
        <v>48058</v>
      </c>
      <c r="I37" s="275">
        <f>'Other Funds-Revision No. 1'!AF37+'Other Funds-Revision No. 2'!AF37+'Other Funds-Revision No. 3'!AF37</f>
        <v>2155854</v>
      </c>
      <c r="J37" s="120">
        <f t="shared" si="0"/>
        <v>9044258</v>
      </c>
    </row>
    <row r="38" spans="1:10" x14ac:dyDescent="0.2">
      <c r="A38" s="22" t="s">
        <v>52</v>
      </c>
      <c r="B38" s="22" t="str">
        <f>+'Original ABG Allocation'!B38</f>
        <v>LEHIGH</v>
      </c>
      <c r="C38" s="325">
        <f>'Amended ABG Allocation No. 1 '!C38+'Revision No. 2'!C38+'Revision No. 3'!C38+'Revision No. 1'!C38</f>
        <v>4596077</v>
      </c>
      <c r="D38" s="325">
        <f>'Caregiver Support'!I39</f>
        <v>43113</v>
      </c>
      <c r="E38" s="275">
        <f>'Federal Caregiver Support'!Z39</f>
        <v>217316</v>
      </c>
      <c r="F38" s="275">
        <f>NSIP!K39</f>
        <v>59283</v>
      </c>
      <c r="G38" s="275">
        <f>'PA MEDI'!I39</f>
        <v>22717</v>
      </c>
      <c r="H38" s="275">
        <f>'Health Promotion'!AF39</f>
        <v>33152</v>
      </c>
      <c r="I38" s="275">
        <f>'Other Funds-Revision No. 1'!AF38+'Other Funds-Revision No. 2'!AF38+'Other Funds-Revision No. 3'!AF38</f>
        <v>1942041</v>
      </c>
      <c r="J38" s="120">
        <f t="shared" ref="J38:J57" si="1">SUM(C38:I38)</f>
        <v>6913699</v>
      </c>
    </row>
    <row r="39" spans="1:10" x14ac:dyDescent="0.2">
      <c r="A39" s="22" t="s">
        <v>53</v>
      </c>
      <c r="B39" s="22" t="str">
        <f>+'Original ABG Allocation'!B39</f>
        <v>NORTHAMPTON</v>
      </c>
      <c r="C39" s="325">
        <f>'Amended ABG Allocation No. 1 '!C39+'Revision No. 2'!C39+'Revision No. 3'!C39+'Revision No. 1'!C39</f>
        <v>3864600</v>
      </c>
      <c r="D39" s="325">
        <f>'Caregiver Support'!I40</f>
        <v>38370</v>
      </c>
      <c r="E39" s="275">
        <f>'Federal Caregiver Support'!Z40</f>
        <v>217215</v>
      </c>
      <c r="F39" s="275">
        <f>NSIP!K40</f>
        <v>110274</v>
      </c>
      <c r="G39" s="275">
        <f>'PA MEDI'!I40</f>
        <v>18155</v>
      </c>
      <c r="H39" s="275">
        <f>'Health Promotion'!AF40</f>
        <v>28649</v>
      </c>
      <c r="I39" s="275">
        <f>'Other Funds-Revision No. 1'!AF39+'Other Funds-Revision No. 2'!AF39+'Other Funds-Revision No. 3'!AF39</f>
        <v>1971573</v>
      </c>
      <c r="J39" s="120">
        <f t="shared" si="1"/>
        <v>6248836</v>
      </c>
    </row>
    <row r="40" spans="1:10" x14ac:dyDescent="0.2">
      <c r="A40" s="22" t="s">
        <v>54</v>
      </c>
      <c r="B40" s="22" t="str">
        <f>+'Original ABG Allocation'!B40</f>
        <v>PIKE</v>
      </c>
      <c r="C40" s="325">
        <f>'Amended ABG Allocation No. 1 '!C40+'Revision No. 2'!C40+'Revision No. 3'!C40+'Revision No. 1'!C40</f>
        <v>829923</v>
      </c>
      <c r="D40" s="325">
        <f>'Caregiver Support'!I41</f>
        <v>6348</v>
      </c>
      <c r="E40" s="275">
        <f>'Federal Caregiver Support'!Z41</f>
        <v>39280</v>
      </c>
      <c r="F40" s="275">
        <f>NSIP!K41</f>
        <v>22948</v>
      </c>
      <c r="G40" s="275">
        <f>'PA MEDI'!I41</f>
        <v>7272</v>
      </c>
      <c r="H40" s="275">
        <f>'Health Promotion'!AF41</f>
        <v>10818</v>
      </c>
      <c r="I40" s="275">
        <f>'Other Funds-Revision No. 1'!AF40+'Other Funds-Revision No. 2'!AF40+'Other Funds-Revision No. 3'!AF40</f>
        <v>523422</v>
      </c>
      <c r="J40" s="120">
        <f t="shared" si="1"/>
        <v>1440011</v>
      </c>
    </row>
    <row r="41" spans="1:10" x14ac:dyDescent="0.2">
      <c r="A41" s="22" t="s">
        <v>55</v>
      </c>
      <c r="B41" s="22" t="str">
        <f>+'Original ABG Allocation'!B41</f>
        <v>B/S/S/T</v>
      </c>
      <c r="C41" s="325">
        <f>'Amended ABG Allocation No. 1 '!C41+'Revision No. 2'!C41+'Revision No. 3'!C41+'Revision No. 1'!C41</f>
        <v>4087831</v>
      </c>
      <c r="D41" s="325">
        <f>'Caregiver Support'!I42</f>
        <v>35295</v>
      </c>
      <c r="E41" s="275">
        <f>'Federal Caregiver Support'!Z42</f>
        <v>207134</v>
      </c>
      <c r="F41" s="275">
        <f>NSIP!K42</f>
        <v>129404</v>
      </c>
      <c r="G41" s="275">
        <f>'PA MEDI'!I42</f>
        <v>19024</v>
      </c>
      <c r="H41" s="275">
        <f>'Health Promotion'!AF42</f>
        <v>31689</v>
      </c>
      <c r="I41" s="275">
        <f>'Other Funds-Revision No. 1'!AF41+'Other Funds-Revision No. 2'!AF41+'Other Funds-Revision No. 3'!AF41</f>
        <v>1802205</v>
      </c>
      <c r="J41" s="120">
        <f t="shared" si="1"/>
        <v>6312582</v>
      </c>
    </row>
    <row r="42" spans="1:10" x14ac:dyDescent="0.2">
      <c r="A42" s="22" t="s">
        <v>56</v>
      </c>
      <c r="B42" s="22" t="str">
        <f>+'Original ABG Allocation'!B42</f>
        <v>LUZERNE/WYOMING</v>
      </c>
      <c r="C42" s="325">
        <f>'Amended ABG Allocation No. 1 '!C42+'Revision No. 2'!C42+'Revision No. 3'!C42+'Revision No. 1'!C42</f>
        <v>9173748</v>
      </c>
      <c r="D42" s="325">
        <f>'Caregiver Support'!I43</f>
        <v>85998</v>
      </c>
      <c r="E42" s="275">
        <f>'Federal Caregiver Support'!Z43</f>
        <v>530541</v>
      </c>
      <c r="F42" s="275">
        <f>NSIP!K43</f>
        <v>217898</v>
      </c>
      <c r="G42" s="275">
        <f>'PA MEDI'!I43</f>
        <v>26131</v>
      </c>
      <c r="H42" s="275">
        <f>'Health Promotion'!AF43</f>
        <v>54720</v>
      </c>
      <c r="I42" s="275">
        <f>'Other Funds-Revision No. 1'!AF42+'Other Funds-Revision No. 2'!AF42+'Other Funds-Revision No. 3'!AF42</f>
        <v>1622177</v>
      </c>
      <c r="J42" s="120">
        <f t="shared" si="1"/>
        <v>11711213</v>
      </c>
    </row>
    <row r="43" spans="1:10" x14ac:dyDescent="0.2">
      <c r="A43" s="22" t="s">
        <v>57</v>
      </c>
      <c r="B43" s="22" t="str">
        <f>+'Original ABG Allocation'!B43</f>
        <v>LACKAWANNA</v>
      </c>
      <c r="C43" s="325">
        <f>'Amended ABG Allocation No. 1 '!C43+'Revision No. 2'!C43+'Revision No. 3'!C43+'Revision No. 1'!C43</f>
        <v>5127177</v>
      </c>
      <c r="D43" s="325">
        <f>'Caregiver Support'!I44</f>
        <v>50724</v>
      </c>
      <c r="E43" s="275">
        <f>'Federal Caregiver Support'!Z44</f>
        <v>579049</v>
      </c>
      <c r="F43" s="275">
        <f>NSIP!K44</f>
        <v>170812</v>
      </c>
      <c r="G43" s="275">
        <f>'PA MEDI'!I44</f>
        <v>15874</v>
      </c>
      <c r="H43" s="275">
        <f>'Health Promotion'!AF44</f>
        <v>31251</v>
      </c>
      <c r="I43" s="275">
        <f>'Other Funds-Revision No. 1'!AF43+'Other Funds-Revision No. 2'!AF43+'Other Funds-Revision No. 3'!AF43</f>
        <v>2376550</v>
      </c>
      <c r="J43" s="120">
        <f t="shared" si="1"/>
        <v>8351437</v>
      </c>
    </row>
    <row r="44" spans="1:10" x14ac:dyDescent="0.2">
      <c r="A44" s="22" t="s">
        <v>58</v>
      </c>
      <c r="B44" s="22" t="str">
        <f>+'Original ABG Allocation'!B44</f>
        <v>CARBON</v>
      </c>
      <c r="C44" s="325">
        <f>'Amended ABG Allocation No. 1 '!C44+'Revision No. 2'!C44+'Revision No. 3'!C44+'Revision No. 1'!C44</f>
        <v>1232989</v>
      </c>
      <c r="D44" s="325">
        <f>'Caregiver Support'!I45</f>
        <v>11052</v>
      </c>
      <c r="E44" s="275">
        <f>'Federal Caregiver Support'!Z45</f>
        <v>62564</v>
      </c>
      <c r="F44" s="275">
        <f>NSIP!K45</f>
        <v>39211</v>
      </c>
      <c r="G44" s="275">
        <f>'PA MEDI'!I45</f>
        <v>6636</v>
      </c>
      <c r="H44" s="275">
        <f>'Health Promotion'!AF45</f>
        <v>10743</v>
      </c>
      <c r="I44" s="275">
        <f>'Other Funds-Revision No. 1'!AF44+'Other Funds-Revision No. 2'!AF44+'Other Funds-Revision No. 3'!AF44</f>
        <v>714588</v>
      </c>
      <c r="J44" s="120">
        <f t="shared" si="1"/>
        <v>2077783</v>
      </c>
    </row>
    <row r="45" spans="1:10" x14ac:dyDescent="0.2">
      <c r="A45" s="22" t="s">
        <v>59</v>
      </c>
      <c r="B45" s="22" t="str">
        <f>+'Original ABG Allocation'!B45</f>
        <v>SCHUYLKILL</v>
      </c>
      <c r="C45" s="325">
        <f>'Amended ABG Allocation No. 1 '!C45+'Revision No. 2'!C45+'Revision No. 3'!C45+'Revision No. 1'!C45</f>
        <v>4633260</v>
      </c>
      <c r="D45" s="325">
        <f>'Caregiver Support'!I46</f>
        <v>45372</v>
      </c>
      <c r="E45" s="275">
        <f>'Federal Caregiver Support'!Z46</f>
        <v>292633</v>
      </c>
      <c r="F45" s="275">
        <f>NSIP!K46</f>
        <v>73126</v>
      </c>
      <c r="G45" s="275">
        <f>'PA MEDI'!I46</f>
        <v>14982</v>
      </c>
      <c r="H45" s="275">
        <f>'Health Promotion'!AF46</f>
        <v>28419</v>
      </c>
      <c r="I45" s="275">
        <f>'Other Funds-Revision No. 1'!AF45+'Other Funds-Revision No. 2'!AF45+'Other Funds-Revision No. 3'!AF45</f>
        <v>1164527</v>
      </c>
      <c r="J45" s="120">
        <f t="shared" si="1"/>
        <v>6252319</v>
      </c>
    </row>
    <row r="46" spans="1:10" x14ac:dyDescent="0.2">
      <c r="A46" s="22" t="s">
        <v>60</v>
      </c>
      <c r="B46" s="22" t="str">
        <f>+'Original ABG Allocation'!B46</f>
        <v>CLEARFIELD</v>
      </c>
      <c r="C46" s="325">
        <f>'Amended ABG Allocation No. 1 '!C46+'Revision No. 2'!C46+'Revision No. 3'!C46+'Revision No. 1'!C46</f>
        <v>2279855</v>
      </c>
      <c r="D46" s="325">
        <f>'Caregiver Support'!I47</f>
        <v>19917</v>
      </c>
      <c r="E46" s="275">
        <f>'Federal Caregiver Support'!Z47</f>
        <v>276281</v>
      </c>
      <c r="F46" s="275">
        <f>NSIP!K47</f>
        <v>128486</v>
      </c>
      <c r="G46" s="275">
        <f>'PA MEDI'!I47</f>
        <v>9642</v>
      </c>
      <c r="H46" s="275">
        <f>'Health Promotion'!AF47</f>
        <v>16334</v>
      </c>
      <c r="I46" s="275">
        <f>'Other Funds-Revision No. 1'!AF46+'Other Funds-Revision No. 2'!AF46+'Other Funds-Revision No. 3'!AF46</f>
        <v>1954431</v>
      </c>
      <c r="J46" s="120">
        <f t="shared" si="1"/>
        <v>4684946</v>
      </c>
    </row>
    <row r="47" spans="1:10" x14ac:dyDescent="0.2">
      <c r="A47" s="22" t="s">
        <v>61</v>
      </c>
      <c r="B47" s="22" t="str">
        <f>+'Original ABG Allocation'!B47</f>
        <v>JEFFERSON</v>
      </c>
      <c r="C47" s="325">
        <f>'Amended ABG Allocation No. 1 '!C47+'Revision No. 2'!C47+'Revision No. 3'!C47+'Revision No. 1'!C47</f>
        <v>1266436</v>
      </c>
      <c r="D47" s="325">
        <f>'Caregiver Support'!I48</f>
        <v>12900</v>
      </c>
      <c r="E47" s="275">
        <f>'Federal Caregiver Support'!Z48</f>
        <v>98175</v>
      </c>
      <c r="F47" s="275">
        <f>NSIP!K48</f>
        <v>37777</v>
      </c>
      <c r="G47" s="275">
        <f>'PA MEDI'!I48</f>
        <v>5004</v>
      </c>
      <c r="H47" s="275">
        <f>'Health Promotion'!AF48</f>
        <v>9030</v>
      </c>
      <c r="I47" s="275">
        <f>'Other Funds-Revision No. 1'!AF47+'Other Funds-Revision No. 2'!AF47+'Other Funds-Revision No. 3'!AF47</f>
        <v>450977</v>
      </c>
      <c r="J47" s="120">
        <f t="shared" si="1"/>
        <v>1880299</v>
      </c>
    </row>
    <row r="48" spans="1:10" x14ac:dyDescent="0.2">
      <c r="A48" s="22" t="s">
        <v>62</v>
      </c>
      <c r="B48" s="22" t="str">
        <f>+'Original ABG Allocation'!B48</f>
        <v>FOREST/WARREN</v>
      </c>
      <c r="C48" s="325">
        <f>'Amended ABG Allocation No. 1 '!C48+'Revision No. 2'!C48+'Revision No. 3'!C48+'Revision No. 1'!C48</f>
        <v>1043842</v>
      </c>
      <c r="D48" s="325">
        <f>'Caregiver Support'!I49</f>
        <v>8565</v>
      </c>
      <c r="E48" s="275">
        <f>'Federal Caregiver Support'!Z49</f>
        <v>60880</v>
      </c>
      <c r="F48" s="275">
        <f>NSIP!K49</f>
        <v>33011</v>
      </c>
      <c r="G48" s="275">
        <f>'PA MEDI'!I49</f>
        <v>5921</v>
      </c>
      <c r="H48" s="275">
        <f>'Health Promotion'!AF49</f>
        <v>9877</v>
      </c>
      <c r="I48" s="275">
        <f>'Other Funds-Revision No. 1'!AF48+'Other Funds-Revision No. 2'!AF48+'Other Funds-Revision No. 3'!AF48</f>
        <v>578660</v>
      </c>
      <c r="J48" s="120">
        <f t="shared" si="1"/>
        <v>1740756</v>
      </c>
    </row>
    <row r="49" spans="1:10" x14ac:dyDescent="0.2">
      <c r="A49" s="22" t="s">
        <v>63</v>
      </c>
      <c r="B49" s="22" t="str">
        <f>+'Original ABG Allocation'!B49</f>
        <v>VENANGO</v>
      </c>
      <c r="C49" s="325">
        <f>'Amended ABG Allocation No. 1 '!C49+'Revision No. 2'!C49+'Revision No. 3'!C49+'Revision No. 1'!C49</f>
        <v>1307186</v>
      </c>
      <c r="D49" s="325">
        <f>'Caregiver Support'!I50</f>
        <v>12141</v>
      </c>
      <c r="E49" s="275">
        <f>'Federal Caregiver Support'!Z50</f>
        <v>91675</v>
      </c>
      <c r="F49" s="275">
        <f>NSIP!K50</f>
        <v>51306</v>
      </c>
      <c r="G49" s="275">
        <f>'PA MEDI'!I50</f>
        <v>6179</v>
      </c>
      <c r="H49" s="275">
        <f>'Health Promotion'!AF50</f>
        <v>10354</v>
      </c>
      <c r="I49" s="275">
        <f>'Other Funds-Revision No. 1'!AF49+'Other Funds-Revision No. 2'!AF49+'Other Funds-Revision No. 3'!AF49</f>
        <v>700158</v>
      </c>
      <c r="J49" s="120">
        <f t="shared" si="1"/>
        <v>2178999</v>
      </c>
    </row>
    <row r="50" spans="1:10" x14ac:dyDescent="0.2">
      <c r="A50" s="22" t="s">
        <v>64</v>
      </c>
      <c r="B50" s="22" t="str">
        <f>+'Original ABG Allocation'!B50</f>
        <v>ARMSTRONG</v>
      </c>
      <c r="C50" s="325">
        <f>'Amended ABG Allocation No. 1 '!C50+'Revision No. 2'!C50+'Revision No. 3'!C50+'Revision No. 1'!C50</f>
        <v>1978400</v>
      </c>
      <c r="D50" s="325">
        <f>'Caregiver Support'!I51</f>
        <v>18873</v>
      </c>
      <c r="E50" s="275">
        <f>'Federal Caregiver Support'!Z51</f>
        <v>118646</v>
      </c>
      <c r="F50" s="275">
        <f>NSIP!K51</f>
        <v>99228</v>
      </c>
      <c r="G50" s="275">
        <f>'PA MEDI'!I51</f>
        <v>8439</v>
      </c>
      <c r="H50" s="275">
        <f>'Health Promotion'!AF51</f>
        <v>14333</v>
      </c>
      <c r="I50" s="275">
        <f>'Other Funds-Revision No. 1'!AF50+'Other Funds-Revision No. 2'!AF50+'Other Funds-Revision No. 3'!AF50</f>
        <v>880109</v>
      </c>
      <c r="J50" s="120">
        <f t="shared" si="1"/>
        <v>3118028</v>
      </c>
    </row>
    <row r="51" spans="1:10" x14ac:dyDescent="0.2">
      <c r="A51" s="22" t="s">
        <v>65</v>
      </c>
      <c r="B51" s="22" t="str">
        <f>+'Original ABG Allocation'!B51</f>
        <v>LAWRENCE</v>
      </c>
      <c r="C51" s="325">
        <f>'Amended ABG Allocation No. 1 '!C51+'Revision No. 2'!C51+'Revision No. 3'!C51+'Revision No. 1'!C51</f>
        <v>2069015</v>
      </c>
      <c r="D51" s="325">
        <f>'Caregiver Support'!I52</f>
        <v>19851</v>
      </c>
      <c r="E51" s="275">
        <f>'Federal Caregiver Support'!Z52</f>
        <v>125349</v>
      </c>
      <c r="F51" s="275">
        <f>NSIP!K52</f>
        <v>57407</v>
      </c>
      <c r="G51" s="275">
        <f>'PA MEDI'!I52</f>
        <v>8704</v>
      </c>
      <c r="H51" s="275">
        <f>'Health Promotion'!AF52</f>
        <v>14882</v>
      </c>
      <c r="I51" s="275">
        <f>'Other Funds-Revision No. 1'!AF51+'Other Funds-Revision No. 2'!AF51+'Other Funds-Revision No. 3'!AF51</f>
        <v>823541</v>
      </c>
      <c r="J51" s="120">
        <f t="shared" si="1"/>
        <v>3118749</v>
      </c>
    </row>
    <row r="52" spans="1:10" x14ac:dyDescent="0.2">
      <c r="A52" s="22" t="s">
        <v>66</v>
      </c>
      <c r="B52" s="22" t="str">
        <f>+'Original ABG Allocation'!B52</f>
        <v>MERCER</v>
      </c>
      <c r="C52" s="325">
        <f>'Amended ABG Allocation No. 1 '!C52+'Revision No. 2'!C52+'Revision No. 3'!C52+'Revision No. 1'!C52</f>
        <v>2333580</v>
      </c>
      <c r="D52" s="325">
        <f>'Caregiver Support'!I53</f>
        <v>20079</v>
      </c>
      <c r="E52" s="275">
        <f>'Federal Caregiver Support'!Z53</f>
        <v>117568</v>
      </c>
      <c r="F52" s="275">
        <f>NSIP!K53</f>
        <v>72657</v>
      </c>
      <c r="G52" s="275">
        <f>'PA MEDI'!I53</f>
        <v>10821</v>
      </c>
      <c r="H52" s="275">
        <f>'Health Promotion'!AF53</f>
        <v>18196</v>
      </c>
      <c r="I52" s="275">
        <f>'Other Funds-Revision No. 1'!AF52+'Other Funds-Revision No. 2'!AF52+'Other Funds-Revision No. 3'!AF52</f>
        <v>930453</v>
      </c>
      <c r="J52" s="120">
        <f t="shared" si="1"/>
        <v>3503354</v>
      </c>
    </row>
    <row r="53" spans="1:10" x14ac:dyDescent="0.2">
      <c r="A53" s="22" t="s">
        <v>67</v>
      </c>
      <c r="B53" s="22" t="str">
        <f>+'Original ABG Allocation'!B53</f>
        <v>MONROE</v>
      </c>
      <c r="C53" s="325">
        <f>'Amended ABG Allocation No. 1 '!C53+'Revision No. 2'!C53+'Revision No. 3'!C53+'Revision No. 1'!C53</f>
        <v>1827934</v>
      </c>
      <c r="D53" s="325">
        <f>'Caregiver Support'!I54</f>
        <v>11739</v>
      </c>
      <c r="E53" s="275">
        <f>'Federal Caregiver Support'!Z54</f>
        <v>80449</v>
      </c>
      <c r="F53" s="275">
        <f>NSIP!K54</f>
        <v>83401</v>
      </c>
      <c r="G53" s="275">
        <f>'PA MEDI'!I54</f>
        <v>15408</v>
      </c>
      <c r="H53" s="275">
        <f>'Health Promotion'!AF54</f>
        <v>21360</v>
      </c>
      <c r="I53" s="275">
        <f>'Other Funds-Revision No. 1'!AF53+'Other Funds-Revision No. 2'!AF53+'Other Funds-Revision No. 3'!AF53</f>
        <v>1296971</v>
      </c>
      <c r="J53" s="120">
        <f t="shared" si="1"/>
        <v>3337262</v>
      </c>
    </row>
    <row r="54" spans="1:10" x14ac:dyDescent="0.2">
      <c r="A54" s="22" t="s">
        <v>68</v>
      </c>
      <c r="B54" s="22" t="str">
        <f>+'Original ABG Allocation'!B54</f>
        <v>CLARION</v>
      </c>
      <c r="C54" s="325">
        <f>'Amended ABG Allocation No. 1 '!C54+'Revision No. 2'!C54+'Revision No. 3'!C54+'Revision No. 1'!C54</f>
        <v>969305</v>
      </c>
      <c r="D54" s="325">
        <f>'Caregiver Support'!I55</f>
        <v>8217</v>
      </c>
      <c r="E54" s="275">
        <f>'Federal Caregiver Support'!Z55</f>
        <v>87903</v>
      </c>
      <c r="F54" s="275">
        <f>NSIP!K55</f>
        <v>34941</v>
      </c>
      <c r="G54" s="275">
        <f>'PA MEDI'!I55</f>
        <v>4650</v>
      </c>
      <c r="H54" s="275">
        <f>'Health Promotion'!AF55</f>
        <v>8361</v>
      </c>
      <c r="I54" s="275">
        <f>'Other Funds-Revision No. 1'!AF54+'Other Funds-Revision No. 2'!AF54+'Other Funds-Revision No. 3'!AF54</f>
        <v>632415</v>
      </c>
      <c r="J54" s="120">
        <f t="shared" si="1"/>
        <v>1745792</v>
      </c>
    </row>
    <row r="55" spans="1:10" x14ac:dyDescent="0.2">
      <c r="A55" s="22" t="s">
        <v>69</v>
      </c>
      <c r="B55" s="22" t="str">
        <f>+'Original ABG Allocation'!B55</f>
        <v>BUTLER</v>
      </c>
      <c r="C55" s="325">
        <f>'Amended ABG Allocation No. 1 '!C55+'Revision No. 2'!C55+'Revision No. 3'!C55+'Revision No. 1'!C55</f>
        <v>2572146</v>
      </c>
      <c r="D55" s="325">
        <f>'Caregiver Support'!I56</f>
        <v>26082</v>
      </c>
      <c r="E55" s="275">
        <f>'Federal Caregiver Support'!Z56</f>
        <v>163621</v>
      </c>
      <c r="F55" s="275">
        <f>NSIP!K56</f>
        <v>57250</v>
      </c>
      <c r="G55" s="275">
        <f>'PA MEDI'!I56</f>
        <v>14292</v>
      </c>
      <c r="H55" s="275">
        <f>'Health Promotion'!AF56</f>
        <v>21880</v>
      </c>
      <c r="I55" s="275">
        <f>'Other Funds-Revision No. 1'!AF55+'Other Funds-Revision No. 2'!AF55+'Other Funds-Revision No. 3'!AF55</f>
        <v>1348465</v>
      </c>
      <c r="J55" s="120">
        <f t="shared" si="1"/>
        <v>4203736</v>
      </c>
    </row>
    <row r="56" spans="1:10" x14ac:dyDescent="0.2">
      <c r="A56" s="22" t="s">
        <v>70</v>
      </c>
      <c r="B56" s="22" t="str">
        <f>+'Original ABG Allocation'!B56</f>
        <v>POTTER</v>
      </c>
      <c r="C56" s="325">
        <f>'Amended ABG Allocation No. 1 '!C56+'Revision No. 2'!C56+'Revision No. 3'!C56+'Revision No. 1'!C56</f>
        <v>576480</v>
      </c>
      <c r="D56" s="325">
        <f>'Caregiver Support'!I57</f>
        <v>6348</v>
      </c>
      <c r="E56" s="275">
        <f>'Federal Caregiver Support'!Z57</f>
        <v>39069</v>
      </c>
      <c r="F56" s="275">
        <f>NSIP!K57</f>
        <v>15582</v>
      </c>
      <c r="G56" s="275">
        <f>'PA MEDI'!I57</f>
        <v>2293</v>
      </c>
      <c r="H56" s="275">
        <f>'Health Promotion'!AF57</f>
        <v>5526</v>
      </c>
      <c r="I56" s="275">
        <f>'Other Funds-Revision No. 1'!AF56+'Other Funds-Revision No. 2'!AF56+'Other Funds-Revision No. 3'!AF56</f>
        <v>328765</v>
      </c>
      <c r="J56" s="120">
        <f t="shared" si="1"/>
        <v>974063</v>
      </c>
    </row>
    <row r="57" spans="1:10" x14ac:dyDescent="0.2">
      <c r="A57" s="22" t="s">
        <v>71</v>
      </c>
      <c r="B57" s="22" t="str">
        <f>+'Original ABG Allocation'!B57</f>
        <v>WAYNE</v>
      </c>
      <c r="C57" s="325">
        <f>'Amended ABG Allocation No. 1 '!C57+'Revision No. 2'!C57+'Revision No. 3'!C57+'Revision No. 1'!C57</f>
        <v>1231910</v>
      </c>
      <c r="D57" s="325">
        <f>'Caregiver Support'!I58</f>
        <v>8874</v>
      </c>
      <c r="E57" s="275">
        <f>'Federal Caregiver Support'!Z58</f>
        <v>97308</v>
      </c>
      <c r="F57" s="275">
        <f>NSIP!K58</f>
        <v>69276</v>
      </c>
      <c r="G57" s="275">
        <f>'PA MEDI'!I58</f>
        <v>6848</v>
      </c>
      <c r="H57" s="275">
        <f>'Health Promotion'!AF58</f>
        <v>11169</v>
      </c>
      <c r="I57" s="275">
        <f>'Other Funds-Revision No. 1'!AF57+'Other Funds-Revision No. 2'!AF57+'Other Funds-Revision No. 3'!AF57</f>
        <v>1227479</v>
      </c>
      <c r="J57" s="120">
        <f t="shared" si="1"/>
        <v>2652864</v>
      </c>
    </row>
    <row r="58" spans="1:10" ht="13.5" thickBot="1" x14ac:dyDescent="0.25">
      <c r="B58" s="22" t="s">
        <v>137</v>
      </c>
      <c r="C58" s="122">
        <f t="shared" ref="C58:J58" si="2">SUM(C6:C57)</f>
        <v>251275475</v>
      </c>
      <c r="D58" s="122">
        <f t="shared" si="2"/>
        <v>2190174</v>
      </c>
      <c r="E58" s="122">
        <f t="shared" si="2"/>
        <v>15911797</v>
      </c>
      <c r="F58" s="122">
        <f t="shared" si="2"/>
        <v>6500000</v>
      </c>
      <c r="G58" s="122">
        <f t="shared" si="2"/>
        <v>1005840.9958539571</v>
      </c>
      <c r="H58" s="122">
        <f t="shared" si="2"/>
        <v>1691583</v>
      </c>
      <c r="I58" s="122">
        <f t="shared" si="2"/>
        <v>91431668</v>
      </c>
      <c r="J58" s="122">
        <f t="shared" si="2"/>
        <v>370006537.99585396</v>
      </c>
    </row>
    <row r="59" spans="1:10" ht="13.5" thickTop="1" x14ac:dyDescent="0.2">
      <c r="E59" s="107"/>
      <c r="F59" s="107"/>
      <c r="G59" s="107"/>
      <c r="H59" s="107"/>
      <c r="I59" s="107"/>
      <c r="J59" s="104"/>
    </row>
  </sheetData>
  <sheetProtection algorithmName="SHA-512" hashValue="md+b+NmJfk+Z9o7OycclWcJltYNZag8eqXbm4JqjMLvTqoyyo555ifMjBQY4pLGSbGinDHbxuRQXzh5Nx8xPAg==" saltValue="IdnLuTIRxRXG5RDnQZqohw==" spinCount="100000" sheet="1" objects="1" scenarios="1"/>
  <pageMargins left="0.2" right="0.2" top="0.25" bottom="0.25" header="0" footer="0"/>
  <pageSetup scale="79" orientation="landscape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IH69"/>
  <sheetViews>
    <sheetView zoomScale="90" zoomScaleNormal="90" workbookViewId="0">
      <pane xSplit="2" ySplit="6" topLeftCell="V7" activePane="bottomRight" state="frozen"/>
      <selection activeCell="U8" sqref="U8"/>
      <selection pane="topRight" activeCell="U8" sqref="U8"/>
      <selection pane="bottomLeft" activeCell="U8" sqref="U8"/>
      <selection pane="bottomRight"/>
    </sheetView>
  </sheetViews>
  <sheetFormatPr defaultColWidth="9.140625" defaultRowHeight="12.75" x14ac:dyDescent="0.2"/>
  <cols>
    <col min="1" max="1" width="3.42578125" style="1" bestFit="1" customWidth="1"/>
    <col min="2" max="2" width="24.85546875" style="1" bestFit="1" customWidth="1"/>
    <col min="3" max="3" width="13.28515625" style="1" bestFit="1" customWidth="1"/>
    <col min="4" max="4" width="12.140625" style="1" bestFit="1" customWidth="1"/>
    <col min="5" max="5" width="9.5703125" style="1" bestFit="1" customWidth="1"/>
    <col min="6" max="6" width="10.28515625" style="1" bestFit="1" customWidth="1"/>
    <col min="7" max="7" width="13.28515625" style="1" bestFit="1" customWidth="1"/>
    <col min="8" max="8" width="2.7109375" style="1" customWidth="1"/>
    <col min="9" max="9" width="11" style="1" bestFit="1" customWidth="1"/>
    <col min="10" max="10" width="9.42578125" style="154" bestFit="1" customWidth="1"/>
    <col min="11" max="11" width="8" style="154" bestFit="1" customWidth="1"/>
    <col min="12" max="12" width="10.28515625" style="1" bestFit="1" customWidth="1"/>
    <col min="13" max="13" width="11.140625" style="154" bestFit="1" customWidth="1"/>
    <col min="14" max="14" width="7.140625" style="1" bestFit="1" customWidth="1"/>
    <col min="15" max="15" width="2.7109375" style="8" customWidth="1"/>
    <col min="16" max="16" width="11" style="1" bestFit="1" customWidth="1"/>
    <col min="17" max="17" width="11.7109375" style="154" bestFit="1" customWidth="1"/>
    <col min="18" max="18" width="9.140625" style="154" bestFit="1" customWidth="1"/>
    <col min="19" max="19" width="10.42578125" style="1" bestFit="1" customWidth="1"/>
    <col min="20" max="20" width="11.140625" style="1" bestFit="1" customWidth="1"/>
    <col min="21" max="21" width="13.28515625" style="1" bestFit="1" customWidth="1"/>
    <col min="22" max="22" width="2.7109375" style="1" customWidth="1"/>
    <col min="23" max="23" width="11.28515625" style="1" hidden="1" customWidth="1"/>
    <col min="24" max="24" width="8.7109375" style="154" hidden="1" customWidth="1"/>
    <col min="25" max="25" width="9.5703125" style="154" hidden="1" customWidth="1"/>
    <col min="26" max="26" width="13.140625" style="1" hidden="1" customWidth="1"/>
    <col min="27" max="27" width="16.28515625" style="1" hidden="1" customWidth="1"/>
    <col min="28" max="28" width="0.140625" style="1" hidden="1" customWidth="1"/>
    <col min="29" max="29" width="11" style="1" bestFit="1" customWidth="1"/>
    <col min="30" max="30" width="11.7109375" style="74" bestFit="1" customWidth="1"/>
    <col min="31" max="31" width="9.140625" style="1"/>
    <col min="32" max="32" width="10.42578125" style="1" bestFit="1" customWidth="1"/>
    <col min="33" max="33" width="13.85546875" style="1" bestFit="1" customWidth="1"/>
    <col min="34" max="34" width="16.140625" style="1" bestFit="1" customWidth="1"/>
    <col min="35" max="16384" width="9.140625" style="1"/>
  </cols>
  <sheetData>
    <row r="1" spans="1:242" x14ac:dyDescent="0.2">
      <c r="A1" s="1" t="s">
        <v>73</v>
      </c>
      <c r="C1" s="222"/>
      <c r="D1" s="154"/>
      <c r="E1" s="154"/>
      <c r="G1" s="2"/>
      <c r="H1" s="2"/>
      <c r="I1" s="2"/>
      <c r="L1" s="2"/>
      <c r="N1" s="2"/>
      <c r="O1" s="12"/>
      <c r="P1" s="2"/>
      <c r="S1" s="2"/>
      <c r="T1" s="2"/>
      <c r="U1" s="2"/>
      <c r="V1" s="2"/>
      <c r="W1" s="2"/>
      <c r="Z1" s="2"/>
      <c r="AA1" s="2"/>
      <c r="AB1" s="2"/>
      <c r="AC1" s="2"/>
      <c r="AD1" s="67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x14ac:dyDescent="0.2">
      <c r="A2" s="26" t="str">
        <f>+'Original ABG Allocation'!A3</f>
        <v>FY 2022-23</v>
      </c>
      <c r="C2" s="223"/>
      <c r="D2" s="165"/>
      <c r="E2" s="165"/>
      <c r="F2" s="223"/>
      <c r="G2" s="223"/>
      <c r="H2" s="223"/>
      <c r="I2" s="2"/>
      <c r="L2" s="223"/>
      <c r="N2" s="223"/>
      <c r="O2" s="223"/>
      <c r="P2" s="2"/>
      <c r="Q2" s="1"/>
      <c r="S2" s="223"/>
      <c r="T2" s="223"/>
      <c r="U2" s="223"/>
      <c r="V2" s="2"/>
      <c r="W2" s="2"/>
      <c r="Z2" s="223"/>
      <c r="AA2" s="223"/>
      <c r="AB2" s="2"/>
      <c r="AC2" s="2"/>
      <c r="AD2" s="6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x14ac:dyDescent="0.2">
      <c r="B3" s="7"/>
      <c r="H3" s="2"/>
      <c r="I3" s="2"/>
      <c r="L3" s="6"/>
      <c r="N3" s="2"/>
      <c r="O3" s="12"/>
      <c r="P3" s="2"/>
      <c r="Q3" s="1"/>
      <c r="S3" s="6"/>
      <c r="T3" s="6"/>
      <c r="U3" s="2"/>
      <c r="V3" s="2"/>
      <c r="W3" s="2"/>
      <c r="Z3" s="6"/>
      <c r="AA3" s="2"/>
      <c r="AC3" s="2"/>
      <c r="AD3" s="6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x14ac:dyDescent="0.2">
      <c r="B4" s="6"/>
      <c r="C4" s="332" t="s">
        <v>224</v>
      </c>
      <c r="D4" s="332"/>
      <c r="E4" s="332"/>
      <c r="F4" s="332"/>
      <c r="G4" s="332"/>
      <c r="I4" s="333" t="s">
        <v>140</v>
      </c>
      <c r="J4" s="334"/>
      <c r="K4" s="334"/>
      <c r="L4" s="334"/>
      <c r="M4" s="334"/>
      <c r="N4" s="335"/>
      <c r="O4" s="12"/>
      <c r="P4" s="333" t="s">
        <v>141</v>
      </c>
      <c r="Q4" s="334"/>
      <c r="R4" s="334"/>
      <c r="S4" s="334"/>
      <c r="T4" s="334"/>
      <c r="U4" s="335"/>
      <c r="V4" s="2"/>
      <c r="W4" s="333" t="s">
        <v>211</v>
      </c>
      <c r="X4" s="334"/>
      <c r="Y4" s="334"/>
      <c r="Z4" s="334"/>
      <c r="AA4" s="334"/>
      <c r="AB4" s="335"/>
      <c r="AC4" s="333" t="s">
        <v>211</v>
      </c>
      <c r="AD4" s="334"/>
      <c r="AE4" s="334"/>
      <c r="AF4" s="334"/>
      <c r="AG4" s="334"/>
      <c r="AH4" s="335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x14ac:dyDescent="0.2">
      <c r="B5" s="15"/>
      <c r="F5" s="12" t="s">
        <v>227</v>
      </c>
      <c r="J5" s="74" t="s">
        <v>225</v>
      </c>
      <c r="K5" s="74"/>
      <c r="L5" s="12" t="s">
        <v>227</v>
      </c>
      <c r="M5" s="2" t="s">
        <v>228</v>
      </c>
      <c r="N5" s="8"/>
      <c r="Q5" s="2" t="s">
        <v>225</v>
      </c>
      <c r="R5" s="1"/>
      <c r="S5" s="12" t="s">
        <v>227</v>
      </c>
      <c r="T5" s="2" t="s">
        <v>228</v>
      </c>
      <c r="U5" s="8"/>
      <c r="X5" s="1"/>
      <c r="Y5" s="1"/>
      <c r="Z5" s="12" t="s">
        <v>125</v>
      </c>
      <c r="AA5" s="8"/>
      <c r="AB5" s="2"/>
      <c r="AD5" s="67" t="s">
        <v>225</v>
      </c>
      <c r="AF5" s="12" t="s">
        <v>227</v>
      </c>
      <c r="AG5" s="2" t="s">
        <v>228</v>
      </c>
      <c r="AH5" s="8"/>
    </row>
    <row r="6" spans="1:242" s="31" customFormat="1" x14ac:dyDescent="0.2">
      <c r="B6" s="55"/>
      <c r="C6" s="56" t="s">
        <v>127</v>
      </c>
      <c r="D6" s="56" t="s">
        <v>225</v>
      </c>
      <c r="E6" s="56" t="s">
        <v>226</v>
      </c>
      <c r="F6" s="56" t="s">
        <v>207</v>
      </c>
      <c r="G6" s="56" t="s">
        <v>19</v>
      </c>
      <c r="I6" s="56" t="s">
        <v>127</v>
      </c>
      <c r="J6" s="224" t="s">
        <v>291</v>
      </c>
      <c r="K6" s="224" t="s">
        <v>226</v>
      </c>
      <c r="L6" s="56" t="s">
        <v>207</v>
      </c>
      <c r="M6" s="40" t="s">
        <v>229</v>
      </c>
      <c r="N6" s="56" t="s">
        <v>19</v>
      </c>
      <c r="O6" s="56"/>
      <c r="P6" s="56" t="s">
        <v>127</v>
      </c>
      <c r="Q6" s="56" t="s">
        <v>291</v>
      </c>
      <c r="R6" s="56" t="s">
        <v>151</v>
      </c>
      <c r="S6" s="56" t="s">
        <v>207</v>
      </c>
      <c r="T6" s="225" t="s">
        <v>233</v>
      </c>
      <c r="U6" s="56" t="s">
        <v>274</v>
      </c>
      <c r="W6" s="56"/>
      <c r="X6" s="56" t="s">
        <v>72</v>
      </c>
      <c r="Y6" s="56" t="s">
        <v>151</v>
      </c>
      <c r="Z6" s="56" t="s">
        <v>126</v>
      </c>
      <c r="AA6" s="56" t="s">
        <v>19</v>
      </c>
      <c r="AB6" s="40" t="s">
        <v>74</v>
      </c>
      <c r="AC6" s="56" t="s">
        <v>127</v>
      </c>
      <c r="AD6" s="224" t="s">
        <v>291</v>
      </c>
      <c r="AE6" s="56" t="s">
        <v>151</v>
      </c>
      <c r="AF6" s="56" t="s">
        <v>207</v>
      </c>
      <c r="AG6" s="225" t="s">
        <v>233</v>
      </c>
      <c r="AH6" s="56" t="s">
        <v>274</v>
      </c>
    </row>
    <row r="7" spans="1:242" x14ac:dyDescent="0.2">
      <c r="A7" s="28" t="str">
        <f>+'Original ABG Allocation'!A6</f>
        <v>01</v>
      </c>
      <c r="B7" s="28" t="str">
        <f>+'Original ABG Allocation'!B6</f>
        <v>ERIE</v>
      </c>
      <c r="C7" s="160">
        <v>3689745</v>
      </c>
      <c r="D7" s="157">
        <v>683888</v>
      </c>
      <c r="E7" s="157">
        <v>12390</v>
      </c>
      <c r="F7" s="160">
        <v>25575</v>
      </c>
      <c r="G7" s="211">
        <f t="shared" ref="G7:G38" si="0">SUM(C7:F7)</f>
        <v>4411598</v>
      </c>
      <c r="H7" s="43"/>
      <c r="I7" s="160">
        <v>0</v>
      </c>
      <c r="J7" s="160">
        <v>0</v>
      </c>
      <c r="K7" s="160">
        <v>0</v>
      </c>
      <c r="L7" s="160">
        <v>0</v>
      </c>
      <c r="M7" s="43">
        <f>SUM(I7:L7)</f>
        <v>0</v>
      </c>
      <c r="N7" s="157">
        <v>0</v>
      </c>
      <c r="O7" s="237"/>
      <c r="P7" s="176">
        <v>0</v>
      </c>
      <c r="Q7" s="160">
        <v>83886</v>
      </c>
      <c r="R7" s="160">
        <v>615</v>
      </c>
      <c r="S7" s="226">
        <v>0</v>
      </c>
      <c r="T7" s="176">
        <f>P7+Q7+R7</f>
        <v>84501</v>
      </c>
      <c r="U7" s="227">
        <f>G7+M7+T7</f>
        <v>4496099</v>
      </c>
      <c r="V7" s="36"/>
      <c r="W7" s="176">
        <v>0</v>
      </c>
      <c r="X7" s="176">
        <v>0</v>
      </c>
      <c r="Y7" s="176">
        <v>0</v>
      </c>
      <c r="Z7" s="226">
        <v>0</v>
      </c>
      <c r="AA7" s="226">
        <f t="shared" ref="AA7:AA38" si="1">U7+W7+X7+Z7</f>
        <v>4496099</v>
      </c>
      <c r="AB7" s="14">
        <f t="shared" ref="AB7:AB38" si="2">AA7-U7</f>
        <v>0</v>
      </c>
      <c r="AC7" s="176">
        <v>0</v>
      </c>
      <c r="AD7" s="169">
        <v>0</v>
      </c>
      <c r="AE7" s="160">
        <v>0</v>
      </c>
      <c r="AF7" s="226">
        <v>0</v>
      </c>
      <c r="AG7" s="227">
        <f>+AC7+AD7+AE7+AF7</f>
        <v>0</v>
      </c>
      <c r="AH7" s="227">
        <f>+U7+AG7</f>
        <v>4496099</v>
      </c>
    </row>
    <row r="8" spans="1:242" x14ac:dyDescent="0.2">
      <c r="A8" s="28" t="str">
        <f>+'Original ABG Allocation'!A7</f>
        <v>02</v>
      </c>
      <c r="B8" s="28" t="str">
        <f>+'Original ABG Allocation'!B7</f>
        <v>CRAWFORD</v>
      </c>
      <c r="C8" s="160">
        <v>1612477</v>
      </c>
      <c r="D8" s="157">
        <v>516039</v>
      </c>
      <c r="E8" s="157">
        <v>5950</v>
      </c>
      <c r="F8" s="160">
        <v>3379</v>
      </c>
      <c r="G8" s="211">
        <f t="shared" si="0"/>
        <v>2137845</v>
      </c>
      <c r="H8" s="43"/>
      <c r="I8" s="228">
        <v>0</v>
      </c>
      <c r="J8" s="228">
        <v>0</v>
      </c>
      <c r="K8" s="228">
        <v>0</v>
      </c>
      <c r="L8" s="43">
        <v>0</v>
      </c>
      <c r="M8" s="43">
        <f t="shared" ref="M8:M58" si="3">SUM(I8:L8)</f>
        <v>0</v>
      </c>
      <c r="N8" s="157">
        <v>0</v>
      </c>
      <c r="O8" s="237"/>
      <c r="P8" s="176">
        <v>0</v>
      </c>
      <c r="Q8" s="160">
        <v>-51602</v>
      </c>
      <c r="R8" s="160">
        <v>217</v>
      </c>
      <c r="S8" s="226">
        <v>0</v>
      </c>
      <c r="T8" s="176">
        <f t="shared" ref="T8:T58" si="4">P8+Q8+R8</f>
        <v>-51385</v>
      </c>
      <c r="U8" s="227">
        <f t="shared" ref="U8:U58" si="5">G8+M8+T8</f>
        <v>2086460</v>
      </c>
      <c r="V8" s="36"/>
      <c r="W8" s="176">
        <v>0</v>
      </c>
      <c r="X8" s="176">
        <v>0</v>
      </c>
      <c r="Y8" s="176">
        <v>0</v>
      </c>
      <c r="Z8" s="226">
        <v>0</v>
      </c>
      <c r="AA8" s="226">
        <f t="shared" si="1"/>
        <v>2086460</v>
      </c>
      <c r="AB8" s="14">
        <f t="shared" si="2"/>
        <v>0</v>
      </c>
      <c r="AC8" s="176">
        <v>15000</v>
      </c>
      <c r="AD8" s="169">
        <v>0</v>
      </c>
      <c r="AE8" s="160">
        <v>0</v>
      </c>
      <c r="AF8" s="226">
        <v>0</v>
      </c>
      <c r="AG8" s="227">
        <f t="shared" ref="AG8:AG58" si="6">AC8+AD8+AE8</f>
        <v>15000</v>
      </c>
      <c r="AH8" s="227">
        <f t="shared" ref="AH8:AH58" si="7">+U8+AG8</f>
        <v>2101460</v>
      </c>
    </row>
    <row r="9" spans="1:242" x14ac:dyDescent="0.2">
      <c r="A9" s="28" t="str">
        <f>+'Original ABG Allocation'!A8</f>
        <v>03</v>
      </c>
      <c r="B9" s="28" t="str">
        <f>+'Original ABG Allocation'!B8</f>
        <v>CAM/ELK/MCKEAN</v>
      </c>
      <c r="C9" s="160">
        <v>1641941</v>
      </c>
      <c r="D9" s="157">
        <v>446186</v>
      </c>
      <c r="E9" s="157">
        <v>5880</v>
      </c>
      <c r="F9" s="160">
        <v>10487</v>
      </c>
      <c r="G9" s="211">
        <f t="shared" si="0"/>
        <v>2104494</v>
      </c>
      <c r="H9" s="43"/>
      <c r="I9" s="160">
        <v>0</v>
      </c>
      <c r="J9" s="160">
        <v>0</v>
      </c>
      <c r="K9" s="160">
        <v>0</v>
      </c>
      <c r="L9" s="43">
        <v>0</v>
      </c>
      <c r="M9" s="43">
        <f t="shared" si="3"/>
        <v>0</v>
      </c>
      <c r="N9" s="157">
        <v>0</v>
      </c>
      <c r="O9" s="237"/>
      <c r="P9" s="176">
        <v>0</v>
      </c>
      <c r="Q9" s="160">
        <v>-44618</v>
      </c>
      <c r="R9" s="160">
        <v>6</v>
      </c>
      <c r="S9" s="226">
        <v>0</v>
      </c>
      <c r="T9" s="176">
        <f t="shared" si="4"/>
        <v>-44612</v>
      </c>
      <c r="U9" s="227">
        <f t="shared" si="5"/>
        <v>2059882</v>
      </c>
      <c r="V9" s="36"/>
      <c r="W9" s="176">
        <v>0</v>
      </c>
      <c r="X9" s="176">
        <v>0</v>
      </c>
      <c r="Y9" s="176">
        <v>0</v>
      </c>
      <c r="Z9" s="226">
        <v>0</v>
      </c>
      <c r="AA9" s="226">
        <f t="shared" si="1"/>
        <v>2059882</v>
      </c>
      <c r="AB9" s="14">
        <f t="shared" si="2"/>
        <v>0</v>
      </c>
      <c r="AC9" s="176">
        <v>0</v>
      </c>
      <c r="AD9" s="169">
        <v>0</v>
      </c>
      <c r="AE9" s="160">
        <v>0</v>
      </c>
      <c r="AF9" s="226">
        <v>0</v>
      </c>
      <c r="AG9" s="227">
        <f t="shared" si="6"/>
        <v>0</v>
      </c>
      <c r="AH9" s="227">
        <f t="shared" si="7"/>
        <v>2059882</v>
      </c>
      <c r="AI9" s="74"/>
      <c r="AJ9" s="74"/>
      <c r="AK9" s="74"/>
      <c r="AL9" s="74"/>
      <c r="AM9" s="74"/>
    </row>
    <row r="10" spans="1:242" x14ac:dyDescent="0.2">
      <c r="A10" s="28" t="str">
        <f>+'Original ABG Allocation'!A9</f>
        <v>04</v>
      </c>
      <c r="B10" s="28" t="str">
        <f>+'Original ABG Allocation'!B9</f>
        <v>BEAVER</v>
      </c>
      <c r="C10" s="160">
        <v>2831877</v>
      </c>
      <c r="D10" s="157">
        <v>610351</v>
      </c>
      <c r="E10" s="157">
        <v>9730</v>
      </c>
      <c r="F10" s="160">
        <v>20692</v>
      </c>
      <c r="G10" s="211">
        <f t="shared" si="0"/>
        <v>3472650</v>
      </c>
      <c r="H10" s="43"/>
      <c r="I10" s="160">
        <v>0</v>
      </c>
      <c r="J10" s="160">
        <v>0</v>
      </c>
      <c r="K10" s="160">
        <v>0</v>
      </c>
      <c r="L10" s="43">
        <v>0</v>
      </c>
      <c r="M10" s="43">
        <f t="shared" si="3"/>
        <v>0</v>
      </c>
      <c r="N10" s="157">
        <v>0</v>
      </c>
      <c r="O10" s="237"/>
      <c r="P10" s="176">
        <v>0</v>
      </c>
      <c r="Q10" s="160">
        <v>7523</v>
      </c>
      <c r="R10" s="160">
        <v>-154</v>
      </c>
      <c r="S10" s="226">
        <v>0</v>
      </c>
      <c r="T10" s="176">
        <f t="shared" si="4"/>
        <v>7369</v>
      </c>
      <c r="U10" s="227">
        <f t="shared" si="5"/>
        <v>3480019</v>
      </c>
      <c r="V10" s="36"/>
      <c r="W10" s="176">
        <v>0</v>
      </c>
      <c r="X10" s="176">
        <v>0</v>
      </c>
      <c r="Y10" s="176">
        <v>0</v>
      </c>
      <c r="Z10" s="226">
        <v>0</v>
      </c>
      <c r="AA10" s="226">
        <f t="shared" si="1"/>
        <v>3480019</v>
      </c>
      <c r="AB10" s="14">
        <f t="shared" si="2"/>
        <v>0</v>
      </c>
      <c r="AC10" s="176">
        <v>25000</v>
      </c>
      <c r="AD10" s="169">
        <v>0</v>
      </c>
      <c r="AE10" s="160">
        <v>0</v>
      </c>
      <c r="AF10" s="226">
        <v>0</v>
      </c>
      <c r="AG10" s="227">
        <f t="shared" si="6"/>
        <v>25000</v>
      </c>
      <c r="AH10" s="227">
        <f t="shared" si="7"/>
        <v>3505019</v>
      </c>
    </row>
    <row r="11" spans="1:242" x14ac:dyDescent="0.2">
      <c r="A11" s="28" t="str">
        <f>+'Original ABG Allocation'!A10</f>
        <v>05</v>
      </c>
      <c r="B11" s="28" t="str">
        <f>+'Original ABG Allocation'!B10</f>
        <v>INDIANA</v>
      </c>
      <c r="C11" s="160">
        <v>1563651</v>
      </c>
      <c r="D11" s="157">
        <v>375848</v>
      </c>
      <c r="E11" s="157">
        <v>5390</v>
      </c>
      <c r="F11" s="160">
        <v>4898</v>
      </c>
      <c r="G11" s="211">
        <f t="shared" si="0"/>
        <v>1949787</v>
      </c>
      <c r="H11" s="43"/>
      <c r="I11" s="160">
        <v>0</v>
      </c>
      <c r="J11" s="160">
        <v>0</v>
      </c>
      <c r="K11" s="160">
        <v>0</v>
      </c>
      <c r="L11" s="43">
        <v>0</v>
      </c>
      <c r="M11" s="43">
        <f t="shared" si="3"/>
        <v>0</v>
      </c>
      <c r="N11" s="157">
        <v>0</v>
      </c>
      <c r="O11" s="237"/>
      <c r="P11" s="176">
        <v>0</v>
      </c>
      <c r="Q11" s="160">
        <v>1323</v>
      </c>
      <c r="R11" s="160">
        <v>167</v>
      </c>
      <c r="S11" s="226">
        <v>0</v>
      </c>
      <c r="T11" s="176">
        <f t="shared" si="4"/>
        <v>1490</v>
      </c>
      <c r="U11" s="227">
        <f t="shared" si="5"/>
        <v>1951277</v>
      </c>
      <c r="V11" s="36"/>
      <c r="W11" s="176">
        <v>0</v>
      </c>
      <c r="X11" s="176">
        <v>0</v>
      </c>
      <c r="Y11" s="176">
        <v>0</v>
      </c>
      <c r="Z11" s="226">
        <v>0</v>
      </c>
      <c r="AA11" s="226">
        <f t="shared" si="1"/>
        <v>1951277</v>
      </c>
      <c r="AB11" s="14">
        <f t="shared" si="2"/>
        <v>0</v>
      </c>
      <c r="AC11" s="176">
        <v>0</v>
      </c>
      <c r="AD11" s="169">
        <v>0</v>
      </c>
      <c r="AE11" s="160">
        <v>0</v>
      </c>
      <c r="AF11" s="226">
        <v>0</v>
      </c>
      <c r="AG11" s="227">
        <f t="shared" si="6"/>
        <v>0</v>
      </c>
      <c r="AH11" s="227">
        <f t="shared" si="7"/>
        <v>1951277</v>
      </c>
    </row>
    <row r="12" spans="1:242" x14ac:dyDescent="0.2">
      <c r="A12" s="28" t="str">
        <f>+'Original ABG Allocation'!A11</f>
        <v>06</v>
      </c>
      <c r="B12" s="28" t="str">
        <f>+'Original ABG Allocation'!B11</f>
        <v>ALLEGHENY</v>
      </c>
      <c r="C12" s="160">
        <v>23886143</v>
      </c>
      <c r="D12" s="157">
        <v>5775469</v>
      </c>
      <c r="E12" s="157">
        <v>82180</v>
      </c>
      <c r="F12" s="160">
        <v>98082</v>
      </c>
      <c r="G12" s="211">
        <f t="shared" si="0"/>
        <v>29841874</v>
      </c>
      <c r="H12" s="43"/>
      <c r="I12" s="228">
        <v>0</v>
      </c>
      <c r="J12" s="228">
        <v>0</v>
      </c>
      <c r="K12" s="228">
        <v>0</v>
      </c>
      <c r="L12" s="101">
        <v>0</v>
      </c>
      <c r="M12" s="43">
        <f t="shared" si="3"/>
        <v>0</v>
      </c>
      <c r="N12" s="157">
        <v>0</v>
      </c>
      <c r="O12" s="237"/>
      <c r="P12" s="176">
        <v>0</v>
      </c>
      <c r="Q12" s="160">
        <v>-577546</v>
      </c>
      <c r="R12" s="160">
        <v>-8218</v>
      </c>
      <c r="S12" s="226">
        <v>0</v>
      </c>
      <c r="T12" s="176">
        <f t="shared" si="4"/>
        <v>-585764</v>
      </c>
      <c r="U12" s="227">
        <f t="shared" si="5"/>
        <v>29256110</v>
      </c>
      <c r="V12" s="36"/>
      <c r="W12" s="176">
        <v>0</v>
      </c>
      <c r="X12" s="176">
        <v>0</v>
      </c>
      <c r="Y12" s="176">
        <v>0</v>
      </c>
      <c r="Z12" s="226">
        <v>0</v>
      </c>
      <c r="AA12" s="229">
        <f t="shared" si="1"/>
        <v>29256110</v>
      </c>
      <c r="AB12" s="14">
        <f t="shared" si="2"/>
        <v>0</v>
      </c>
      <c r="AC12" s="176">
        <v>25000</v>
      </c>
      <c r="AD12" s="169">
        <v>0</v>
      </c>
      <c r="AE12" s="160">
        <v>0</v>
      </c>
      <c r="AF12" s="226">
        <v>0</v>
      </c>
      <c r="AG12" s="227">
        <f t="shared" si="6"/>
        <v>25000</v>
      </c>
      <c r="AH12" s="227">
        <f t="shared" si="7"/>
        <v>29281110</v>
      </c>
    </row>
    <row r="13" spans="1:242" x14ac:dyDescent="0.2">
      <c r="A13" s="28" t="str">
        <f>+'Original ABG Allocation'!A12</f>
        <v>07</v>
      </c>
      <c r="B13" s="28" t="str">
        <f>+'Original ABG Allocation'!B12</f>
        <v>WESTMORELAND</v>
      </c>
      <c r="C13" s="160">
        <v>6524763</v>
      </c>
      <c r="D13" s="157">
        <v>1176238</v>
      </c>
      <c r="E13" s="157">
        <v>21630</v>
      </c>
      <c r="F13" s="160">
        <v>27737</v>
      </c>
      <c r="G13" s="211">
        <f t="shared" si="0"/>
        <v>7750368</v>
      </c>
      <c r="H13" s="43"/>
      <c r="I13" s="228">
        <v>0</v>
      </c>
      <c r="J13" s="228">
        <v>0</v>
      </c>
      <c r="K13" s="228">
        <v>0</v>
      </c>
      <c r="L13" s="101">
        <v>0</v>
      </c>
      <c r="M13" s="43">
        <f t="shared" si="3"/>
        <v>0</v>
      </c>
      <c r="N13" s="157">
        <v>0</v>
      </c>
      <c r="O13" s="237"/>
      <c r="P13" s="176">
        <v>0</v>
      </c>
      <c r="Q13" s="160">
        <v>32426</v>
      </c>
      <c r="R13" s="160">
        <v>-2162</v>
      </c>
      <c r="S13" s="226">
        <v>0</v>
      </c>
      <c r="T13" s="176">
        <f t="shared" si="4"/>
        <v>30264</v>
      </c>
      <c r="U13" s="227">
        <f t="shared" si="5"/>
        <v>7780632</v>
      </c>
      <c r="V13" s="36"/>
      <c r="W13" s="176">
        <v>0</v>
      </c>
      <c r="X13" s="176">
        <v>0</v>
      </c>
      <c r="Y13" s="176">
        <v>0</v>
      </c>
      <c r="Z13" s="226">
        <v>0</v>
      </c>
      <c r="AA13" s="229">
        <f t="shared" si="1"/>
        <v>7780632</v>
      </c>
      <c r="AB13" s="14">
        <f t="shared" si="2"/>
        <v>0</v>
      </c>
      <c r="AC13" s="176">
        <v>0</v>
      </c>
      <c r="AD13" s="169">
        <v>0</v>
      </c>
      <c r="AE13" s="160">
        <v>0</v>
      </c>
      <c r="AF13" s="226">
        <v>0</v>
      </c>
      <c r="AG13" s="227">
        <f t="shared" si="6"/>
        <v>0</v>
      </c>
      <c r="AH13" s="227">
        <f t="shared" si="7"/>
        <v>7780632</v>
      </c>
    </row>
    <row r="14" spans="1:242" x14ac:dyDescent="0.2">
      <c r="A14" s="28" t="str">
        <f>+'Original ABG Allocation'!A13</f>
        <v>08</v>
      </c>
      <c r="B14" s="28" t="str">
        <f>+'Original ABG Allocation'!B13</f>
        <v>WASH/FAY/GREENE</v>
      </c>
      <c r="C14" s="160">
        <v>7606759</v>
      </c>
      <c r="D14" s="157">
        <v>2859784</v>
      </c>
      <c r="E14" s="157">
        <v>29120</v>
      </c>
      <c r="F14" s="160">
        <v>15692</v>
      </c>
      <c r="G14" s="211">
        <f t="shared" si="0"/>
        <v>10511355</v>
      </c>
      <c r="H14" s="43"/>
      <c r="I14" s="228">
        <v>0</v>
      </c>
      <c r="J14" s="228">
        <v>0</v>
      </c>
      <c r="K14" s="228">
        <v>0</v>
      </c>
      <c r="L14" s="101">
        <v>0</v>
      </c>
      <c r="M14" s="43">
        <f t="shared" si="3"/>
        <v>0</v>
      </c>
      <c r="N14" s="157">
        <v>0</v>
      </c>
      <c r="O14" s="237"/>
      <c r="P14" s="176">
        <v>0</v>
      </c>
      <c r="Q14" s="160">
        <v>-285978</v>
      </c>
      <c r="R14" s="160">
        <v>-2912</v>
      </c>
      <c r="S14" s="226">
        <v>0</v>
      </c>
      <c r="T14" s="176">
        <f t="shared" si="4"/>
        <v>-288890</v>
      </c>
      <c r="U14" s="227">
        <f t="shared" si="5"/>
        <v>10222465</v>
      </c>
      <c r="V14" s="36"/>
      <c r="W14" s="176">
        <v>0</v>
      </c>
      <c r="X14" s="176">
        <v>0</v>
      </c>
      <c r="Y14" s="176">
        <v>0</v>
      </c>
      <c r="Z14" s="226">
        <v>0</v>
      </c>
      <c r="AA14" s="229">
        <f t="shared" si="1"/>
        <v>10222465</v>
      </c>
      <c r="AB14" s="14">
        <f t="shared" si="2"/>
        <v>0</v>
      </c>
      <c r="AC14" s="176">
        <v>25000</v>
      </c>
      <c r="AD14" s="169">
        <v>0</v>
      </c>
      <c r="AE14" s="160">
        <v>0</v>
      </c>
      <c r="AF14" s="226">
        <v>0</v>
      </c>
      <c r="AG14" s="227">
        <f t="shared" si="6"/>
        <v>25000</v>
      </c>
      <c r="AH14" s="227">
        <f t="shared" si="7"/>
        <v>10247465</v>
      </c>
    </row>
    <row r="15" spans="1:242" x14ac:dyDescent="0.2">
      <c r="A15" s="28" t="str">
        <f>+'Original ABG Allocation'!A14</f>
        <v>09</v>
      </c>
      <c r="B15" s="28" t="str">
        <f>+'Original ABG Allocation'!B14</f>
        <v>SOMERSET</v>
      </c>
      <c r="C15" s="160">
        <v>1959125</v>
      </c>
      <c r="D15" s="157">
        <v>356088</v>
      </c>
      <c r="E15" s="157">
        <v>6440</v>
      </c>
      <c r="F15" s="160">
        <v>5037</v>
      </c>
      <c r="G15" s="211">
        <f t="shared" si="0"/>
        <v>2326690</v>
      </c>
      <c r="H15" s="43"/>
      <c r="I15" s="228">
        <v>0</v>
      </c>
      <c r="J15" s="228">
        <v>0</v>
      </c>
      <c r="K15" s="228">
        <v>0</v>
      </c>
      <c r="L15" s="101">
        <v>0</v>
      </c>
      <c r="M15" s="43">
        <f t="shared" si="3"/>
        <v>0</v>
      </c>
      <c r="N15" s="157">
        <v>0</v>
      </c>
      <c r="O15" s="237"/>
      <c r="P15" s="176">
        <v>0</v>
      </c>
      <c r="Q15" s="160">
        <v>22674</v>
      </c>
      <c r="R15" s="160">
        <v>-117</v>
      </c>
      <c r="S15" s="226">
        <v>0</v>
      </c>
      <c r="T15" s="176">
        <f t="shared" si="4"/>
        <v>22557</v>
      </c>
      <c r="U15" s="227">
        <f t="shared" si="5"/>
        <v>2349247</v>
      </c>
      <c r="V15" s="36"/>
      <c r="W15" s="176">
        <v>0</v>
      </c>
      <c r="X15" s="176">
        <v>0</v>
      </c>
      <c r="Y15" s="176">
        <v>0</v>
      </c>
      <c r="Z15" s="226">
        <v>0</v>
      </c>
      <c r="AA15" s="229">
        <f t="shared" si="1"/>
        <v>2349247</v>
      </c>
      <c r="AB15" s="14">
        <f t="shared" si="2"/>
        <v>0</v>
      </c>
      <c r="AC15" s="176">
        <v>25000</v>
      </c>
      <c r="AD15" s="169">
        <v>0</v>
      </c>
      <c r="AE15" s="160">
        <v>0</v>
      </c>
      <c r="AF15" s="226">
        <v>0</v>
      </c>
      <c r="AG15" s="227">
        <f t="shared" si="6"/>
        <v>25000</v>
      </c>
      <c r="AH15" s="227">
        <f t="shared" si="7"/>
        <v>2374247</v>
      </c>
    </row>
    <row r="16" spans="1:242" x14ac:dyDescent="0.2">
      <c r="A16" s="28" t="str">
        <f>+'Original ABG Allocation'!A15</f>
        <v>10</v>
      </c>
      <c r="B16" s="28" t="str">
        <f>+'Original ABG Allocation'!B15</f>
        <v>CAMBRIA</v>
      </c>
      <c r="C16" s="160">
        <v>3341165</v>
      </c>
      <c r="D16" s="157">
        <v>677422</v>
      </c>
      <c r="E16" s="157">
        <v>11060</v>
      </c>
      <c r="F16" s="160">
        <v>4977</v>
      </c>
      <c r="G16" s="211">
        <f t="shared" si="0"/>
        <v>4034624</v>
      </c>
      <c r="H16" s="43"/>
      <c r="I16" s="228">
        <v>0</v>
      </c>
      <c r="J16" s="228">
        <v>0</v>
      </c>
      <c r="K16" s="228">
        <v>0</v>
      </c>
      <c r="L16" s="43">
        <v>0</v>
      </c>
      <c r="M16" s="43">
        <f t="shared" si="3"/>
        <v>0</v>
      </c>
      <c r="N16" s="43">
        <v>0</v>
      </c>
      <c r="O16" s="238"/>
      <c r="P16" s="176">
        <v>0</v>
      </c>
      <c r="Q16" s="160">
        <v>-55456</v>
      </c>
      <c r="R16" s="160">
        <v>-1106</v>
      </c>
      <c r="S16" s="226">
        <v>0</v>
      </c>
      <c r="T16" s="176">
        <f t="shared" si="4"/>
        <v>-56562</v>
      </c>
      <c r="U16" s="227">
        <f t="shared" si="5"/>
        <v>3978062</v>
      </c>
      <c r="V16" s="36"/>
      <c r="W16" s="176">
        <v>0</v>
      </c>
      <c r="X16" s="176">
        <v>0</v>
      </c>
      <c r="Y16" s="176">
        <v>0</v>
      </c>
      <c r="Z16" s="226">
        <v>0</v>
      </c>
      <c r="AA16" s="229">
        <f t="shared" si="1"/>
        <v>3978062</v>
      </c>
      <c r="AB16" s="14">
        <f t="shared" si="2"/>
        <v>0</v>
      </c>
      <c r="AC16" s="176">
        <v>0</v>
      </c>
      <c r="AD16" s="169">
        <v>0</v>
      </c>
      <c r="AE16" s="160">
        <v>0</v>
      </c>
      <c r="AF16" s="226">
        <v>0</v>
      </c>
      <c r="AG16" s="227">
        <f t="shared" si="6"/>
        <v>0</v>
      </c>
      <c r="AH16" s="227">
        <f t="shared" si="7"/>
        <v>3978062</v>
      </c>
    </row>
    <row r="17" spans="1:34" x14ac:dyDescent="0.2">
      <c r="A17" s="28" t="str">
        <f>+'Original ABG Allocation'!A16</f>
        <v>11</v>
      </c>
      <c r="B17" s="28" t="str">
        <f>+'Original ABG Allocation'!B16</f>
        <v>BLAIR</v>
      </c>
      <c r="C17" s="160">
        <v>2253680</v>
      </c>
      <c r="D17" s="157">
        <v>490258</v>
      </c>
      <c r="E17" s="157">
        <v>8120</v>
      </c>
      <c r="F17" s="160">
        <v>11319</v>
      </c>
      <c r="G17" s="211">
        <f t="shared" si="0"/>
        <v>2763377</v>
      </c>
      <c r="H17" s="43"/>
      <c r="I17" s="228">
        <v>0</v>
      </c>
      <c r="J17" s="228">
        <v>0</v>
      </c>
      <c r="K17" s="228">
        <v>0</v>
      </c>
      <c r="L17" s="43">
        <v>0</v>
      </c>
      <c r="M17" s="43">
        <f t="shared" si="3"/>
        <v>0</v>
      </c>
      <c r="N17" s="43">
        <v>0</v>
      </c>
      <c r="O17" s="238"/>
      <c r="P17" s="176">
        <v>0</v>
      </c>
      <c r="Q17" s="160">
        <v>-31320</v>
      </c>
      <c r="R17" s="160">
        <v>-812</v>
      </c>
      <c r="S17" s="226">
        <v>0</v>
      </c>
      <c r="T17" s="176">
        <f t="shared" si="4"/>
        <v>-32132</v>
      </c>
      <c r="U17" s="227">
        <f t="shared" si="5"/>
        <v>2731245</v>
      </c>
      <c r="V17" s="36"/>
      <c r="W17" s="176">
        <v>0</v>
      </c>
      <c r="X17" s="176">
        <v>0</v>
      </c>
      <c r="Y17" s="176">
        <v>0</v>
      </c>
      <c r="Z17" s="226">
        <v>0</v>
      </c>
      <c r="AA17" s="229">
        <f t="shared" si="1"/>
        <v>2731245</v>
      </c>
      <c r="AB17" s="14">
        <f t="shared" si="2"/>
        <v>0</v>
      </c>
      <c r="AC17" s="176">
        <v>25000</v>
      </c>
      <c r="AD17" s="169">
        <v>0</v>
      </c>
      <c r="AE17" s="160">
        <v>0</v>
      </c>
      <c r="AF17" s="226">
        <v>0</v>
      </c>
      <c r="AG17" s="227">
        <f t="shared" si="6"/>
        <v>25000</v>
      </c>
      <c r="AH17" s="227">
        <f t="shared" si="7"/>
        <v>2756245</v>
      </c>
    </row>
    <row r="18" spans="1:34" x14ac:dyDescent="0.2">
      <c r="A18" s="28" t="str">
        <f>+'Original ABG Allocation'!A17</f>
        <v>12</v>
      </c>
      <c r="B18" s="28" t="str">
        <f>+'Original ABG Allocation'!B17</f>
        <v>BED/FULT/HUNT</v>
      </c>
      <c r="C18" s="160">
        <v>2447032</v>
      </c>
      <c r="D18" s="157">
        <v>660953</v>
      </c>
      <c r="E18" s="157">
        <v>8750</v>
      </c>
      <c r="F18" s="160">
        <v>5248</v>
      </c>
      <c r="G18" s="211">
        <f t="shared" si="0"/>
        <v>3121983</v>
      </c>
      <c r="H18" s="43"/>
      <c r="I18" s="228">
        <v>0</v>
      </c>
      <c r="J18" s="228">
        <v>0</v>
      </c>
      <c r="K18" s="228">
        <v>0</v>
      </c>
      <c r="L18" s="43">
        <v>0</v>
      </c>
      <c r="M18" s="43">
        <f t="shared" si="3"/>
        <v>0</v>
      </c>
      <c r="N18" s="43">
        <v>0</v>
      </c>
      <c r="O18" s="238"/>
      <c r="P18" s="176">
        <v>0</v>
      </c>
      <c r="Q18" s="160">
        <v>-22598</v>
      </c>
      <c r="R18" s="160">
        <v>423</v>
      </c>
      <c r="S18" s="226">
        <v>0</v>
      </c>
      <c r="T18" s="176">
        <f t="shared" si="4"/>
        <v>-22175</v>
      </c>
      <c r="U18" s="227">
        <f t="shared" si="5"/>
        <v>3099808</v>
      </c>
      <c r="V18" s="36"/>
      <c r="W18" s="176">
        <v>0</v>
      </c>
      <c r="X18" s="176">
        <v>0</v>
      </c>
      <c r="Y18" s="176">
        <v>0</v>
      </c>
      <c r="Z18" s="226">
        <v>0</v>
      </c>
      <c r="AA18" s="229">
        <f t="shared" si="1"/>
        <v>3099808</v>
      </c>
      <c r="AB18" s="14">
        <f t="shared" si="2"/>
        <v>0</v>
      </c>
      <c r="AC18" s="176">
        <v>25000</v>
      </c>
      <c r="AD18" s="169">
        <v>0</v>
      </c>
      <c r="AE18" s="160">
        <v>0</v>
      </c>
      <c r="AF18" s="226">
        <v>0</v>
      </c>
      <c r="AG18" s="227">
        <f t="shared" si="6"/>
        <v>25000</v>
      </c>
      <c r="AH18" s="227">
        <f t="shared" si="7"/>
        <v>3124808</v>
      </c>
    </row>
    <row r="19" spans="1:34" x14ac:dyDescent="0.2">
      <c r="A19" s="28" t="str">
        <f>+'Original ABG Allocation'!A18</f>
        <v>13</v>
      </c>
      <c r="B19" s="28" t="str">
        <f>+'Original ABG Allocation'!B18</f>
        <v>CENTRE</v>
      </c>
      <c r="C19" s="160">
        <v>1139242</v>
      </c>
      <c r="D19" s="157">
        <v>230313</v>
      </c>
      <c r="E19" s="157">
        <v>3850</v>
      </c>
      <c r="F19" s="160">
        <v>7869</v>
      </c>
      <c r="G19" s="211">
        <f t="shared" si="0"/>
        <v>1381274</v>
      </c>
      <c r="H19" s="43"/>
      <c r="I19" s="228">
        <v>0</v>
      </c>
      <c r="J19" s="228">
        <v>0</v>
      </c>
      <c r="K19" s="228">
        <v>0</v>
      </c>
      <c r="L19" s="101">
        <v>0</v>
      </c>
      <c r="M19" s="43">
        <f t="shared" si="3"/>
        <v>0</v>
      </c>
      <c r="N19" s="43">
        <v>0</v>
      </c>
      <c r="O19" s="238"/>
      <c r="P19" s="176">
        <v>0</v>
      </c>
      <c r="Q19" s="160">
        <v>66156</v>
      </c>
      <c r="R19" s="160">
        <v>1032</v>
      </c>
      <c r="S19" s="226">
        <v>0</v>
      </c>
      <c r="T19" s="176">
        <f t="shared" si="4"/>
        <v>67188</v>
      </c>
      <c r="U19" s="227">
        <f t="shared" si="5"/>
        <v>1448462</v>
      </c>
      <c r="V19" s="36"/>
      <c r="W19" s="176">
        <v>0</v>
      </c>
      <c r="X19" s="176">
        <v>0</v>
      </c>
      <c r="Y19" s="176">
        <v>0</v>
      </c>
      <c r="Z19" s="226">
        <v>0</v>
      </c>
      <c r="AA19" s="229">
        <f t="shared" si="1"/>
        <v>1448462</v>
      </c>
      <c r="AB19" s="14">
        <f t="shared" si="2"/>
        <v>0</v>
      </c>
      <c r="AC19" s="176">
        <v>0</v>
      </c>
      <c r="AD19" s="169">
        <v>0</v>
      </c>
      <c r="AE19" s="160">
        <v>0</v>
      </c>
      <c r="AF19" s="226">
        <v>0</v>
      </c>
      <c r="AG19" s="227">
        <f t="shared" si="6"/>
        <v>0</v>
      </c>
      <c r="AH19" s="227">
        <f t="shared" si="7"/>
        <v>1448462</v>
      </c>
    </row>
    <row r="20" spans="1:34" x14ac:dyDescent="0.2">
      <c r="A20" s="28" t="str">
        <f>+'Original ABG Allocation'!A19</f>
        <v>14</v>
      </c>
      <c r="B20" s="28" t="str">
        <f>+'Original ABG Allocation'!B19</f>
        <v>LYCOM/CLINTON</v>
      </c>
      <c r="C20" s="160">
        <v>2510419</v>
      </c>
      <c r="D20" s="157">
        <v>630821</v>
      </c>
      <c r="E20" s="157">
        <v>8890</v>
      </c>
      <c r="F20" s="160">
        <v>9479</v>
      </c>
      <c r="G20" s="211">
        <f t="shared" si="0"/>
        <v>3159609</v>
      </c>
      <c r="H20" s="43"/>
      <c r="I20" s="228">
        <v>0</v>
      </c>
      <c r="J20" s="228">
        <v>0</v>
      </c>
      <c r="K20" s="228">
        <v>0</v>
      </c>
      <c r="L20" s="101">
        <v>0</v>
      </c>
      <c r="M20" s="43">
        <f t="shared" si="3"/>
        <v>0</v>
      </c>
      <c r="N20" s="43">
        <v>0</v>
      </c>
      <c r="O20" s="238"/>
      <c r="P20" s="176">
        <v>0</v>
      </c>
      <c r="Q20" s="160">
        <v>1824</v>
      </c>
      <c r="R20" s="160">
        <v>342</v>
      </c>
      <c r="S20" s="226">
        <v>0</v>
      </c>
      <c r="T20" s="176">
        <f t="shared" si="4"/>
        <v>2166</v>
      </c>
      <c r="U20" s="227">
        <f t="shared" si="5"/>
        <v>3161775</v>
      </c>
      <c r="V20" s="36"/>
      <c r="W20" s="176">
        <v>0</v>
      </c>
      <c r="X20" s="176">
        <v>0</v>
      </c>
      <c r="Y20" s="176">
        <v>0</v>
      </c>
      <c r="Z20" s="226">
        <v>0</v>
      </c>
      <c r="AA20" s="229">
        <f t="shared" si="1"/>
        <v>3161775</v>
      </c>
      <c r="AB20" s="14">
        <f t="shared" si="2"/>
        <v>0</v>
      </c>
      <c r="AC20" s="176">
        <v>-96466</v>
      </c>
      <c r="AD20" s="169">
        <v>0</v>
      </c>
      <c r="AE20" s="160">
        <v>0</v>
      </c>
      <c r="AF20" s="226">
        <v>0</v>
      </c>
      <c r="AG20" s="227">
        <f t="shared" si="6"/>
        <v>-96466</v>
      </c>
      <c r="AH20" s="227">
        <f t="shared" si="7"/>
        <v>3065309</v>
      </c>
    </row>
    <row r="21" spans="1:34" x14ac:dyDescent="0.2">
      <c r="A21" s="28" t="str">
        <f>+'Original ABG Allocation'!A20</f>
        <v>15</v>
      </c>
      <c r="B21" s="28" t="str">
        <f>+'Original ABG Allocation'!B20</f>
        <v>COLUM/MONT</v>
      </c>
      <c r="C21" s="160">
        <v>1377171</v>
      </c>
      <c r="D21" s="157">
        <v>389299</v>
      </c>
      <c r="E21" s="157">
        <v>4900</v>
      </c>
      <c r="F21" s="160">
        <v>18243</v>
      </c>
      <c r="G21" s="211">
        <f t="shared" si="0"/>
        <v>1789613</v>
      </c>
      <c r="H21" s="43"/>
      <c r="I21" s="228">
        <v>0</v>
      </c>
      <c r="J21" s="228">
        <v>0</v>
      </c>
      <c r="K21" s="228">
        <v>0</v>
      </c>
      <c r="L21" s="101">
        <v>0</v>
      </c>
      <c r="M21" s="43">
        <f t="shared" si="3"/>
        <v>0</v>
      </c>
      <c r="N21" s="43">
        <v>0</v>
      </c>
      <c r="O21" s="238"/>
      <c r="P21" s="176">
        <v>0</v>
      </c>
      <c r="Q21" s="160">
        <v>-27879</v>
      </c>
      <c r="R21" s="160">
        <v>264</v>
      </c>
      <c r="S21" s="226">
        <v>0</v>
      </c>
      <c r="T21" s="176">
        <f t="shared" si="4"/>
        <v>-27615</v>
      </c>
      <c r="U21" s="227">
        <f t="shared" si="5"/>
        <v>1761998</v>
      </c>
      <c r="V21" s="36"/>
      <c r="W21" s="176">
        <v>0</v>
      </c>
      <c r="X21" s="176">
        <v>0</v>
      </c>
      <c r="Y21" s="176">
        <v>0</v>
      </c>
      <c r="Z21" s="226">
        <v>0</v>
      </c>
      <c r="AA21" s="229">
        <f t="shared" si="1"/>
        <v>1761998</v>
      </c>
      <c r="AB21" s="14">
        <f t="shared" si="2"/>
        <v>0</v>
      </c>
      <c r="AC21" s="176">
        <v>25000</v>
      </c>
      <c r="AD21" s="169">
        <v>0</v>
      </c>
      <c r="AE21" s="160">
        <v>0</v>
      </c>
      <c r="AF21" s="226">
        <v>0</v>
      </c>
      <c r="AG21" s="227">
        <f t="shared" si="6"/>
        <v>25000</v>
      </c>
      <c r="AH21" s="227">
        <f t="shared" si="7"/>
        <v>1786998</v>
      </c>
    </row>
    <row r="22" spans="1:34" x14ac:dyDescent="0.2">
      <c r="A22" s="28" t="str">
        <f>+'Original ABG Allocation'!A21</f>
        <v>16</v>
      </c>
      <c r="B22" s="28" t="str">
        <f>+'Original ABG Allocation'!B21</f>
        <v>NORTHUMBERLND</v>
      </c>
      <c r="C22" s="160">
        <v>2380291</v>
      </c>
      <c r="D22" s="157">
        <v>553009</v>
      </c>
      <c r="E22" s="157">
        <v>8260</v>
      </c>
      <c r="F22" s="160">
        <v>13485</v>
      </c>
      <c r="G22" s="211">
        <f t="shared" si="0"/>
        <v>2955045</v>
      </c>
      <c r="H22" s="43"/>
      <c r="I22" s="228">
        <v>0</v>
      </c>
      <c r="J22" s="228">
        <v>0</v>
      </c>
      <c r="K22" s="228">
        <v>0</v>
      </c>
      <c r="L22" s="101">
        <v>0</v>
      </c>
      <c r="M22" s="43">
        <f t="shared" si="3"/>
        <v>0</v>
      </c>
      <c r="N22" s="43">
        <v>0</v>
      </c>
      <c r="O22" s="238"/>
      <c r="P22" s="176">
        <v>0</v>
      </c>
      <c r="Q22" s="160">
        <v>-55300</v>
      </c>
      <c r="R22" s="160">
        <v>-826</v>
      </c>
      <c r="S22" s="226">
        <v>0</v>
      </c>
      <c r="T22" s="176">
        <f t="shared" si="4"/>
        <v>-56126</v>
      </c>
      <c r="U22" s="227">
        <f t="shared" si="5"/>
        <v>2898919</v>
      </c>
      <c r="V22" s="36"/>
      <c r="W22" s="176">
        <v>0</v>
      </c>
      <c r="X22" s="176">
        <v>0</v>
      </c>
      <c r="Y22" s="176">
        <v>0</v>
      </c>
      <c r="Z22" s="226">
        <v>0</v>
      </c>
      <c r="AA22" s="229">
        <f t="shared" si="1"/>
        <v>2898919</v>
      </c>
      <c r="AB22" s="14">
        <f t="shared" si="2"/>
        <v>0</v>
      </c>
      <c r="AC22" s="176">
        <v>0</v>
      </c>
      <c r="AD22" s="169">
        <v>0</v>
      </c>
      <c r="AE22" s="160">
        <v>0</v>
      </c>
      <c r="AF22" s="226">
        <v>0</v>
      </c>
      <c r="AG22" s="227">
        <f t="shared" si="6"/>
        <v>0</v>
      </c>
      <c r="AH22" s="227">
        <f t="shared" si="7"/>
        <v>2898919</v>
      </c>
    </row>
    <row r="23" spans="1:34" x14ac:dyDescent="0.2">
      <c r="A23" s="28" t="str">
        <f>+'Original ABG Allocation'!A22</f>
        <v>17</v>
      </c>
      <c r="B23" s="28" t="str">
        <f>+'Original ABG Allocation'!B22</f>
        <v>UNION/SNYDER</v>
      </c>
      <c r="C23" s="160">
        <v>1072616</v>
      </c>
      <c r="D23" s="157">
        <v>210552</v>
      </c>
      <c r="E23" s="157">
        <v>3570</v>
      </c>
      <c r="F23" s="160">
        <v>9142</v>
      </c>
      <c r="G23" s="211">
        <f t="shared" si="0"/>
        <v>1295880</v>
      </c>
      <c r="H23" s="43"/>
      <c r="I23" s="228">
        <v>0</v>
      </c>
      <c r="J23" s="228">
        <v>0</v>
      </c>
      <c r="K23" s="228">
        <v>0</v>
      </c>
      <c r="L23" s="101">
        <v>0</v>
      </c>
      <c r="M23" s="43">
        <f t="shared" si="3"/>
        <v>0</v>
      </c>
      <c r="N23" s="43">
        <v>0</v>
      </c>
      <c r="O23" s="238"/>
      <c r="P23" s="176">
        <v>0</v>
      </c>
      <c r="Q23" s="160">
        <v>56148</v>
      </c>
      <c r="R23" s="160">
        <v>844</v>
      </c>
      <c r="S23" s="226">
        <v>0</v>
      </c>
      <c r="T23" s="176">
        <f t="shared" si="4"/>
        <v>56992</v>
      </c>
      <c r="U23" s="227">
        <f t="shared" si="5"/>
        <v>1352872</v>
      </c>
      <c r="V23" s="36"/>
      <c r="W23" s="176">
        <v>0</v>
      </c>
      <c r="X23" s="176">
        <v>0</v>
      </c>
      <c r="Y23" s="176">
        <v>0</v>
      </c>
      <c r="Z23" s="226">
        <v>0</v>
      </c>
      <c r="AA23" s="229">
        <f t="shared" si="1"/>
        <v>1352872</v>
      </c>
      <c r="AB23" s="14">
        <f t="shared" si="2"/>
        <v>0</v>
      </c>
      <c r="AC23" s="176">
        <v>20000</v>
      </c>
      <c r="AD23" s="169">
        <v>0</v>
      </c>
      <c r="AE23" s="160">
        <v>0</v>
      </c>
      <c r="AF23" s="226">
        <v>0</v>
      </c>
      <c r="AG23" s="227">
        <f t="shared" si="6"/>
        <v>20000</v>
      </c>
      <c r="AH23" s="227">
        <f t="shared" si="7"/>
        <v>1372872</v>
      </c>
    </row>
    <row r="24" spans="1:34" x14ac:dyDescent="0.2">
      <c r="A24" s="28" t="str">
        <f>+'Original ABG Allocation'!A23</f>
        <v>18</v>
      </c>
      <c r="B24" s="28" t="str">
        <f>+'Original ABG Allocation'!B23</f>
        <v>MIFF/JUNIATA</v>
      </c>
      <c r="C24" s="160">
        <v>1475983</v>
      </c>
      <c r="D24" s="157">
        <v>342740</v>
      </c>
      <c r="E24" s="157">
        <v>5040</v>
      </c>
      <c r="F24" s="160">
        <v>4203</v>
      </c>
      <c r="G24" s="211">
        <f t="shared" si="0"/>
        <v>1827966</v>
      </c>
      <c r="H24" s="43"/>
      <c r="I24" s="228">
        <v>0</v>
      </c>
      <c r="J24" s="228">
        <v>0</v>
      </c>
      <c r="K24" s="228">
        <v>0</v>
      </c>
      <c r="L24" s="101">
        <v>0</v>
      </c>
      <c r="M24" s="43">
        <f t="shared" si="3"/>
        <v>0</v>
      </c>
      <c r="N24" s="43">
        <v>0</v>
      </c>
      <c r="O24" s="238"/>
      <c r="P24" s="176">
        <v>0</v>
      </c>
      <c r="Q24" s="160">
        <v>15691</v>
      </c>
      <c r="R24" s="160">
        <v>357</v>
      </c>
      <c r="S24" s="226">
        <v>0</v>
      </c>
      <c r="T24" s="176">
        <f t="shared" si="4"/>
        <v>16048</v>
      </c>
      <c r="U24" s="227">
        <f t="shared" si="5"/>
        <v>1844014</v>
      </c>
      <c r="V24" s="36"/>
      <c r="W24" s="176">
        <v>0</v>
      </c>
      <c r="X24" s="176">
        <v>0</v>
      </c>
      <c r="Y24" s="176">
        <v>0</v>
      </c>
      <c r="Z24" s="226">
        <v>0</v>
      </c>
      <c r="AA24" s="229">
        <f t="shared" si="1"/>
        <v>1844014</v>
      </c>
      <c r="AB24" s="14">
        <f t="shared" si="2"/>
        <v>0</v>
      </c>
      <c r="AC24" s="176">
        <v>0</v>
      </c>
      <c r="AD24" s="169">
        <v>0</v>
      </c>
      <c r="AE24" s="160">
        <v>0</v>
      </c>
      <c r="AF24" s="226">
        <v>0</v>
      </c>
      <c r="AG24" s="227">
        <f t="shared" si="6"/>
        <v>0</v>
      </c>
      <c r="AH24" s="227">
        <f t="shared" si="7"/>
        <v>1844014</v>
      </c>
    </row>
    <row r="25" spans="1:34" x14ac:dyDescent="0.2">
      <c r="A25" s="28" t="str">
        <f>+'Original ABG Allocation'!A24</f>
        <v>19</v>
      </c>
      <c r="B25" s="28" t="str">
        <f>+'Original ABG Allocation'!B24</f>
        <v>FRANKLIN</v>
      </c>
      <c r="C25" s="160">
        <v>1803481</v>
      </c>
      <c r="D25" s="157">
        <v>614172</v>
      </c>
      <c r="E25" s="157">
        <v>6860</v>
      </c>
      <c r="F25" s="160">
        <v>11869</v>
      </c>
      <c r="G25" s="211">
        <f t="shared" si="0"/>
        <v>2436382</v>
      </c>
      <c r="H25" s="43"/>
      <c r="I25" s="228">
        <v>0</v>
      </c>
      <c r="J25" s="228">
        <v>0</v>
      </c>
      <c r="K25" s="228">
        <v>0</v>
      </c>
      <c r="L25" s="101">
        <v>0</v>
      </c>
      <c r="M25" s="43">
        <f t="shared" si="3"/>
        <v>0</v>
      </c>
      <c r="N25" s="43">
        <v>0</v>
      </c>
      <c r="O25" s="238"/>
      <c r="P25" s="176">
        <v>0</v>
      </c>
      <c r="Q25" s="160">
        <v>-61416</v>
      </c>
      <c r="R25" s="160">
        <v>510</v>
      </c>
      <c r="S25" s="226">
        <v>0</v>
      </c>
      <c r="T25" s="176">
        <f t="shared" si="4"/>
        <v>-60906</v>
      </c>
      <c r="U25" s="227">
        <f t="shared" si="5"/>
        <v>2375476</v>
      </c>
      <c r="V25" s="36"/>
      <c r="W25" s="176">
        <v>0</v>
      </c>
      <c r="X25" s="176">
        <v>0</v>
      </c>
      <c r="Y25" s="176">
        <v>0</v>
      </c>
      <c r="Z25" s="226">
        <v>0</v>
      </c>
      <c r="AA25" s="229">
        <f t="shared" si="1"/>
        <v>2375476</v>
      </c>
      <c r="AB25" s="14">
        <f t="shared" si="2"/>
        <v>0</v>
      </c>
      <c r="AC25" s="176">
        <v>0</v>
      </c>
      <c r="AD25" s="169">
        <v>0</v>
      </c>
      <c r="AE25" s="160">
        <v>0</v>
      </c>
      <c r="AF25" s="226">
        <v>0</v>
      </c>
      <c r="AG25" s="227">
        <f t="shared" si="6"/>
        <v>0</v>
      </c>
      <c r="AH25" s="227">
        <f t="shared" si="7"/>
        <v>2375476</v>
      </c>
    </row>
    <row r="26" spans="1:34" x14ac:dyDescent="0.2">
      <c r="A26" s="28" t="str">
        <f>+'Original ABG Allocation'!A25</f>
        <v>20</v>
      </c>
      <c r="B26" s="28" t="str">
        <f>+'Original ABG Allocation'!B25</f>
        <v>ADAMS</v>
      </c>
      <c r="C26" s="160">
        <v>1114136</v>
      </c>
      <c r="D26" s="157">
        <v>144146</v>
      </c>
      <c r="E26" s="157">
        <v>3500</v>
      </c>
      <c r="F26" s="160">
        <v>1664</v>
      </c>
      <c r="G26" s="211">
        <f t="shared" si="0"/>
        <v>1263446</v>
      </c>
      <c r="H26" s="43"/>
      <c r="I26" s="228">
        <v>0</v>
      </c>
      <c r="J26" s="228">
        <v>0</v>
      </c>
      <c r="K26" s="228">
        <v>0</v>
      </c>
      <c r="L26" s="101">
        <v>0</v>
      </c>
      <c r="M26" s="43">
        <f t="shared" si="3"/>
        <v>0</v>
      </c>
      <c r="N26" s="43">
        <v>0</v>
      </c>
      <c r="O26" s="238"/>
      <c r="P26" s="176">
        <v>0</v>
      </c>
      <c r="Q26" s="160">
        <v>110787</v>
      </c>
      <c r="R26" s="160">
        <v>1407</v>
      </c>
      <c r="S26" s="226">
        <v>0</v>
      </c>
      <c r="T26" s="176">
        <f t="shared" si="4"/>
        <v>112194</v>
      </c>
      <c r="U26" s="227">
        <f t="shared" si="5"/>
        <v>1375640</v>
      </c>
      <c r="V26" s="36"/>
      <c r="W26" s="176">
        <v>0</v>
      </c>
      <c r="X26" s="176">
        <v>0</v>
      </c>
      <c r="Y26" s="176">
        <v>0</v>
      </c>
      <c r="Z26" s="226">
        <v>0</v>
      </c>
      <c r="AA26" s="229">
        <f t="shared" si="1"/>
        <v>1375640</v>
      </c>
      <c r="AB26" s="14">
        <f t="shared" si="2"/>
        <v>0</v>
      </c>
      <c r="AC26" s="176">
        <v>0</v>
      </c>
      <c r="AD26" s="169">
        <v>0</v>
      </c>
      <c r="AE26" s="160">
        <v>0</v>
      </c>
      <c r="AF26" s="226">
        <v>0</v>
      </c>
      <c r="AG26" s="227">
        <f t="shared" si="6"/>
        <v>0</v>
      </c>
      <c r="AH26" s="227">
        <f t="shared" si="7"/>
        <v>1375640</v>
      </c>
    </row>
    <row r="27" spans="1:34" x14ac:dyDescent="0.2">
      <c r="A27" s="28" t="str">
        <f>+'Original ABG Allocation'!A26</f>
        <v>21</v>
      </c>
      <c r="B27" s="28" t="str">
        <f>+'Original ABG Allocation'!B26</f>
        <v>CUMBERLAND</v>
      </c>
      <c r="C27" s="160">
        <v>1922188</v>
      </c>
      <c r="D27" s="157">
        <v>335073</v>
      </c>
      <c r="E27" s="157">
        <v>6720</v>
      </c>
      <c r="F27" s="160">
        <v>9678</v>
      </c>
      <c r="G27" s="211">
        <f t="shared" si="0"/>
        <v>2273659</v>
      </c>
      <c r="H27" s="43"/>
      <c r="I27" s="228">
        <v>0</v>
      </c>
      <c r="J27" s="228">
        <v>0</v>
      </c>
      <c r="K27" s="228">
        <v>0</v>
      </c>
      <c r="L27" s="101">
        <v>0</v>
      </c>
      <c r="M27" s="43">
        <f t="shared" si="3"/>
        <v>0</v>
      </c>
      <c r="N27" s="43">
        <v>0</v>
      </c>
      <c r="O27" s="238"/>
      <c r="P27" s="176">
        <v>0</v>
      </c>
      <c r="Q27" s="160">
        <v>113736</v>
      </c>
      <c r="R27" s="160">
        <v>1317</v>
      </c>
      <c r="S27" s="226">
        <v>0</v>
      </c>
      <c r="T27" s="176">
        <f t="shared" si="4"/>
        <v>115053</v>
      </c>
      <c r="U27" s="227">
        <f t="shared" si="5"/>
        <v>2388712</v>
      </c>
      <c r="V27" s="36"/>
      <c r="W27" s="176">
        <v>0</v>
      </c>
      <c r="X27" s="176">
        <v>0</v>
      </c>
      <c r="Y27" s="176">
        <v>0</v>
      </c>
      <c r="Z27" s="226">
        <v>0</v>
      </c>
      <c r="AA27" s="229">
        <f t="shared" si="1"/>
        <v>2388712</v>
      </c>
      <c r="AB27" s="14">
        <f t="shared" si="2"/>
        <v>0</v>
      </c>
      <c r="AC27" s="176">
        <v>0</v>
      </c>
      <c r="AD27" s="169">
        <v>0</v>
      </c>
      <c r="AE27" s="160">
        <v>0</v>
      </c>
      <c r="AF27" s="226">
        <v>0</v>
      </c>
      <c r="AG27" s="227">
        <f t="shared" si="6"/>
        <v>0</v>
      </c>
      <c r="AH27" s="227">
        <f t="shared" si="7"/>
        <v>2388712</v>
      </c>
    </row>
    <row r="28" spans="1:34" x14ac:dyDescent="0.2">
      <c r="A28" s="28" t="str">
        <f>+'Original ABG Allocation'!A27</f>
        <v>22</v>
      </c>
      <c r="B28" s="28" t="str">
        <f>+'Original ABG Allocation'!B27</f>
        <v>PERRY</v>
      </c>
      <c r="C28" s="160">
        <v>618436</v>
      </c>
      <c r="D28" s="157">
        <v>141620</v>
      </c>
      <c r="E28" s="157">
        <v>2100</v>
      </c>
      <c r="F28" s="160">
        <v>4848</v>
      </c>
      <c r="G28" s="211">
        <f t="shared" si="0"/>
        <v>767004</v>
      </c>
      <c r="H28" s="43"/>
      <c r="I28" s="228">
        <v>0</v>
      </c>
      <c r="J28" s="228">
        <v>0</v>
      </c>
      <c r="K28" s="228">
        <v>0</v>
      </c>
      <c r="L28" s="101">
        <v>0</v>
      </c>
      <c r="M28" s="43">
        <f t="shared" si="3"/>
        <v>0</v>
      </c>
      <c r="N28" s="43">
        <v>0</v>
      </c>
      <c r="O28" s="238"/>
      <c r="P28" s="176">
        <v>0</v>
      </c>
      <c r="Q28" s="160">
        <v>32411</v>
      </c>
      <c r="R28" s="160">
        <v>605</v>
      </c>
      <c r="S28" s="226">
        <v>0</v>
      </c>
      <c r="T28" s="176">
        <f t="shared" si="4"/>
        <v>33016</v>
      </c>
      <c r="U28" s="227">
        <f t="shared" si="5"/>
        <v>800020</v>
      </c>
      <c r="V28" s="36"/>
      <c r="W28" s="176">
        <v>0</v>
      </c>
      <c r="X28" s="176">
        <v>0</v>
      </c>
      <c r="Y28" s="176">
        <v>0</v>
      </c>
      <c r="Z28" s="226">
        <v>0</v>
      </c>
      <c r="AA28" s="229">
        <f t="shared" si="1"/>
        <v>800020</v>
      </c>
      <c r="AB28" s="14">
        <f t="shared" si="2"/>
        <v>0</v>
      </c>
      <c r="AC28" s="176">
        <v>0</v>
      </c>
      <c r="AD28" s="169">
        <v>0</v>
      </c>
      <c r="AE28" s="160">
        <v>0</v>
      </c>
      <c r="AF28" s="226">
        <v>0</v>
      </c>
      <c r="AG28" s="227">
        <f t="shared" si="6"/>
        <v>0</v>
      </c>
      <c r="AH28" s="227">
        <f t="shared" si="7"/>
        <v>800020</v>
      </c>
    </row>
    <row r="29" spans="1:34" x14ac:dyDescent="0.2">
      <c r="A29" s="28" t="str">
        <f>+'Original ABG Allocation'!A28</f>
        <v>23</v>
      </c>
      <c r="B29" s="28" t="str">
        <f>+'Original ABG Allocation'!B28</f>
        <v>DAUPHIN</v>
      </c>
      <c r="C29" s="160">
        <v>3841158</v>
      </c>
      <c r="D29" s="157">
        <v>611424</v>
      </c>
      <c r="E29" s="157">
        <v>12250</v>
      </c>
      <c r="F29" s="160">
        <v>23560</v>
      </c>
      <c r="G29" s="211">
        <f t="shared" si="0"/>
        <v>4488392</v>
      </c>
      <c r="H29" s="43"/>
      <c r="I29" s="228">
        <v>0</v>
      </c>
      <c r="J29" s="228">
        <v>0</v>
      </c>
      <c r="K29" s="228">
        <v>0</v>
      </c>
      <c r="L29" s="101">
        <v>0</v>
      </c>
      <c r="M29" s="43">
        <f t="shared" si="3"/>
        <v>0</v>
      </c>
      <c r="N29" s="43">
        <v>0</v>
      </c>
      <c r="O29" s="238"/>
      <c r="P29" s="176">
        <v>0</v>
      </c>
      <c r="Q29" s="160">
        <v>111446</v>
      </c>
      <c r="R29" s="160">
        <v>681</v>
      </c>
      <c r="S29" s="226">
        <v>0</v>
      </c>
      <c r="T29" s="176">
        <f t="shared" si="4"/>
        <v>112127</v>
      </c>
      <c r="U29" s="227">
        <f t="shared" si="5"/>
        <v>4600519</v>
      </c>
      <c r="V29" s="36"/>
      <c r="W29" s="176">
        <v>0</v>
      </c>
      <c r="X29" s="176">
        <v>0</v>
      </c>
      <c r="Y29" s="176">
        <v>0</v>
      </c>
      <c r="Z29" s="226">
        <v>0</v>
      </c>
      <c r="AA29" s="229">
        <f t="shared" si="1"/>
        <v>4600519</v>
      </c>
      <c r="AB29" s="14">
        <f t="shared" si="2"/>
        <v>0</v>
      </c>
      <c r="AC29" s="176">
        <v>0</v>
      </c>
      <c r="AD29" s="169">
        <v>0</v>
      </c>
      <c r="AE29" s="160">
        <v>0</v>
      </c>
      <c r="AF29" s="226">
        <v>0</v>
      </c>
      <c r="AG29" s="227">
        <f t="shared" si="6"/>
        <v>0</v>
      </c>
      <c r="AH29" s="227">
        <f t="shared" si="7"/>
        <v>4600519</v>
      </c>
    </row>
    <row r="30" spans="1:34" x14ac:dyDescent="0.2">
      <c r="A30" s="28" t="str">
        <f>+'Original ABG Allocation'!A29</f>
        <v>24</v>
      </c>
      <c r="B30" s="28" t="str">
        <f>+'Original ABG Allocation'!B29</f>
        <v>LEBANON</v>
      </c>
      <c r="C30" s="160">
        <v>1583674</v>
      </c>
      <c r="D30" s="157">
        <v>338272</v>
      </c>
      <c r="E30" s="157">
        <v>5460</v>
      </c>
      <c r="F30" s="160">
        <v>7308</v>
      </c>
      <c r="G30" s="211">
        <f t="shared" si="0"/>
        <v>1934714</v>
      </c>
      <c r="H30" s="43"/>
      <c r="I30" s="228">
        <v>0</v>
      </c>
      <c r="J30" s="228">
        <v>0</v>
      </c>
      <c r="K30" s="228">
        <v>0</v>
      </c>
      <c r="L30" s="101">
        <v>0</v>
      </c>
      <c r="M30" s="43">
        <f t="shared" si="3"/>
        <v>0</v>
      </c>
      <c r="N30" s="43">
        <v>0</v>
      </c>
      <c r="O30" s="238"/>
      <c r="P30" s="176">
        <v>0</v>
      </c>
      <c r="Q30" s="160">
        <v>35843</v>
      </c>
      <c r="R30" s="160">
        <v>501</v>
      </c>
      <c r="S30" s="226">
        <v>0</v>
      </c>
      <c r="T30" s="176">
        <f t="shared" si="4"/>
        <v>36344</v>
      </c>
      <c r="U30" s="227">
        <f t="shared" si="5"/>
        <v>1971058</v>
      </c>
      <c r="V30" s="36"/>
      <c r="W30" s="176">
        <v>0</v>
      </c>
      <c r="X30" s="176">
        <v>0</v>
      </c>
      <c r="Y30" s="176">
        <v>0</v>
      </c>
      <c r="Z30" s="226">
        <v>0</v>
      </c>
      <c r="AA30" s="229">
        <f t="shared" si="1"/>
        <v>1971058</v>
      </c>
      <c r="AB30" s="14">
        <f t="shared" si="2"/>
        <v>0</v>
      </c>
      <c r="AC30" s="176">
        <v>0</v>
      </c>
      <c r="AD30" s="169">
        <v>0</v>
      </c>
      <c r="AE30" s="160">
        <v>0</v>
      </c>
      <c r="AF30" s="226">
        <v>0</v>
      </c>
      <c r="AG30" s="227">
        <f t="shared" si="6"/>
        <v>0</v>
      </c>
      <c r="AH30" s="227">
        <f t="shared" si="7"/>
        <v>1971058</v>
      </c>
    </row>
    <row r="31" spans="1:34" x14ac:dyDescent="0.2">
      <c r="A31" s="28" t="str">
        <f>+'Original ABG Allocation'!A30</f>
        <v>25</v>
      </c>
      <c r="B31" s="28" t="str">
        <f>+'Original ABG Allocation'!B30</f>
        <v>YORK</v>
      </c>
      <c r="C31" s="160">
        <v>4426279</v>
      </c>
      <c r="D31" s="157">
        <v>898415</v>
      </c>
      <c r="E31" s="157">
        <v>14980</v>
      </c>
      <c r="F31" s="160">
        <v>24343</v>
      </c>
      <c r="G31" s="211">
        <f t="shared" si="0"/>
        <v>5364017</v>
      </c>
      <c r="H31" s="43"/>
      <c r="I31" s="228">
        <v>0</v>
      </c>
      <c r="J31" s="228">
        <v>0</v>
      </c>
      <c r="K31" s="228">
        <v>0</v>
      </c>
      <c r="L31" s="101">
        <v>0</v>
      </c>
      <c r="M31" s="43">
        <f t="shared" si="3"/>
        <v>0</v>
      </c>
      <c r="N31" s="43">
        <v>0</v>
      </c>
      <c r="O31" s="238"/>
      <c r="P31" s="176">
        <v>0</v>
      </c>
      <c r="Q31" s="160">
        <v>149602</v>
      </c>
      <c r="R31" s="160">
        <v>2095</v>
      </c>
      <c r="S31" s="226">
        <v>0</v>
      </c>
      <c r="T31" s="176">
        <f t="shared" si="4"/>
        <v>151697</v>
      </c>
      <c r="U31" s="227">
        <f t="shared" si="5"/>
        <v>5515714</v>
      </c>
      <c r="V31" s="36"/>
      <c r="W31" s="176">
        <v>0</v>
      </c>
      <c r="X31" s="176">
        <v>0</v>
      </c>
      <c r="Y31" s="176">
        <v>0</v>
      </c>
      <c r="Z31" s="226">
        <v>0</v>
      </c>
      <c r="AA31" s="229">
        <f t="shared" si="1"/>
        <v>5515714</v>
      </c>
      <c r="AB31" s="14">
        <f t="shared" si="2"/>
        <v>0</v>
      </c>
      <c r="AC31" s="176">
        <v>0</v>
      </c>
      <c r="AD31" s="169">
        <v>0</v>
      </c>
      <c r="AE31" s="160">
        <v>0</v>
      </c>
      <c r="AF31" s="226">
        <v>0</v>
      </c>
      <c r="AG31" s="227">
        <f t="shared" si="6"/>
        <v>0</v>
      </c>
      <c r="AH31" s="227">
        <f t="shared" si="7"/>
        <v>5515714</v>
      </c>
    </row>
    <row r="32" spans="1:34" x14ac:dyDescent="0.2">
      <c r="A32" s="28" t="str">
        <f>+'Original ABG Allocation'!A31</f>
        <v>26</v>
      </c>
      <c r="B32" s="28" t="str">
        <f>+'Original ABG Allocation'!B31</f>
        <v>LANCASTER</v>
      </c>
      <c r="C32" s="160">
        <v>4730805</v>
      </c>
      <c r="D32" s="157">
        <v>803880</v>
      </c>
      <c r="E32" s="157">
        <v>15750</v>
      </c>
      <c r="F32" s="160">
        <v>58951</v>
      </c>
      <c r="G32" s="211">
        <f t="shared" si="0"/>
        <v>5609386</v>
      </c>
      <c r="H32" s="43"/>
      <c r="I32" s="228">
        <v>0</v>
      </c>
      <c r="J32" s="228">
        <v>0</v>
      </c>
      <c r="K32" s="228">
        <v>0</v>
      </c>
      <c r="L32" s="101">
        <v>0</v>
      </c>
      <c r="M32" s="43">
        <f t="shared" si="3"/>
        <v>0</v>
      </c>
      <c r="N32" s="43">
        <v>0</v>
      </c>
      <c r="O32" s="238"/>
      <c r="P32" s="176">
        <v>0</v>
      </c>
      <c r="Q32" s="160">
        <v>239978</v>
      </c>
      <c r="R32" s="160">
        <v>2735</v>
      </c>
      <c r="S32" s="226">
        <v>0</v>
      </c>
      <c r="T32" s="176">
        <f t="shared" si="4"/>
        <v>242713</v>
      </c>
      <c r="U32" s="227">
        <f t="shared" si="5"/>
        <v>5852099</v>
      </c>
      <c r="V32" s="36"/>
      <c r="W32" s="176">
        <v>0</v>
      </c>
      <c r="X32" s="176">
        <v>0</v>
      </c>
      <c r="Y32" s="176">
        <v>0</v>
      </c>
      <c r="Z32" s="226">
        <v>0</v>
      </c>
      <c r="AA32" s="229">
        <f t="shared" si="1"/>
        <v>5852099</v>
      </c>
      <c r="AB32" s="14">
        <f t="shared" si="2"/>
        <v>0</v>
      </c>
      <c r="AC32" s="176">
        <v>0</v>
      </c>
      <c r="AD32" s="169">
        <v>0</v>
      </c>
      <c r="AE32" s="160">
        <v>0</v>
      </c>
      <c r="AF32" s="226">
        <v>0</v>
      </c>
      <c r="AG32" s="227">
        <f t="shared" si="6"/>
        <v>0</v>
      </c>
      <c r="AH32" s="227">
        <f t="shared" si="7"/>
        <v>5852099</v>
      </c>
    </row>
    <row r="33" spans="1:34" x14ac:dyDescent="0.2">
      <c r="A33" s="28" t="str">
        <f>+'Original ABG Allocation'!A32</f>
        <v>27</v>
      </c>
      <c r="B33" s="28" t="str">
        <f>+'Original ABG Allocation'!B32</f>
        <v>CHESTER</v>
      </c>
      <c r="C33" s="160">
        <v>2858046</v>
      </c>
      <c r="D33" s="157">
        <v>883017</v>
      </c>
      <c r="E33" s="157">
        <v>10640</v>
      </c>
      <c r="F33" s="160">
        <v>14788</v>
      </c>
      <c r="G33" s="211">
        <f t="shared" si="0"/>
        <v>3766491</v>
      </c>
      <c r="H33" s="43"/>
      <c r="I33" s="228">
        <v>0</v>
      </c>
      <c r="J33" s="228">
        <v>0</v>
      </c>
      <c r="K33" s="228">
        <v>0</v>
      </c>
      <c r="L33" s="101">
        <v>0</v>
      </c>
      <c r="M33" s="43">
        <f t="shared" si="3"/>
        <v>0</v>
      </c>
      <c r="N33" s="43">
        <v>0</v>
      </c>
      <c r="O33" s="238"/>
      <c r="P33" s="176">
        <v>0</v>
      </c>
      <c r="Q33" s="160">
        <v>86626</v>
      </c>
      <c r="R33" s="160">
        <v>2795</v>
      </c>
      <c r="S33" s="226">
        <v>0</v>
      </c>
      <c r="T33" s="176">
        <f t="shared" si="4"/>
        <v>89421</v>
      </c>
      <c r="U33" s="227">
        <f t="shared" si="5"/>
        <v>3855912</v>
      </c>
      <c r="V33" s="36"/>
      <c r="W33" s="176">
        <v>0</v>
      </c>
      <c r="X33" s="176">
        <v>0</v>
      </c>
      <c r="Y33" s="176">
        <v>0</v>
      </c>
      <c r="Z33" s="226">
        <v>0</v>
      </c>
      <c r="AA33" s="229">
        <f t="shared" si="1"/>
        <v>3855912</v>
      </c>
      <c r="AB33" s="14">
        <f t="shared" si="2"/>
        <v>0</v>
      </c>
      <c r="AC33" s="176">
        <v>25000</v>
      </c>
      <c r="AD33" s="169">
        <v>0</v>
      </c>
      <c r="AE33" s="160">
        <v>0</v>
      </c>
      <c r="AF33" s="226">
        <v>0</v>
      </c>
      <c r="AG33" s="227">
        <f t="shared" si="6"/>
        <v>25000</v>
      </c>
      <c r="AH33" s="227">
        <f t="shared" si="7"/>
        <v>3880912</v>
      </c>
    </row>
    <row r="34" spans="1:34" x14ac:dyDescent="0.2">
      <c r="A34" s="28" t="str">
        <f>+'Original ABG Allocation'!A33</f>
        <v>28</v>
      </c>
      <c r="B34" s="28" t="str">
        <f>+'Original ABG Allocation'!B33</f>
        <v>MONTGOMERY</v>
      </c>
      <c r="C34" s="160">
        <v>7002364</v>
      </c>
      <c r="D34" s="157">
        <v>1173613</v>
      </c>
      <c r="E34" s="157">
        <v>22400</v>
      </c>
      <c r="F34" s="160">
        <v>14521</v>
      </c>
      <c r="G34" s="211">
        <f t="shared" si="0"/>
        <v>8212898</v>
      </c>
      <c r="H34" s="43"/>
      <c r="I34" s="228">
        <v>0</v>
      </c>
      <c r="J34" s="228">
        <v>0</v>
      </c>
      <c r="K34" s="228">
        <v>0</v>
      </c>
      <c r="L34" s="101">
        <v>0</v>
      </c>
      <c r="M34" s="43">
        <f t="shared" si="3"/>
        <v>0</v>
      </c>
      <c r="N34" s="43">
        <v>0</v>
      </c>
      <c r="O34" s="238"/>
      <c r="P34" s="176">
        <v>0</v>
      </c>
      <c r="Q34" s="160">
        <v>302947</v>
      </c>
      <c r="R34" s="160">
        <v>3405</v>
      </c>
      <c r="S34" s="226">
        <v>0</v>
      </c>
      <c r="T34" s="176">
        <f t="shared" si="4"/>
        <v>306352</v>
      </c>
      <c r="U34" s="227">
        <f t="shared" si="5"/>
        <v>8519250</v>
      </c>
      <c r="V34" s="36"/>
      <c r="W34" s="176">
        <v>0</v>
      </c>
      <c r="X34" s="176">
        <v>0</v>
      </c>
      <c r="Y34" s="176">
        <v>0</v>
      </c>
      <c r="Z34" s="226">
        <v>0</v>
      </c>
      <c r="AA34" s="229">
        <f t="shared" si="1"/>
        <v>8519250</v>
      </c>
      <c r="AB34" s="14">
        <f t="shared" si="2"/>
        <v>0</v>
      </c>
      <c r="AC34" s="176">
        <v>0</v>
      </c>
      <c r="AD34" s="169">
        <v>0</v>
      </c>
      <c r="AE34" s="160">
        <v>0</v>
      </c>
      <c r="AF34" s="226">
        <v>0</v>
      </c>
      <c r="AG34" s="227">
        <f t="shared" si="6"/>
        <v>0</v>
      </c>
      <c r="AH34" s="227">
        <f t="shared" si="7"/>
        <v>8519250</v>
      </c>
    </row>
    <row r="35" spans="1:34" x14ac:dyDescent="0.2">
      <c r="A35" s="28" t="str">
        <f>+'Original ABG Allocation'!A34</f>
        <v>29</v>
      </c>
      <c r="B35" s="28" t="str">
        <f>+'Original ABG Allocation'!B34</f>
        <v>BUCKS</v>
      </c>
      <c r="C35" s="160">
        <v>4353749</v>
      </c>
      <c r="D35" s="157">
        <v>871268</v>
      </c>
      <c r="E35" s="157">
        <v>14560</v>
      </c>
      <c r="F35" s="160">
        <v>7481</v>
      </c>
      <c r="G35" s="211">
        <f t="shared" si="0"/>
        <v>5247058</v>
      </c>
      <c r="H35" s="43"/>
      <c r="I35" s="228">
        <v>0</v>
      </c>
      <c r="J35" s="228">
        <v>0</v>
      </c>
      <c r="K35" s="228">
        <v>0</v>
      </c>
      <c r="L35" s="101">
        <v>0</v>
      </c>
      <c r="M35" s="43">
        <f t="shared" si="3"/>
        <v>0</v>
      </c>
      <c r="N35" s="43">
        <v>0</v>
      </c>
      <c r="O35" s="238"/>
      <c r="P35" s="176">
        <v>0</v>
      </c>
      <c r="Q35" s="160">
        <v>231971</v>
      </c>
      <c r="R35" s="160">
        <v>3578</v>
      </c>
      <c r="S35" s="226">
        <v>0</v>
      </c>
      <c r="T35" s="176">
        <f t="shared" si="4"/>
        <v>235549</v>
      </c>
      <c r="U35" s="227">
        <f t="shared" si="5"/>
        <v>5482607</v>
      </c>
      <c r="V35" s="36"/>
      <c r="W35" s="176">
        <v>0</v>
      </c>
      <c r="X35" s="176">
        <v>0</v>
      </c>
      <c r="Y35" s="176">
        <v>0</v>
      </c>
      <c r="Z35" s="226">
        <v>0</v>
      </c>
      <c r="AA35" s="229">
        <f t="shared" si="1"/>
        <v>5482607</v>
      </c>
      <c r="AB35" s="14">
        <f t="shared" si="2"/>
        <v>0</v>
      </c>
      <c r="AC35" s="176">
        <v>0</v>
      </c>
      <c r="AD35" s="169">
        <v>0</v>
      </c>
      <c r="AE35" s="160">
        <v>0</v>
      </c>
      <c r="AF35" s="226">
        <v>0</v>
      </c>
      <c r="AG35" s="227">
        <f t="shared" si="6"/>
        <v>0</v>
      </c>
      <c r="AH35" s="227">
        <f t="shared" si="7"/>
        <v>5482607</v>
      </c>
    </row>
    <row r="36" spans="1:34" x14ac:dyDescent="0.2">
      <c r="A36" s="28" t="str">
        <f>+'Original ABG Allocation'!A35</f>
        <v>30</v>
      </c>
      <c r="B36" s="28" t="str">
        <f>+'Original ABG Allocation'!B35</f>
        <v>DELAWARE</v>
      </c>
      <c r="C36" s="160">
        <v>7018365</v>
      </c>
      <c r="D36" s="157">
        <v>1022367</v>
      </c>
      <c r="E36" s="157">
        <v>22260</v>
      </c>
      <c r="F36" s="160">
        <v>28933</v>
      </c>
      <c r="G36" s="211">
        <f t="shared" si="0"/>
        <v>8091925</v>
      </c>
      <c r="H36" s="43"/>
      <c r="I36" s="228">
        <v>0</v>
      </c>
      <c r="J36" s="228">
        <v>0</v>
      </c>
      <c r="K36" s="228">
        <v>0</v>
      </c>
      <c r="L36" s="101">
        <v>0</v>
      </c>
      <c r="M36" s="43">
        <f t="shared" si="3"/>
        <v>0</v>
      </c>
      <c r="N36" s="43">
        <v>0</v>
      </c>
      <c r="O36" s="238"/>
      <c r="P36" s="176">
        <v>0</v>
      </c>
      <c r="Q36" s="160">
        <v>193714</v>
      </c>
      <c r="R36" s="160">
        <v>479</v>
      </c>
      <c r="S36" s="226">
        <v>0</v>
      </c>
      <c r="T36" s="176">
        <f t="shared" si="4"/>
        <v>194193</v>
      </c>
      <c r="U36" s="227">
        <f t="shared" si="5"/>
        <v>8286118</v>
      </c>
      <c r="V36" s="36"/>
      <c r="W36" s="176">
        <v>0</v>
      </c>
      <c r="X36" s="176">
        <v>0</v>
      </c>
      <c r="Y36" s="176">
        <v>0</v>
      </c>
      <c r="Z36" s="226">
        <v>0</v>
      </c>
      <c r="AA36" s="229">
        <f t="shared" si="1"/>
        <v>8286118</v>
      </c>
      <c r="AB36" s="14">
        <f t="shared" si="2"/>
        <v>0</v>
      </c>
      <c r="AC36" s="176">
        <v>0</v>
      </c>
      <c r="AD36" s="169">
        <v>0</v>
      </c>
      <c r="AE36" s="160">
        <v>0</v>
      </c>
      <c r="AF36" s="226">
        <v>0</v>
      </c>
      <c r="AG36" s="227">
        <f t="shared" si="6"/>
        <v>0</v>
      </c>
      <c r="AH36" s="227">
        <f t="shared" si="7"/>
        <v>8286118</v>
      </c>
    </row>
    <row r="37" spans="1:34" x14ac:dyDescent="0.2">
      <c r="A37" s="28" t="str">
        <f>+'Original ABG Allocation'!A36</f>
        <v>31</v>
      </c>
      <c r="B37" s="28" t="str">
        <f>+'Original ABG Allocation'!B36</f>
        <v>PHILADELPHIA</v>
      </c>
      <c r="C37" s="160">
        <v>45352171</v>
      </c>
      <c r="D37" s="157">
        <v>10343419</v>
      </c>
      <c r="E37" s="157">
        <v>155820</v>
      </c>
      <c r="F37" s="160">
        <v>174473</v>
      </c>
      <c r="G37" s="211">
        <f>SUM(C37:F37)</f>
        <v>56025883</v>
      </c>
      <c r="H37" s="43"/>
      <c r="I37" s="228">
        <v>0</v>
      </c>
      <c r="J37" s="228">
        <v>0</v>
      </c>
      <c r="K37" s="228">
        <v>0</v>
      </c>
      <c r="L37" s="101">
        <v>0</v>
      </c>
      <c r="M37" s="43">
        <f t="shared" si="3"/>
        <v>0</v>
      </c>
      <c r="N37" s="43">
        <v>0</v>
      </c>
      <c r="O37" s="238"/>
      <c r="P37" s="176">
        <v>0</v>
      </c>
      <c r="Q37" s="160">
        <v>-1034340</v>
      </c>
      <c r="R37" s="160">
        <v>-15582</v>
      </c>
      <c r="S37" s="226">
        <v>0</v>
      </c>
      <c r="T37" s="176">
        <f t="shared" si="4"/>
        <v>-1049922</v>
      </c>
      <c r="U37" s="227">
        <f t="shared" si="5"/>
        <v>54975961</v>
      </c>
      <c r="V37" s="36"/>
      <c r="W37" s="176">
        <v>0</v>
      </c>
      <c r="X37" s="176">
        <v>0</v>
      </c>
      <c r="Y37" s="176">
        <v>0</v>
      </c>
      <c r="Z37" s="226">
        <v>0</v>
      </c>
      <c r="AA37" s="229">
        <f t="shared" si="1"/>
        <v>54975961</v>
      </c>
      <c r="AB37" s="14">
        <f t="shared" si="2"/>
        <v>0</v>
      </c>
      <c r="AC37" s="176">
        <v>0</v>
      </c>
      <c r="AD37" s="169">
        <v>0</v>
      </c>
      <c r="AE37" s="160">
        <v>0</v>
      </c>
      <c r="AF37" s="226">
        <v>0</v>
      </c>
      <c r="AG37" s="227">
        <f t="shared" si="6"/>
        <v>0</v>
      </c>
      <c r="AH37" s="227">
        <f t="shared" si="7"/>
        <v>54975961</v>
      </c>
    </row>
    <row r="38" spans="1:34" x14ac:dyDescent="0.2">
      <c r="A38" s="28" t="str">
        <f>+'Original ABG Allocation'!A37</f>
        <v>32</v>
      </c>
      <c r="B38" s="28" t="str">
        <f>+'Original ABG Allocation'!B37</f>
        <v>BERKS</v>
      </c>
      <c r="C38" s="160">
        <v>4995757</v>
      </c>
      <c r="D38" s="157">
        <v>965143</v>
      </c>
      <c r="E38" s="157">
        <v>17080</v>
      </c>
      <c r="F38" s="160">
        <v>26504</v>
      </c>
      <c r="G38" s="211">
        <f t="shared" si="0"/>
        <v>6004484</v>
      </c>
      <c r="H38" s="43"/>
      <c r="I38" s="228">
        <v>0</v>
      </c>
      <c r="J38" s="228">
        <v>0</v>
      </c>
      <c r="K38" s="228">
        <v>0</v>
      </c>
      <c r="L38" s="101">
        <v>0</v>
      </c>
      <c r="M38" s="43">
        <f t="shared" si="3"/>
        <v>0</v>
      </c>
      <c r="N38" s="43">
        <v>0</v>
      </c>
      <c r="O38" s="238"/>
      <c r="P38" s="176">
        <v>0</v>
      </c>
      <c r="Q38" s="160">
        <v>170348</v>
      </c>
      <c r="R38" s="160">
        <v>1983</v>
      </c>
      <c r="S38" s="226">
        <v>0</v>
      </c>
      <c r="T38" s="176">
        <f t="shared" si="4"/>
        <v>172331</v>
      </c>
      <c r="U38" s="227">
        <f t="shared" si="5"/>
        <v>6176815</v>
      </c>
      <c r="V38" s="36"/>
      <c r="W38" s="176">
        <v>0</v>
      </c>
      <c r="X38" s="176">
        <v>0</v>
      </c>
      <c r="Y38" s="176">
        <v>0</v>
      </c>
      <c r="Z38" s="226">
        <v>0</v>
      </c>
      <c r="AA38" s="229">
        <f t="shared" si="1"/>
        <v>6176815</v>
      </c>
      <c r="AB38" s="14">
        <f t="shared" si="2"/>
        <v>0</v>
      </c>
      <c r="AC38" s="176">
        <v>0</v>
      </c>
      <c r="AD38" s="169">
        <v>0</v>
      </c>
      <c r="AE38" s="160">
        <v>0</v>
      </c>
      <c r="AF38" s="226">
        <v>0</v>
      </c>
      <c r="AG38" s="227">
        <f t="shared" si="6"/>
        <v>0</v>
      </c>
      <c r="AH38" s="227">
        <f t="shared" si="7"/>
        <v>6176815</v>
      </c>
    </row>
    <row r="39" spans="1:34" x14ac:dyDescent="0.2">
      <c r="A39" s="28" t="str">
        <f>+'Original ABG Allocation'!A38</f>
        <v>33</v>
      </c>
      <c r="B39" s="28" t="str">
        <f>+'Original ABG Allocation'!B38</f>
        <v>LEHIGH</v>
      </c>
      <c r="C39" s="160">
        <v>3530748</v>
      </c>
      <c r="D39" s="157">
        <v>1100277</v>
      </c>
      <c r="E39" s="157">
        <v>13090</v>
      </c>
      <c r="F39" s="160">
        <v>10417</v>
      </c>
      <c r="G39" s="211">
        <f t="shared" ref="G39:G58" si="8">SUM(C39:F39)</f>
        <v>4654532</v>
      </c>
      <c r="H39" s="43"/>
      <c r="I39" s="228">
        <v>0</v>
      </c>
      <c r="J39" s="228">
        <v>0</v>
      </c>
      <c r="K39" s="228">
        <v>0</v>
      </c>
      <c r="L39" s="101">
        <v>0</v>
      </c>
      <c r="M39" s="43">
        <f t="shared" si="3"/>
        <v>0</v>
      </c>
      <c r="N39" s="43">
        <v>0</v>
      </c>
      <c r="O39" s="238"/>
      <c r="P39" s="176">
        <v>0</v>
      </c>
      <c r="Q39" s="160">
        <v>-59668</v>
      </c>
      <c r="R39" s="160">
        <v>1213</v>
      </c>
      <c r="S39" s="226">
        <v>0</v>
      </c>
      <c r="T39" s="176">
        <f t="shared" si="4"/>
        <v>-58455</v>
      </c>
      <c r="U39" s="227">
        <f t="shared" si="5"/>
        <v>4596077</v>
      </c>
      <c r="V39" s="36"/>
      <c r="W39" s="176">
        <v>0</v>
      </c>
      <c r="X39" s="176">
        <v>0</v>
      </c>
      <c r="Y39" s="176">
        <v>0</v>
      </c>
      <c r="Z39" s="226">
        <v>0</v>
      </c>
      <c r="AA39" s="229">
        <f t="shared" ref="AA39:AA58" si="9">U39+W39+X39+Z39</f>
        <v>4596077</v>
      </c>
      <c r="AB39" s="14">
        <f t="shared" ref="AB39:AB58" si="10">AA39-U39</f>
        <v>0</v>
      </c>
      <c r="AC39" s="176">
        <v>0</v>
      </c>
      <c r="AD39" s="169">
        <v>0</v>
      </c>
      <c r="AE39" s="160">
        <v>0</v>
      </c>
      <c r="AF39" s="226">
        <v>0</v>
      </c>
      <c r="AG39" s="227">
        <f t="shared" si="6"/>
        <v>0</v>
      </c>
      <c r="AH39" s="227">
        <f t="shared" si="7"/>
        <v>4596077</v>
      </c>
    </row>
    <row r="40" spans="1:34" x14ac:dyDescent="0.2">
      <c r="A40" s="28" t="str">
        <f>+'Original ABG Allocation'!A39</f>
        <v>34</v>
      </c>
      <c r="B40" s="28" t="str">
        <f>+'Original ABG Allocation'!B39</f>
        <v>NORTHAMPTON</v>
      </c>
      <c r="C40" s="160">
        <v>3301882</v>
      </c>
      <c r="D40" s="157">
        <v>760926</v>
      </c>
      <c r="E40" s="157">
        <v>11340</v>
      </c>
      <c r="F40" s="160">
        <v>13206</v>
      </c>
      <c r="G40" s="211">
        <f t="shared" si="8"/>
        <v>4087354</v>
      </c>
      <c r="H40" s="43"/>
      <c r="I40" s="228">
        <v>0</v>
      </c>
      <c r="J40" s="228">
        <v>0</v>
      </c>
      <c r="K40" s="228">
        <v>0</v>
      </c>
      <c r="L40" s="101">
        <v>0</v>
      </c>
      <c r="M40" s="43">
        <f t="shared" si="3"/>
        <v>0</v>
      </c>
      <c r="N40" s="43">
        <v>0</v>
      </c>
      <c r="O40" s="238"/>
      <c r="P40" s="176">
        <v>0</v>
      </c>
      <c r="Q40" s="160">
        <v>26668</v>
      </c>
      <c r="R40" s="160">
        <v>578</v>
      </c>
      <c r="S40" s="226">
        <v>0</v>
      </c>
      <c r="T40" s="176">
        <f t="shared" si="4"/>
        <v>27246</v>
      </c>
      <c r="U40" s="227">
        <f t="shared" si="5"/>
        <v>4114600</v>
      </c>
      <c r="V40" s="36"/>
      <c r="W40" s="176">
        <v>0</v>
      </c>
      <c r="X40" s="176">
        <v>0</v>
      </c>
      <c r="Y40" s="176">
        <v>0</v>
      </c>
      <c r="Z40" s="226">
        <v>0</v>
      </c>
      <c r="AA40" s="229">
        <f t="shared" si="9"/>
        <v>4114600</v>
      </c>
      <c r="AB40" s="14">
        <f t="shared" si="10"/>
        <v>0</v>
      </c>
      <c r="AC40" s="176">
        <v>-250000</v>
      </c>
      <c r="AD40" s="169">
        <v>0</v>
      </c>
      <c r="AE40" s="160">
        <v>0</v>
      </c>
      <c r="AF40" s="226">
        <v>0</v>
      </c>
      <c r="AG40" s="227">
        <f t="shared" si="6"/>
        <v>-250000</v>
      </c>
      <c r="AH40" s="227">
        <f t="shared" si="7"/>
        <v>3864600</v>
      </c>
    </row>
    <row r="41" spans="1:34" x14ac:dyDescent="0.2">
      <c r="A41" s="28" t="str">
        <f>+'Original ABG Allocation'!A40</f>
        <v>35</v>
      </c>
      <c r="B41" s="28" t="str">
        <f>+'Original ABG Allocation'!B40</f>
        <v>PIKE</v>
      </c>
      <c r="C41" s="160">
        <v>612432</v>
      </c>
      <c r="D41" s="157">
        <v>96819</v>
      </c>
      <c r="E41" s="157">
        <v>2030</v>
      </c>
      <c r="F41" s="160">
        <v>3172</v>
      </c>
      <c r="G41" s="211">
        <f t="shared" si="8"/>
        <v>714453</v>
      </c>
      <c r="H41" s="43"/>
      <c r="I41" s="228">
        <v>0</v>
      </c>
      <c r="J41" s="228">
        <v>0</v>
      </c>
      <c r="K41" s="228">
        <v>0</v>
      </c>
      <c r="L41" s="101">
        <v>0</v>
      </c>
      <c r="M41" s="43">
        <f t="shared" si="3"/>
        <v>0</v>
      </c>
      <c r="N41" s="43">
        <v>0</v>
      </c>
      <c r="O41" s="238"/>
      <c r="P41" s="176">
        <v>0</v>
      </c>
      <c r="Q41" s="160">
        <v>89118</v>
      </c>
      <c r="R41" s="160">
        <v>1352</v>
      </c>
      <c r="S41" s="226">
        <v>0</v>
      </c>
      <c r="T41" s="176">
        <f t="shared" si="4"/>
        <v>90470</v>
      </c>
      <c r="U41" s="227">
        <f t="shared" si="5"/>
        <v>804923</v>
      </c>
      <c r="V41" s="36"/>
      <c r="W41" s="176">
        <v>0</v>
      </c>
      <c r="X41" s="176">
        <v>0</v>
      </c>
      <c r="Y41" s="176">
        <v>0</v>
      </c>
      <c r="Z41" s="226">
        <v>0</v>
      </c>
      <c r="AA41" s="229">
        <f t="shared" si="9"/>
        <v>804923</v>
      </c>
      <c r="AB41" s="14">
        <f t="shared" si="10"/>
        <v>0</v>
      </c>
      <c r="AC41" s="176">
        <v>25000</v>
      </c>
      <c r="AD41" s="169">
        <v>0</v>
      </c>
      <c r="AE41" s="160">
        <v>0</v>
      </c>
      <c r="AF41" s="226">
        <v>0</v>
      </c>
      <c r="AG41" s="227">
        <f t="shared" si="6"/>
        <v>25000</v>
      </c>
      <c r="AH41" s="227">
        <f t="shared" si="7"/>
        <v>829923</v>
      </c>
    </row>
    <row r="42" spans="1:34" x14ac:dyDescent="0.2">
      <c r="A42" s="28" t="str">
        <f>+'Original ABG Allocation'!A41</f>
        <v>36</v>
      </c>
      <c r="B42" s="28" t="str">
        <f>+'Original ABG Allocation'!B41</f>
        <v>B/S/S/T</v>
      </c>
      <c r="C42" s="160">
        <v>3343412</v>
      </c>
      <c r="D42" s="157">
        <v>623035</v>
      </c>
      <c r="E42" s="157">
        <v>11130</v>
      </c>
      <c r="F42" s="160">
        <v>15622</v>
      </c>
      <c r="G42" s="211">
        <f t="shared" si="8"/>
        <v>3993199</v>
      </c>
      <c r="H42" s="43"/>
      <c r="I42" s="228">
        <v>0</v>
      </c>
      <c r="J42" s="228">
        <v>0</v>
      </c>
      <c r="K42" s="228">
        <v>0</v>
      </c>
      <c r="L42" s="101">
        <v>0</v>
      </c>
      <c r="M42" s="43">
        <f t="shared" si="3"/>
        <v>0</v>
      </c>
      <c r="N42" s="43">
        <v>0</v>
      </c>
      <c r="O42" s="238"/>
      <c r="P42" s="176">
        <v>0</v>
      </c>
      <c r="Q42" s="160">
        <v>93691</v>
      </c>
      <c r="R42" s="160">
        <v>941</v>
      </c>
      <c r="S42" s="226">
        <v>0</v>
      </c>
      <c r="T42" s="176">
        <f t="shared" si="4"/>
        <v>94632</v>
      </c>
      <c r="U42" s="227">
        <f t="shared" si="5"/>
        <v>4087831</v>
      </c>
      <c r="V42" s="36"/>
      <c r="W42" s="176">
        <v>0</v>
      </c>
      <c r="X42" s="176">
        <v>0</v>
      </c>
      <c r="Y42" s="176">
        <v>0</v>
      </c>
      <c r="Z42" s="226">
        <v>0</v>
      </c>
      <c r="AA42" s="229">
        <f t="shared" si="9"/>
        <v>4087831</v>
      </c>
      <c r="AB42" s="14">
        <f t="shared" si="10"/>
        <v>0</v>
      </c>
      <c r="AC42" s="176">
        <v>0</v>
      </c>
      <c r="AD42" s="169">
        <v>0</v>
      </c>
      <c r="AE42" s="160">
        <v>0</v>
      </c>
      <c r="AF42" s="226">
        <v>0</v>
      </c>
      <c r="AG42" s="227">
        <f t="shared" si="6"/>
        <v>0</v>
      </c>
      <c r="AH42" s="227">
        <f t="shared" si="7"/>
        <v>4087831</v>
      </c>
    </row>
    <row r="43" spans="1:34" x14ac:dyDescent="0.2">
      <c r="A43" s="28" t="str">
        <f>+'Original ABG Allocation'!A42</f>
        <v>37</v>
      </c>
      <c r="B43" s="28" t="str">
        <f>+'Original ABG Allocation'!B42</f>
        <v>LUZERNE/WYOMING</v>
      </c>
      <c r="C43" s="160">
        <v>7460274</v>
      </c>
      <c r="D43" s="157">
        <v>1838800</v>
      </c>
      <c r="E43" s="157">
        <v>25970</v>
      </c>
      <c r="F43" s="160">
        <v>35180</v>
      </c>
      <c r="G43" s="211">
        <f t="shared" si="8"/>
        <v>9360224</v>
      </c>
      <c r="H43" s="43"/>
      <c r="I43" s="228">
        <v>0</v>
      </c>
      <c r="J43" s="228">
        <v>0</v>
      </c>
      <c r="K43" s="228">
        <v>0</v>
      </c>
      <c r="L43" s="101">
        <v>0</v>
      </c>
      <c r="M43" s="43">
        <f t="shared" si="3"/>
        <v>0</v>
      </c>
      <c r="N43" s="43">
        <v>0</v>
      </c>
      <c r="O43" s="238"/>
      <c r="P43" s="176">
        <v>0</v>
      </c>
      <c r="Q43" s="160">
        <v>-183880</v>
      </c>
      <c r="R43" s="160">
        <v>-2596</v>
      </c>
      <c r="S43" s="226">
        <v>0</v>
      </c>
      <c r="T43" s="176">
        <f t="shared" si="4"/>
        <v>-186476</v>
      </c>
      <c r="U43" s="227">
        <f t="shared" si="5"/>
        <v>9173748</v>
      </c>
      <c r="V43" s="36"/>
      <c r="W43" s="176">
        <v>0</v>
      </c>
      <c r="X43" s="176">
        <v>0</v>
      </c>
      <c r="Y43" s="176">
        <v>0</v>
      </c>
      <c r="Z43" s="226">
        <v>0</v>
      </c>
      <c r="AA43" s="229">
        <f t="shared" si="9"/>
        <v>9173748</v>
      </c>
      <c r="AB43" s="14">
        <f t="shared" si="10"/>
        <v>0</v>
      </c>
      <c r="AC43" s="176">
        <v>0</v>
      </c>
      <c r="AD43" s="169">
        <v>0</v>
      </c>
      <c r="AE43" s="160">
        <v>0</v>
      </c>
      <c r="AF43" s="226">
        <v>0</v>
      </c>
      <c r="AG43" s="227">
        <f t="shared" si="6"/>
        <v>0</v>
      </c>
      <c r="AH43" s="227">
        <f t="shared" si="7"/>
        <v>9173748</v>
      </c>
    </row>
    <row r="44" spans="1:34" x14ac:dyDescent="0.2">
      <c r="A44" s="28" t="str">
        <f>+'Original ABG Allocation'!A43</f>
        <v>38</v>
      </c>
      <c r="B44" s="28" t="str">
        <f>+'Original ABG Allocation'!B43</f>
        <v>LACKAWANNA</v>
      </c>
      <c r="C44" s="160">
        <v>4248720</v>
      </c>
      <c r="D44" s="157">
        <v>948576</v>
      </c>
      <c r="E44" s="157">
        <v>14630</v>
      </c>
      <c r="F44" s="160">
        <v>11569</v>
      </c>
      <c r="G44" s="211">
        <f t="shared" si="8"/>
        <v>5223495</v>
      </c>
      <c r="H44" s="43"/>
      <c r="I44" s="228">
        <v>0</v>
      </c>
      <c r="J44" s="228">
        <v>0</v>
      </c>
      <c r="K44" s="228">
        <v>0</v>
      </c>
      <c r="L44" s="101">
        <v>0</v>
      </c>
      <c r="M44" s="43">
        <f t="shared" si="3"/>
        <v>0</v>
      </c>
      <c r="N44" s="43">
        <v>0</v>
      </c>
      <c r="O44" s="238"/>
      <c r="P44" s="176">
        <v>0</v>
      </c>
      <c r="Q44" s="160">
        <v>-94856</v>
      </c>
      <c r="R44" s="160">
        <v>-1462</v>
      </c>
      <c r="S44" s="226">
        <v>0</v>
      </c>
      <c r="T44" s="176">
        <f t="shared" si="4"/>
        <v>-96318</v>
      </c>
      <c r="U44" s="227">
        <f t="shared" si="5"/>
        <v>5127177</v>
      </c>
      <c r="V44" s="36"/>
      <c r="W44" s="176">
        <v>0</v>
      </c>
      <c r="X44" s="176">
        <v>0</v>
      </c>
      <c r="Y44" s="176">
        <v>0</v>
      </c>
      <c r="Z44" s="226">
        <v>0</v>
      </c>
      <c r="AA44" s="229">
        <f t="shared" si="9"/>
        <v>5127177</v>
      </c>
      <c r="AB44" s="14">
        <f t="shared" si="10"/>
        <v>0</v>
      </c>
      <c r="AC44" s="176">
        <v>0</v>
      </c>
      <c r="AD44" s="169">
        <v>0</v>
      </c>
      <c r="AE44" s="160">
        <v>0</v>
      </c>
      <c r="AF44" s="226">
        <v>0</v>
      </c>
      <c r="AG44" s="227">
        <f t="shared" si="6"/>
        <v>0</v>
      </c>
      <c r="AH44" s="227">
        <f t="shared" si="7"/>
        <v>5127177</v>
      </c>
    </row>
    <row r="45" spans="1:34" x14ac:dyDescent="0.2">
      <c r="A45" s="28" t="str">
        <f>+'Original ABG Allocation'!A44</f>
        <v>39</v>
      </c>
      <c r="B45" s="28" t="str">
        <f>+'Original ABG Allocation'!B44</f>
        <v>CARBON</v>
      </c>
      <c r="C45" s="160">
        <v>1000905</v>
      </c>
      <c r="D45" s="157">
        <v>179642</v>
      </c>
      <c r="E45" s="157">
        <v>3290</v>
      </c>
      <c r="F45" s="160">
        <v>1672</v>
      </c>
      <c r="G45" s="211">
        <f t="shared" si="8"/>
        <v>1185509</v>
      </c>
      <c r="H45" s="43"/>
      <c r="I45" s="228">
        <v>0</v>
      </c>
      <c r="J45" s="228">
        <v>0</v>
      </c>
      <c r="K45" s="228">
        <v>0</v>
      </c>
      <c r="L45" s="101">
        <v>0</v>
      </c>
      <c r="M45" s="43">
        <f t="shared" si="3"/>
        <v>0</v>
      </c>
      <c r="N45" s="43">
        <v>0</v>
      </c>
      <c r="O45" s="238"/>
      <c r="P45" s="176">
        <v>0</v>
      </c>
      <c r="Q45" s="160">
        <v>46888</v>
      </c>
      <c r="R45" s="160">
        <v>592</v>
      </c>
      <c r="S45" s="226">
        <v>0</v>
      </c>
      <c r="T45" s="176">
        <f t="shared" si="4"/>
        <v>47480</v>
      </c>
      <c r="U45" s="227">
        <f t="shared" si="5"/>
        <v>1232989</v>
      </c>
      <c r="V45" s="36"/>
      <c r="W45" s="176">
        <v>0</v>
      </c>
      <c r="X45" s="176">
        <v>0</v>
      </c>
      <c r="Y45" s="176">
        <v>0</v>
      </c>
      <c r="Z45" s="226">
        <v>0</v>
      </c>
      <c r="AA45" s="229">
        <f t="shared" si="9"/>
        <v>1232989</v>
      </c>
      <c r="AB45" s="14">
        <f t="shared" si="10"/>
        <v>0</v>
      </c>
      <c r="AC45" s="176">
        <v>0</v>
      </c>
      <c r="AD45" s="169">
        <v>0</v>
      </c>
      <c r="AE45" s="160">
        <v>0</v>
      </c>
      <c r="AF45" s="226">
        <v>0</v>
      </c>
      <c r="AG45" s="227">
        <f t="shared" si="6"/>
        <v>0</v>
      </c>
      <c r="AH45" s="227">
        <f t="shared" si="7"/>
        <v>1232989</v>
      </c>
    </row>
    <row r="46" spans="1:34" x14ac:dyDescent="0.2">
      <c r="A46" s="28" t="str">
        <f>+'Original ABG Allocation'!A45</f>
        <v>40</v>
      </c>
      <c r="B46" s="28" t="str">
        <f>+'Original ABG Allocation'!B45</f>
        <v>SCHUYLKILL</v>
      </c>
      <c r="C46" s="160">
        <v>4036510</v>
      </c>
      <c r="D46" s="157">
        <v>512432</v>
      </c>
      <c r="E46" s="157">
        <v>12950</v>
      </c>
      <c r="F46" s="160">
        <v>7097</v>
      </c>
      <c r="G46" s="211">
        <f t="shared" si="8"/>
        <v>4568989</v>
      </c>
      <c r="H46" s="43"/>
      <c r="I46" s="228">
        <v>0</v>
      </c>
      <c r="J46" s="228">
        <v>0</v>
      </c>
      <c r="K46" s="228">
        <v>0</v>
      </c>
      <c r="L46" s="101">
        <v>0</v>
      </c>
      <c r="M46" s="43">
        <f t="shared" si="3"/>
        <v>0</v>
      </c>
      <c r="N46" s="43">
        <v>0</v>
      </c>
      <c r="O46" s="238"/>
      <c r="P46" s="176">
        <v>0</v>
      </c>
      <c r="Q46" s="160">
        <v>65565</v>
      </c>
      <c r="R46" s="160">
        <v>-1294</v>
      </c>
      <c r="S46" s="226">
        <v>0</v>
      </c>
      <c r="T46" s="176">
        <f t="shared" si="4"/>
        <v>64271</v>
      </c>
      <c r="U46" s="227">
        <f t="shared" si="5"/>
        <v>4633260</v>
      </c>
      <c r="V46" s="36"/>
      <c r="W46" s="176">
        <v>0</v>
      </c>
      <c r="X46" s="176">
        <v>0</v>
      </c>
      <c r="Y46" s="176">
        <v>0</v>
      </c>
      <c r="Z46" s="226">
        <v>0</v>
      </c>
      <c r="AA46" s="229">
        <f t="shared" si="9"/>
        <v>4633260</v>
      </c>
      <c r="AB46" s="14">
        <f t="shared" si="10"/>
        <v>0</v>
      </c>
      <c r="AC46" s="176">
        <v>0</v>
      </c>
      <c r="AD46" s="169">
        <v>0</v>
      </c>
      <c r="AE46" s="160">
        <v>0</v>
      </c>
      <c r="AF46" s="226">
        <v>0</v>
      </c>
      <c r="AG46" s="227">
        <f t="shared" si="6"/>
        <v>0</v>
      </c>
      <c r="AH46" s="227">
        <f t="shared" si="7"/>
        <v>4633260</v>
      </c>
    </row>
    <row r="47" spans="1:34" x14ac:dyDescent="0.2">
      <c r="A47" s="28" t="str">
        <f>+'Original ABG Allocation'!A46</f>
        <v>41</v>
      </c>
      <c r="B47" s="28" t="str">
        <f>+'Original ABG Allocation'!B46</f>
        <v>CLEARFIELD</v>
      </c>
      <c r="C47" s="160">
        <v>1870070</v>
      </c>
      <c r="D47" s="157">
        <v>348823</v>
      </c>
      <c r="E47" s="157">
        <v>6160</v>
      </c>
      <c r="F47" s="160">
        <v>4530</v>
      </c>
      <c r="G47" s="211">
        <f t="shared" si="8"/>
        <v>2229583</v>
      </c>
      <c r="H47" s="43"/>
      <c r="I47" s="228">
        <v>0</v>
      </c>
      <c r="J47" s="228">
        <v>0</v>
      </c>
      <c r="K47" s="228">
        <v>0</v>
      </c>
      <c r="L47" s="101">
        <v>0</v>
      </c>
      <c r="M47" s="43">
        <f t="shared" si="3"/>
        <v>0</v>
      </c>
      <c r="N47" s="43">
        <v>0</v>
      </c>
      <c r="O47" s="238"/>
      <c r="P47" s="176">
        <v>0</v>
      </c>
      <c r="Q47" s="160">
        <v>35027</v>
      </c>
      <c r="R47" s="160">
        <v>245</v>
      </c>
      <c r="S47" s="226">
        <v>0</v>
      </c>
      <c r="T47" s="176">
        <f t="shared" si="4"/>
        <v>35272</v>
      </c>
      <c r="U47" s="227">
        <f t="shared" si="5"/>
        <v>2264855</v>
      </c>
      <c r="V47" s="36"/>
      <c r="W47" s="176">
        <v>0</v>
      </c>
      <c r="X47" s="176">
        <v>0</v>
      </c>
      <c r="Y47" s="176">
        <v>0</v>
      </c>
      <c r="Z47" s="226">
        <v>0</v>
      </c>
      <c r="AA47" s="229">
        <f t="shared" si="9"/>
        <v>2264855</v>
      </c>
      <c r="AB47" s="14">
        <f t="shared" si="10"/>
        <v>0</v>
      </c>
      <c r="AC47" s="176">
        <v>15000</v>
      </c>
      <c r="AD47" s="169">
        <v>0</v>
      </c>
      <c r="AE47" s="160">
        <v>0</v>
      </c>
      <c r="AF47" s="226">
        <v>0</v>
      </c>
      <c r="AG47" s="227">
        <f t="shared" si="6"/>
        <v>15000</v>
      </c>
      <c r="AH47" s="227">
        <f t="shared" si="7"/>
        <v>2279855</v>
      </c>
    </row>
    <row r="48" spans="1:34" x14ac:dyDescent="0.2">
      <c r="A48" s="28" t="str">
        <f>+'Original ABG Allocation'!A47</f>
        <v>42</v>
      </c>
      <c r="B48" s="28" t="str">
        <f>+'Original ABG Allocation'!B47</f>
        <v>JEFFERSON</v>
      </c>
      <c r="C48" s="160">
        <v>972219</v>
      </c>
      <c r="D48" s="157">
        <v>301880</v>
      </c>
      <c r="E48" s="157">
        <v>3710</v>
      </c>
      <c r="F48" s="160">
        <v>4042</v>
      </c>
      <c r="G48" s="211">
        <f t="shared" si="8"/>
        <v>1281851</v>
      </c>
      <c r="H48" s="43"/>
      <c r="I48" s="228">
        <v>0</v>
      </c>
      <c r="J48" s="228">
        <v>0</v>
      </c>
      <c r="K48" s="228">
        <v>0</v>
      </c>
      <c r="L48" s="101">
        <v>0</v>
      </c>
      <c r="M48" s="43">
        <f t="shared" si="3"/>
        <v>0</v>
      </c>
      <c r="N48" s="43">
        <v>0</v>
      </c>
      <c r="O48" s="238"/>
      <c r="P48" s="176">
        <v>0</v>
      </c>
      <c r="Q48" s="160">
        <v>-30188</v>
      </c>
      <c r="R48" s="160">
        <v>-227</v>
      </c>
      <c r="S48" s="226">
        <v>0</v>
      </c>
      <c r="T48" s="176">
        <f t="shared" si="4"/>
        <v>-30415</v>
      </c>
      <c r="U48" s="227">
        <f t="shared" si="5"/>
        <v>1251436</v>
      </c>
      <c r="V48" s="36"/>
      <c r="W48" s="176">
        <v>0</v>
      </c>
      <c r="X48" s="176">
        <v>0</v>
      </c>
      <c r="Y48" s="176">
        <v>0</v>
      </c>
      <c r="Z48" s="226">
        <v>0</v>
      </c>
      <c r="AA48" s="229">
        <f t="shared" si="9"/>
        <v>1251436</v>
      </c>
      <c r="AB48" s="14">
        <f t="shared" si="10"/>
        <v>0</v>
      </c>
      <c r="AC48" s="176">
        <v>15000</v>
      </c>
      <c r="AD48" s="169">
        <v>0</v>
      </c>
      <c r="AE48" s="160">
        <v>0</v>
      </c>
      <c r="AF48" s="226">
        <v>0</v>
      </c>
      <c r="AG48" s="227">
        <f t="shared" si="6"/>
        <v>15000</v>
      </c>
      <c r="AH48" s="227">
        <f t="shared" si="7"/>
        <v>1266436</v>
      </c>
    </row>
    <row r="49" spans="1:34" x14ac:dyDescent="0.2">
      <c r="A49" s="28" t="str">
        <f>+'Original ABG Allocation'!A48</f>
        <v>43</v>
      </c>
      <c r="B49" s="28" t="str">
        <f>+'Original ABG Allocation'!B48</f>
        <v>FOREST/WARREN</v>
      </c>
      <c r="C49" s="160">
        <v>753191</v>
      </c>
      <c r="D49" s="157">
        <v>266716</v>
      </c>
      <c r="E49" s="157">
        <v>2940</v>
      </c>
      <c r="F49" s="160">
        <v>3772</v>
      </c>
      <c r="G49" s="211">
        <f t="shared" si="8"/>
        <v>1026619</v>
      </c>
      <c r="H49" s="43"/>
      <c r="I49" s="228">
        <v>0</v>
      </c>
      <c r="J49" s="228">
        <v>0</v>
      </c>
      <c r="K49" s="228">
        <v>0</v>
      </c>
      <c r="L49" s="101">
        <v>0</v>
      </c>
      <c r="M49" s="43">
        <f t="shared" si="3"/>
        <v>0</v>
      </c>
      <c r="N49" s="43">
        <v>0</v>
      </c>
      <c r="O49" s="238"/>
      <c r="P49" s="176">
        <v>0</v>
      </c>
      <c r="Q49" s="160">
        <v>1697</v>
      </c>
      <c r="R49" s="160">
        <v>526</v>
      </c>
      <c r="S49" s="226">
        <v>0</v>
      </c>
      <c r="T49" s="176">
        <f t="shared" si="4"/>
        <v>2223</v>
      </c>
      <c r="U49" s="227">
        <f t="shared" si="5"/>
        <v>1028842</v>
      </c>
      <c r="V49" s="36"/>
      <c r="W49" s="176">
        <v>0</v>
      </c>
      <c r="X49" s="176">
        <v>0</v>
      </c>
      <c r="Y49" s="176">
        <v>0</v>
      </c>
      <c r="Z49" s="226">
        <v>0</v>
      </c>
      <c r="AA49" s="229">
        <f t="shared" si="9"/>
        <v>1028842</v>
      </c>
      <c r="AB49" s="14">
        <f t="shared" si="10"/>
        <v>0</v>
      </c>
      <c r="AC49" s="176">
        <v>15000</v>
      </c>
      <c r="AD49" s="169">
        <v>0</v>
      </c>
      <c r="AE49" s="160">
        <v>0</v>
      </c>
      <c r="AF49" s="226">
        <v>0</v>
      </c>
      <c r="AG49" s="227">
        <f t="shared" si="6"/>
        <v>15000</v>
      </c>
      <c r="AH49" s="227">
        <f t="shared" si="7"/>
        <v>1043842</v>
      </c>
    </row>
    <row r="50" spans="1:34" x14ac:dyDescent="0.2">
      <c r="A50" s="28" t="str">
        <f>+'Original ABG Allocation'!A49</f>
        <v>44</v>
      </c>
      <c r="B50" s="28" t="str">
        <f>+'Original ABG Allocation'!B49</f>
        <v>VENANGO</v>
      </c>
      <c r="C50" s="160">
        <v>1079472</v>
      </c>
      <c r="D50" s="157">
        <v>178955</v>
      </c>
      <c r="E50" s="157">
        <v>3500</v>
      </c>
      <c r="F50" s="160">
        <v>5636</v>
      </c>
      <c r="G50" s="211">
        <f t="shared" si="8"/>
        <v>1267563</v>
      </c>
      <c r="H50" s="43"/>
      <c r="I50" s="228">
        <v>0</v>
      </c>
      <c r="J50" s="228">
        <v>0</v>
      </c>
      <c r="K50" s="228">
        <v>0</v>
      </c>
      <c r="L50" s="101">
        <v>0</v>
      </c>
      <c r="M50" s="43">
        <f t="shared" si="3"/>
        <v>0</v>
      </c>
      <c r="N50" s="43">
        <v>0</v>
      </c>
      <c r="O50" s="238"/>
      <c r="P50" s="176">
        <v>0</v>
      </c>
      <c r="Q50" s="160">
        <v>39266</v>
      </c>
      <c r="R50" s="160">
        <v>357</v>
      </c>
      <c r="S50" s="226">
        <v>0</v>
      </c>
      <c r="T50" s="176">
        <f t="shared" si="4"/>
        <v>39623</v>
      </c>
      <c r="U50" s="227">
        <f t="shared" si="5"/>
        <v>1307186</v>
      </c>
      <c r="V50" s="36"/>
      <c r="W50" s="176">
        <v>0</v>
      </c>
      <c r="X50" s="176">
        <v>0</v>
      </c>
      <c r="Y50" s="176">
        <v>0</v>
      </c>
      <c r="Z50" s="226">
        <v>0</v>
      </c>
      <c r="AA50" s="229">
        <f t="shared" si="9"/>
        <v>1307186</v>
      </c>
      <c r="AB50" s="14">
        <f t="shared" si="10"/>
        <v>0</v>
      </c>
      <c r="AC50" s="176">
        <v>0</v>
      </c>
      <c r="AD50" s="169">
        <v>0</v>
      </c>
      <c r="AE50" s="160">
        <v>0</v>
      </c>
      <c r="AF50" s="226">
        <v>0</v>
      </c>
      <c r="AG50" s="227">
        <f t="shared" si="6"/>
        <v>0</v>
      </c>
      <c r="AH50" s="227">
        <f t="shared" si="7"/>
        <v>1307186</v>
      </c>
    </row>
    <row r="51" spans="1:34" x14ac:dyDescent="0.2">
      <c r="A51" s="28" t="str">
        <f>+'Original ABG Allocation'!A50</f>
        <v>45</v>
      </c>
      <c r="B51" s="28" t="str">
        <f>+'Original ABG Allocation'!B50</f>
        <v>ARMSTRONG</v>
      </c>
      <c r="C51" s="160">
        <v>1577423</v>
      </c>
      <c r="D51" s="157">
        <v>402842</v>
      </c>
      <c r="E51" s="157">
        <v>5670</v>
      </c>
      <c r="F51" s="160">
        <v>8669</v>
      </c>
      <c r="G51" s="211">
        <f t="shared" si="8"/>
        <v>1994604</v>
      </c>
      <c r="H51" s="43"/>
      <c r="I51" s="228">
        <v>0</v>
      </c>
      <c r="J51" s="228">
        <v>0</v>
      </c>
      <c r="K51" s="228">
        <v>0</v>
      </c>
      <c r="L51" s="101">
        <v>0</v>
      </c>
      <c r="M51" s="43">
        <f t="shared" si="3"/>
        <v>0</v>
      </c>
      <c r="N51" s="43">
        <v>0</v>
      </c>
      <c r="O51" s="238"/>
      <c r="P51" s="176">
        <v>0</v>
      </c>
      <c r="Q51" s="160">
        <v>-16295</v>
      </c>
      <c r="R51" s="160">
        <v>91</v>
      </c>
      <c r="S51" s="226">
        <v>0</v>
      </c>
      <c r="T51" s="176">
        <f t="shared" si="4"/>
        <v>-16204</v>
      </c>
      <c r="U51" s="227">
        <f t="shared" si="5"/>
        <v>1978400</v>
      </c>
      <c r="V51" s="36"/>
      <c r="W51" s="176">
        <v>0</v>
      </c>
      <c r="X51" s="176">
        <v>0</v>
      </c>
      <c r="Y51" s="176">
        <v>0</v>
      </c>
      <c r="Z51" s="226">
        <v>0</v>
      </c>
      <c r="AA51" s="229">
        <f t="shared" si="9"/>
        <v>1978400</v>
      </c>
      <c r="AB51" s="14">
        <f t="shared" si="10"/>
        <v>0</v>
      </c>
      <c r="AC51" s="176">
        <v>0</v>
      </c>
      <c r="AD51" s="169">
        <v>0</v>
      </c>
      <c r="AE51" s="160">
        <v>0</v>
      </c>
      <c r="AF51" s="226">
        <v>0</v>
      </c>
      <c r="AG51" s="227">
        <f t="shared" si="6"/>
        <v>0</v>
      </c>
      <c r="AH51" s="227">
        <f t="shared" si="7"/>
        <v>1978400</v>
      </c>
    </row>
    <row r="52" spans="1:34" x14ac:dyDescent="0.2">
      <c r="A52" s="28" t="str">
        <f>+'Original ABG Allocation'!A51</f>
        <v>46</v>
      </c>
      <c r="B52" s="28" t="str">
        <f>+'Original ABG Allocation'!B51</f>
        <v>LAWRENCE</v>
      </c>
      <c r="C52" s="160">
        <v>1631216</v>
      </c>
      <c r="D52" s="157">
        <v>475163</v>
      </c>
      <c r="E52" s="157">
        <v>5950</v>
      </c>
      <c r="F52" s="160">
        <v>4154</v>
      </c>
      <c r="G52" s="211">
        <f t="shared" si="8"/>
        <v>2116483</v>
      </c>
      <c r="H52" s="43"/>
      <c r="I52" s="228">
        <v>0</v>
      </c>
      <c r="J52" s="228">
        <v>0</v>
      </c>
      <c r="K52" s="228">
        <v>0</v>
      </c>
      <c r="L52" s="101">
        <v>0</v>
      </c>
      <c r="M52" s="43">
        <f t="shared" si="3"/>
        <v>0</v>
      </c>
      <c r="N52" s="43">
        <v>0</v>
      </c>
      <c r="O52" s="238"/>
      <c r="P52" s="176">
        <v>0</v>
      </c>
      <c r="Q52" s="160">
        <v>-47516</v>
      </c>
      <c r="R52" s="160">
        <v>48</v>
      </c>
      <c r="S52" s="226">
        <v>0</v>
      </c>
      <c r="T52" s="176">
        <f t="shared" si="4"/>
        <v>-47468</v>
      </c>
      <c r="U52" s="227">
        <f t="shared" si="5"/>
        <v>2069015</v>
      </c>
      <c r="V52" s="36"/>
      <c r="W52" s="176">
        <v>0</v>
      </c>
      <c r="X52" s="176">
        <v>0</v>
      </c>
      <c r="Y52" s="176">
        <v>0</v>
      </c>
      <c r="Z52" s="226">
        <v>0</v>
      </c>
      <c r="AA52" s="229">
        <f t="shared" si="9"/>
        <v>2069015</v>
      </c>
      <c r="AB52" s="14">
        <f t="shared" si="10"/>
        <v>0</v>
      </c>
      <c r="AC52" s="176">
        <v>0</v>
      </c>
      <c r="AD52" s="169">
        <v>0</v>
      </c>
      <c r="AE52" s="160">
        <v>0</v>
      </c>
      <c r="AF52" s="226">
        <v>0</v>
      </c>
      <c r="AG52" s="227">
        <f t="shared" si="6"/>
        <v>0</v>
      </c>
      <c r="AH52" s="227">
        <f t="shared" si="7"/>
        <v>2069015</v>
      </c>
    </row>
    <row r="53" spans="1:34" x14ac:dyDescent="0.2">
      <c r="A53" s="28" t="str">
        <f>+'Original ABG Allocation'!A52</f>
        <v>47</v>
      </c>
      <c r="B53" s="28" t="str">
        <f>+'Original ABG Allocation'!B52</f>
        <v>MERCER</v>
      </c>
      <c r="C53" s="160">
        <v>1843078</v>
      </c>
      <c r="D53" s="157">
        <v>468578</v>
      </c>
      <c r="E53" s="157">
        <v>6510</v>
      </c>
      <c r="F53" s="160">
        <v>4727</v>
      </c>
      <c r="G53" s="211">
        <f t="shared" si="8"/>
        <v>2322893</v>
      </c>
      <c r="H53" s="43"/>
      <c r="I53" s="228">
        <v>0</v>
      </c>
      <c r="J53" s="228">
        <v>0</v>
      </c>
      <c r="K53" s="228">
        <v>0</v>
      </c>
      <c r="L53" s="101">
        <v>0</v>
      </c>
      <c r="M53" s="43">
        <f t="shared" si="3"/>
        <v>0</v>
      </c>
      <c r="N53" s="43">
        <v>0</v>
      </c>
      <c r="O53" s="238"/>
      <c r="P53" s="176">
        <v>0</v>
      </c>
      <c r="Q53" s="160">
        <v>10231</v>
      </c>
      <c r="R53" s="160">
        <v>456</v>
      </c>
      <c r="S53" s="226">
        <v>0</v>
      </c>
      <c r="T53" s="176">
        <f t="shared" si="4"/>
        <v>10687</v>
      </c>
      <c r="U53" s="227">
        <f t="shared" si="5"/>
        <v>2333580</v>
      </c>
      <c r="V53" s="36"/>
      <c r="W53" s="176">
        <v>0</v>
      </c>
      <c r="X53" s="176">
        <v>0</v>
      </c>
      <c r="Y53" s="176">
        <v>0</v>
      </c>
      <c r="Z53" s="226">
        <v>0</v>
      </c>
      <c r="AA53" s="229">
        <f t="shared" si="9"/>
        <v>2333580</v>
      </c>
      <c r="AB53" s="14">
        <f t="shared" si="10"/>
        <v>0</v>
      </c>
      <c r="AC53" s="176">
        <v>0</v>
      </c>
      <c r="AD53" s="169">
        <v>0</v>
      </c>
      <c r="AE53" s="160">
        <v>0</v>
      </c>
      <c r="AF53" s="226">
        <v>0</v>
      </c>
      <c r="AG53" s="227">
        <f t="shared" si="6"/>
        <v>0</v>
      </c>
      <c r="AH53" s="227">
        <f t="shared" si="7"/>
        <v>2333580</v>
      </c>
    </row>
    <row r="54" spans="1:34" x14ac:dyDescent="0.2">
      <c r="A54" s="28" t="str">
        <f>+'Original ABG Allocation'!A53</f>
        <v>48</v>
      </c>
      <c r="B54" s="28" t="str">
        <f>+'Original ABG Allocation'!B53</f>
        <v>MONROE</v>
      </c>
      <c r="C54" s="160">
        <v>1319721</v>
      </c>
      <c r="D54" s="157">
        <v>327059</v>
      </c>
      <c r="E54" s="157">
        <v>4760</v>
      </c>
      <c r="F54" s="160">
        <v>4423</v>
      </c>
      <c r="G54" s="211">
        <f t="shared" si="8"/>
        <v>1655963</v>
      </c>
      <c r="H54" s="43"/>
      <c r="I54" s="228">
        <v>0</v>
      </c>
      <c r="J54" s="228">
        <v>0</v>
      </c>
      <c r="K54" s="228">
        <v>0</v>
      </c>
      <c r="L54" s="101">
        <v>0</v>
      </c>
      <c r="M54" s="43">
        <f t="shared" si="3"/>
        <v>0</v>
      </c>
      <c r="N54" s="43">
        <v>0</v>
      </c>
      <c r="O54" s="238"/>
      <c r="P54" s="176">
        <v>0</v>
      </c>
      <c r="Q54" s="160">
        <v>142845</v>
      </c>
      <c r="R54" s="160">
        <v>2660</v>
      </c>
      <c r="S54" s="226">
        <v>0</v>
      </c>
      <c r="T54" s="176">
        <f t="shared" si="4"/>
        <v>145505</v>
      </c>
      <c r="U54" s="227">
        <f t="shared" si="5"/>
        <v>1801468</v>
      </c>
      <c r="V54" s="36"/>
      <c r="W54" s="176">
        <v>0</v>
      </c>
      <c r="X54" s="176">
        <v>0</v>
      </c>
      <c r="Y54" s="176">
        <v>0</v>
      </c>
      <c r="Z54" s="226">
        <v>0</v>
      </c>
      <c r="AA54" s="229">
        <f t="shared" si="9"/>
        <v>1801468</v>
      </c>
      <c r="AB54" s="14">
        <f t="shared" si="10"/>
        <v>0</v>
      </c>
      <c r="AC54" s="176">
        <v>26466</v>
      </c>
      <c r="AD54" s="169">
        <v>0</v>
      </c>
      <c r="AE54" s="160">
        <v>0</v>
      </c>
      <c r="AF54" s="226">
        <v>0</v>
      </c>
      <c r="AG54" s="227">
        <f t="shared" si="6"/>
        <v>26466</v>
      </c>
      <c r="AH54" s="227">
        <f t="shared" si="7"/>
        <v>1827934</v>
      </c>
    </row>
    <row r="55" spans="1:34" x14ac:dyDescent="0.2">
      <c r="A55" s="28" t="str">
        <f>+'Original ABG Allocation'!A54</f>
        <v>49</v>
      </c>
      <c r="B55" s="28" t="str">
        <f>+'Original ABG Allocation'!B54</f>
        <v>CLARION</v>
      </c>
      <c r="C55" s="160">
        <v>734688</v>
      </c>
      <c r="D55" s="157">
        <v>213617</v>
      </c>
      <c r="E55" s="157">
        <v>2730</v>
      </c>
      <c r="F55" s="160">
        <v>3651</v>
      </c>
      <c r="G55" s="211">
        <f t="shared" si="8"/>
        <v>954686</v>
      </c>
      <c r="H55" s="43"/>
      <c r="I55" s="228">
        <v>0</v>
      </c>
      <c r="J55" s="228">
        <v>0</v>
      </c>
      <c r="K55" s="228">
        <v>0</v>
      </c>
      <c r="L55" s="101">
        <v>0</v>
      </c>
      <c r="M55" s="43">
        <f t="shared" si="3"/>
        <v>0</v>
      </c>
      <c r="N55" s="43">
        <v>0</v>
      </c>
      <c r="O55" s="238"/>
      <c r="P55" s="176">
        <v>0</v>
      </c>
      <c r="Q55" s="160">
        <v>-606</v>
      </c>
      <c r="R55" s="160">
        <v>225</v>
      </c>
      <c r="S55" s="226">
        <v>0</v>
      </c>
      <c r="T55" s="176">
        <f t="shared" si="4"/>
        <v>-381</v>
      </c>
      <c r="U55" s="227">
        <f t="shared" si="5"/>
        <v>954305</v>
      </c>
      <c r="V55" s="36"/>
      <c r="W55" s="176">
        <v>0</v>
      </c>
      <c r="X55" s="176">
        <v>0</v>
      </c>
      <c r="Y55" s="176">
        <v>0</v>
      </c>
      <c r="Z55" s="226">
        <v>0</v>
      </c>
      <c r="AA55" s="229">
        <f t="shared" si="9"/>
        <v>954305</v>
      </c>
      <c r="AB55" s="14">
        <f t="shared" si="10"/>
        <v>0</v>
      </c>
      <c r="AC55" s="176">
        <v>15000</v>
      </c>
      <c r="AD55" s="169">
        <v>0</v>
      </c>
      <c r="AE55" s="160">
        <v>0</v>
      </c>
      <c r="AF55" s="226">
        <v>0</v>
      </c>
      <c r="AG55" s="227">
        <f t="shared" si="6"/>
        <v>15000</v>
      </c>
      <c r="AH55" s="227">
        <f t="shared" si="7"/>
        <v>969305</v>
      </c>
    </row>
    <row r="56" spans="1:34" x14ac:dyDescent="0.2">
      <c r="A56" s="28" t="str">
        <f>+'Original ABG Allocation'!A55</f>
        <v>50</v>
      </c>
      <c r="B56" s="28" t="str">
        <f>+'Original ABG Allocation'!B55</f>
        <v>BUTLER</v>
      </c>
      <c r="C56" s="160">
        <v>1940067</v>
      </c>
      <c r="D56" s="157">
        <v>590967</v>
      </c>
      <c r="E56" s="157">
        <v>7140</v>
      </c>
      <c r="F56" s="160">
        <v>8696</v>
      </c>
      <c r="G56" s="211">
        <f t="shared" si="8"/>
        <v>2546870</v>
      </c>
      <c r="H56" s="43"/>
      <c r="I56" s="228">
        <v>0</v>
      </c>
      <c r="J56" s="228">
        <v>0</v>
      </c>
      <c r="K56" s="228">
        <v>0</v>
      </c>
      <c r="L56" s="101">
        <v>0</v>
      </c>
      <c r="M56" s="43">
        <f t="shared" si="3"/>
        <v>0</v>
      </c>
      <c r="N56" s="43">
        <v>0</v>
      </c>
      <c r="O56" s="238"/>
      <c r="P56" s="176">
        <v>0</v>
      </c>
      <c r="Q56" s="160">
        <v>24024</v>
      </c>
      <c r="R56" s="160">
        <v>1252</v>
      </c>
      <c r="S56" s="226">
        <v>0</v>
      </c>
      <c r="T56" s="176">
        <f t="shared" si="4"/>
        <v>25276</v>
      </c>
      <c r="U56" s="227">
        <f t="shared" si="5"/>
        <v>2572146</v>
      </c>
      <c r="V56" s="36"/>
      <c r="W56" s="176"/>
      <c r="X56" s="176">
        <v>0</v>
      </c>
      <c r="Y56" s="176">
        <v>0</v>
      </c>
      <c r="Z56" s="226">
        <v>0</v>
      </c>
      <c r="AA56" s="229">
        <f t="shared" si="9"/>
        <v>2572146</v>
      </c>
      <c r="AB56" s="14">
        <f t="shared" si="10"/>
        <v>0</v>
      </c>
      <c r="AC56" s="176">
        <v>0</v>
      </c>
      <c r="AD56" s="169">
        <v>0</v>
      </c>
      <c r="AE56" s="160">
        <v>0</v>
      </c>
      <c r="AF56" s="226">
        <v>0</v>
      </c>
      <c r="AG56" s="227">
        <f t="shared" si="6"/>
        <v>0</v>
      </c>
      <c r="AH56" s="227">
        <f t="shared" si="7"/>
        <v>2572146</v>
      </c>
    </row>
    <row r="57" spans="1:34" x14ac:dyDescent="0.2">
      <c r="A57" s="28" t="str">
        <f>+'Original ABG Allocation'!A56</f>
        <v>51</v>
      </c>
      <c r="B57" s="28" t="str">
        <f>+'Original ABG Allocation'!B56</f>
        <v>POTTER</v>
      </c>
      <c r="C57" s="160">
        <v>445802</v>
      </c>
      <c r="D57" s="157">
        <v>133993</v>
      </c>
      <c r="E57" s="157">
        <v>1680</v>
      </c>
      <c r="F57" s="160">
        <v>8487</v>
      </c>
      <c r="G57" s="211">
        <f t="shared" si="8"/>
        <v>589962</v>
      </c>
      <c r="H57" s="43"/>
      <c r="I57" s="228">
        <v>0</v>
      </c>
      <c r="J57" s="228">
        <v>0</v>
      </c>
      <c r="K57" s="228">
        <v>0</v>
      </c>
      <c r="L57" s="101">
        <v>0</v>
      </c>
      <c r="M57" s="43">
        <f t="shared" si="3"/>
        <v>0</v>
      </c>
      <c r="N57" s="43">
        <v>0</v>
      </c>
      <c r="O57" s="238"/>
      <c r="P57" s="176">
        <v>0</v>
      </c>
      <c r="Q57" s="160">
        <v>-13398</v>
      </c>
      <c r="R57" s="160">
        <v>-84</v>
      </c>
      <c r="S57" s="226">
        <v>0</v>
      </c>
      <c r="T57" s="176">
        <f t="shared" si="4"/>
        <v>-13482</v>
      </c>
      <c r="U57" s="227">
        <f t="shared" si="5"/>
        <v>576480</v>
      </c>
      <c r="V57" s="36"/>
      <c r="W57" s="176">
        <v>0</v>
      </c>
      <c r="X57" s="176">
        <v>0</v>
      </c>
      <c r="Y57" s="176">
        <v>0</v>
      </c>
      <c r="Z57" s="226">
        <v>0</v>
      </c>
      <c r="AA57" s="229">
        <f t="shared" si="9"/>
        <v>576480</v>
      </c>
      <c r="AB57" s="14">
        <f t="shared" si="10"/>
        <v>0</v>
      </c>
      <c r="AC57" s="176">
        <v>0</v>
      </c>
      <c r="AD57" s="169">
        <v>0</v>
      </c>
      <c r="AE57" s="160">
        <v>0</v>
      </c>
      <c r="AF57" s="226">
        <v>0</v>
      </c>
      <c r="AG57" s="227">
        <f t="shared" si="6"/>
        <v>0</v>
      </c>
      <c r="AH57" s="227">
        <f t="shared" si="7"/>
        <v>576480</v>
      </c>
    </row>
    <row r="58" spans="1:34" x14ac:dyDescent="0.2">
      <c r="A58" s="28" t="str">
        <f>+'Original ABG Allocation'!A57</f>
        <v>52</v>
      </c>
      <c r="B58" s="28" t="str">
        <f>+'Original ABG Allocation'!B57</f>
        <v>WAYNE</v>
      </c>
      <c r="C58" s="160">
        <v>996956</v>
      </c>
      <c r="D58" s="157">
        <v>174813</v>
      </c>
      <c r="E58" s="157">
        <v>3290</v>
      </c>
      <c r="F58" s="160">
        <v>3813</v>
      </c>
      <c r="G58" s="282">
        <f t="shared" si="8"/>
        <v>1178872</v>
      </c>
      <c r="H58" s="43"/>
      <c r="I58" s="231">
        <v>0</v>
      </c>
      <c r="J58" s="231">
        <v>0</v>
      </c>
      <c r="K58" s="231">
        <v>0</v>
      </c>
      <c r="L58" s="101">
        <v>0</v>
      </c>
      <c r="M58" s="232">
        <f t="shared" si="3"/>
        <v>0</v>
      </c>
      <c r="N58" s="43">
        <v>0</v>
      </c>
      <c r="O58" s="238"/>
      <c r="P58" s="180">
        <v>0</v>
      </c>
      <c r="Q58" s="174">
        <v>52380</v>
      </c>
      <c r="R58" s="174">
        <v>658</v>
      </c>
      <c r="S58" s="226">
        <v>0</v>
      </c>
      <c r="T58" s="176">
        <f t="shared" si="4"/>
        <v>53038</v>
      </c>
      <c r="U58" s="233">
        <f t="shared" si="5"/>
        <v>1231910</v>
      </c>
      <c r="V58" s="36"/>
      <c r="W58" s="176">
        <v>0</v>
      </c>
      <c r="X58" s="176">
        <v>0</v>
      </c>
      <c r="Y58" s="176">
        <v>0</v>
      </c>
      <c r="Z58" s="226">
        <v>0</v>
      </c>
      <c r="AA58" s="234">
        <f t="shared" si="9"/>
        <v>1231910</v>
      </c>
      <c r="AB58" s="102">
        <f t="shared" si="10"/>
        <v>0</v>
      </c>
      <c r="AC58" s="176">
        <v>0</v>
      </c>
      <c r="AD58" s="242">
        <v>0</v>
      </c>
      <c r="AE58" s="175">
        <v>0</v>
      </c>
      <c r="AF58" s="226">
        <v>0</v>
      </c>
      <c r="AG58" s="315">
        <f t="shared" si="6"/>
        <v>0</v>
      </c>
      <c r="AH58" s="227">
        <f t="shared" si="7"/>
        <v>1231910</v>
      </c>
    </row>
    <row r="59" spans="1:34" ht="13.5" thickBot="1" x14ac:dyDescent="0.25">
      <c r="B59" s="29" t="s">
        <v>137</v>
      </c>
      <c r="C59" s="235">
        <f>SUM(C7:C58)</f>
        <v>203633475</v>
      </c>
      <c r="D59" s="83">
        <f>SUM(D7:D58)</f>
        <v>46075000</v>
      </c>
      <c r="E59" s="83">
        <f>SUM(E7:E58)</f>
        <v>700000</v>
      </c>
      <c r="F59" s="83">
        <f>SUM(F7:F58)</f>
        <v>867000</v>
      </c>
      <c r="G59" s="236">
        <f>SUM(G7:G58)</f>
        <v>251275475</v>
      </c>
      <c r="H59" s="43"/>
      <c r="I59" s="99">
        <f t="shared" ref="I59:U59" si="11">SUM(I7:I58)</f>
        <v>0</v>
      </c>
      <c r="J59" s="99">
        <f t="shared" si="11"/>
        <v>0</v>
      </c>
      <c r="K59" s="99">
        <f t="shared" si="11"/>
        <v>0</v>
      </c>
      <c r="L59" s="98">
        <f t="shared" si="11"/>
        <v>0</v>
      </c>
      <c r="M59" s="98">
        <f>SUM(M7:M58)</f>
        <v>0</v>
      </c>
      <c r="N59" s="83">
        <f t="shared" si="11"/>
        <v>0</v>
      </c>
      <c r="O59" s="238"/>
      <c r="P59" s="236">
        <f t="shared" si="11"/>
        <v>0</v>
      </c>
      <c r="Q59" s="236">
        <f t="shared" si="11"/>
        <v>0</v>
      </c>
      <c r="R59" s="236">
        <f t="shared" si="11"/>
        <v>0</v>
      </c>
      <c r="S59" s="83">
        <f t="shared" si="11"/>
        <v>0</v>
      </c>
      <c r="T59" s="98">
        <f>SUM(T7:T58)</f>
        <v>0</v>
      </c>
      <c r="U59" s="236">
        <f t="shared" si="11"/>
        <v>251275475</v>
      </c>
      <c r="V59" s="98"/>
      <c r="W59" s="98">
        <f t="shared" ref="W59:AF59" si="12">SUM(W7:W58)</f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9">
        <f t="shared" si="12"/>
        <v>251275475</v>
      </c>
      <c r="AB59" s="99">
        <f t="shared" si="12"/>
        <v>0</v>
      </c>
      <c r="AC59" s="98">
        <f t="shared" si="12"/>
        <v>0</v>
      </c>
      <c r="AD59" s="143">
        <f t="shared" si="12"/>
        <v>0</v>
      </c>
      <c r="AE59" s="83">
        <f t="shared" si="12"/>
        <v>0</v>
      </c>
      <c r="AF59" s="83">
        <f t="shared" si="12"/>
        <v>0</v>
      </c>
      <c r="AG59" s="83">
        <f>SUM(AG7:AG58)</f>
        <v>0</v>
      </c>
      <c r="AH59" s="83">
        <f t="shared" ref="AH59" si="13">SUM(AH7:AH58)</f>
        <v>251275475</v>
      </c>
    </row>
    <row r="60" spans="1:34" ht="13.5" thickTop="1" x14ac:dyDescent="0.2">
      <c r="J60" s="228"/>
      <c r="K60" s="228"/>
      <c r="L60" s="228"/>
    </row>
    <row r="61" spans="1:34" x14ac:dyDescent="0.2">
      <c r="J61" s="228"/>
      <c r="K61" s="228"/>
      <c r="L61" s="228"/>
    </row>
    <row r="62" spans="1:34" x14ac:dyDescent="0.2">
      <c r="J62" s="228"/>
      <c r="K62" s="228"/>
      <c r="L62" s="228"/>
    </row>
    <row r="63" spans="1:34" x14ac:dyDescent="0.2">
      <c r="J63" s="228"/>
      <c r="K63" s="228"/>
      <c r="L63" s="228"/>
    </row>
    <row r="64" spans="1:34" x14ac:dyDescent="0.2">
      <c r="J64" s="1"/>
      <c r="K64" s="1"/>
      <c r="M64" s="1"/>
    </row>
    <row r="65" spans="10:13" x14ac:dyDescent="0.2">
      <c r="J65" s="1"/>
      <c r="K65" s="1"/>
      <c r="M65" s="1"/>
    </row>
    <row r="66" spans="10:13" x14ac:dyDescent="0.2">
      <c r="J66" s="1"/>
      <c r="K66" s="1"/>
      <c r="M66" s="1"/>
    </row>
    <row r="67" spans="10:13" x14ac:dyDescent="0.2">
      <c r="J67" s="1"/>
      <c r="K67" s="1"/>
      <c r="M67" s="1"/>
    </row>
    <row r="68" spans="10:13" x14ac:dyDescent="0.2">
      <c r="J68" s="1"/>
      <c r="K68" s="1"/>
      <c r="M68" s="1"/>
    </row>
    <row r="69" spans="10:13" x14ac:dyDescent="0.2">
      <c r="J69" s="1"/>
      <c r="K69" s="1"/>
      <c r="M69" s="1"/>
    </row>
  </sheetData>
  <sheetProtection algorithmName="SHA-512" hashValue="/NdvY+7XLhNsr/R+WnDQVNV/n33+a5dqHfihwHN5MglGQrvsKoBIsMenLjuD97/ewpQUDnOp52yv9RRjEDRNSg==" saltValue="KrcyEFux7yjuJjupf4DEUQ==" spinCount="100000" sheet="1" objects="1" scenarios="1"/>
  <mergeCells count="5">
    <mergeCell ref="C4:G4"/>
    <mergeCell ref="I4:N4"/>
    <mergeCell ref="W4:AB4"/>
    <mergeCell ref="P4:U4"/>
    <mergeCell ref="AC4:AH4"/>
  </mergeCells>
  <phoneticPr fontId="0" type="noConversion"/>
  <pageMargins left="0.1" right="0.1" top="0.25" bottom="0.75" header="0" footer="0.25"/>
  <pageSetup scale="74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0"/>
  <sheetViews>
    <sheetView zoomScale="90" zoomScaleNormal="9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4.5703125" style="1" customWidth="1"/>
    <col min="2" max="2" width="20" style="1" bestFit="1" customWidth="1"/>
    <col min="3" max="3" width="19.5703125" style="1" bestFit="1" customWidth="1"/>
    <col min="4" max="4" width="2.42578125" style="1" customWidth="1"/>
    <col min="5" max="5" width="10.42578125" style="1" bestFit="1" customWidth="1"/>
    <col min="6" max="6" width="11.140625" style="1" bestFit="1" customWidth="1"/>
    <col min="7" max="7" width="2.7109375" style="1" customWidth="1"/>
    <col min="8" max="8" width="11.7109375" style="1" bestFit="1" customWidth="1"/>
    <col min="9" max="9" width="11.140625" style="1" bestFit="1" customWidth="1"/>
    <col min="10" max="10" width="2.7109375" style="1" customWidth="1"/>
    <col min="11" max="11" width="10.85546875" style="1" bestFit="1" customWidth="1"/>
    <col min="12" max="12" width="11.140625" style="1" bestFit="1" customWidth="1"/>
    <col min="13" max="13" width="6" style="154" customWidth="1"/>
    <col min="14" max="14" width="13" style="154" hidden="1" customWidth="1"/>
    <col min="15" max="16" width="9.140625" style="154"/>
    <col min="17" max="17" width="9.5703125" style="154" bestFit="1" customWidth="1"/>
    <col min="18" max="16384" width="9.140625" style="154"/>
  </cols>
  <sheetData>
    <row r="1" spans="1:17" x14ac:dyDescent="0.2">
      <c r="A1" s="1" t="s">
        <v>73</v>
      </c>
      <c r="C1" s="69" t="s">
        <v>223</v>
      </c>
      <c r="D1" s="69"/>
      <c r="E1" s="69"/>
      <c r="F1" s="69"/>
      <c r="G1" s="69"/>
      <c r="H1" s="69"/>
      <c r="I1" s="69"/>
      <c r="K1" s="69"/>
      <c r="L1" s="69"/>
    </row>
    <row r="2" spans="1:17" x14ac:dyDescent="0.2">
      <c r="A2" s="26" t="str">
        <f>+'Original ABG Allocation'!A3</f>
        <v>FY 2022-23</v>
      </c>
    </row>
    <row r="3" spans="1:17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x14ac:dyDescent="0.2">
      <c r="B4" s="6"/>
      <c r="C4" s="78" t="s">
        <v>149</v>
      </c>
      <c r="D4" s="6"/>
      <c r="E4" s="333" t="s">
        <v>140</v>
      </c>
      <c r="F4" s="335"/>
      <c r="G4" s="12"/>
      <c r="H4" s="333" t="s">
        <v>141</v>
      </c>
      <c r="I4" s="335"/>
      <c r="J4" s="6"/>
      <c r="K4" s="333" t="s">
        <v>211</v>
      </c>
      <c r="L4" s="335"/>
    </row>
    <row r="5" spans="1:17" x14ac:dyDescent="0.2">
      <c r="B5" s="15"/>
      <c r="C5" s="79" t="s">
        <v>150</v>
      </c>
      <c r="D5" s="20"/>
      <c r="E5" s="84" t="s">
        <v>228</v>
      </c>
      <c r="F5" s="67"/>
      <c r="G5" s="20"/>
      <c r="H5" s="84" t="s">
        <v>228</v>
      </c>
      <c r="I5" s="67"/>
      <c r="J5" s="15"/>
      <c r="K5" s="84" t="s">
        <v>228</v>
      </c>
      <c r="L5" s="20"/>
      <c r="N5" s="154" t="s">
        <v>283</v>
      </c>
    </row>
    <row r="6" spans="1:17" x14ac:dyDescent="0.2">
      <c r="B6" s="15"/>
      <c r="D6" s="20"/>
      <c r="E6" s="40" t="s">
        <v>247</v>
      </c>
      <c r="F6" s="40" t="s">
        <v>19</v>
      </c>
      <c r="G6" s="2"/>
      <c r="H6" s="40" t="s">
        <v>247</v>
      </c>
      <c r="I6" s="40" t="s">
        <v>19</v>
      </c>
      <c r="K6" s="40" t="s">
        <v>247</v>
      </c>
      <c r="L6" s="20" t="s">
        <v>144</v>
      </c>
      <c r="N6" s="154" t="s">
        <v>284</v>
      </c>
    </row>
    <row r="7" spans="1:17" x14ac:dyDescent="0.2">
      <c r="A7" s="28" t="str">
        <f>+'Original ABG Allocation'!A6</f>
        <v>01</v>
      </c>
      <c r="B7" s="28" t="str">
        <f>+'Original ABG Allocation'!B6</f>
        <v>ERIE</v>
      </c>
      <c r="C7" s="151">
        <f>+'Original ABG Allocation'!D6</f>
        <v>156011</v>
      </c>
      <c r="D7" s="43"/>
      <c r="E7" s="43">
        <v>0</v>
      </c>
      <c r="F7" s="43">
        <f>C7+E7</f>
        <v>156011</v>
      </c>
      <c r="G7" s="43"/>
      <c r="H7" s="160">
        <v>-117011</v>
      </c>
      <c r="I7" s="43">
        <f>C7+H7</f>
        <v>39000</v>
      </c>
      <c r="J7" s="101"/>
      <c r="K7" s="101">
        <v>0</v>
      </c>
      <c r="L7" s="43">
        <f t="shared" ref="L7:L38" si="0">I7+K7</f>
        <v>39000</v>
      </c>
      <c r="N7" s="239">
        <v>39000</v>
      </c>
      <c r="Q7" s="160"/>
    </row>
    <row r="8" spans="1:17" x14ac:dyDescent="0.2">
      <c r="A8" s="28" t="str">
        <f>+'Original ABG Allocation'!A7</f>
        <v>02</v>
      </c>
      <c r="B8" s="28" t="str">
        <f>+'Original ABG Allocation'!B7</f>
        <v>CRAWFORD</v>
      </c>
      <c r="C8" s="151">
        <f>+'Original ABG Allocation'!D7</f>
        <v>94962</v>
      </c>
      <c r="D8" s="43"/>
      <c r="E8" s="43">
        <v>0</v>
      </c>
      <c r="F8" s="43">
        <f t="shared" ref="F8:F58" si="1">C8+E8</f>
        <v>94962</v>
      </c>
      <c r="G8" s="43"/>
      <c r="H8" s="160">
        <v>-71223</v>
      </c>
      <c r="I8" s="43">
        <f t="shared" ref="I8:I58" si="2">C8+H8</f>
        <v>23739</v>
      </c>
      <c r="J8" s="101"/>
      <c r="K8" s="101">
        <v>0</v>
      </c>
      <c r="L8" s="43">
        <f t="shared" si="0"/>
        <v>23739</v>
      </c>
      <c r="N8" s="239">
        <v>23739</v>
      </c>
    </row>
    <row r="9" spans="1:17" x14ac:dyDescent="0.2">
      <c r="A9" s="28" t="str">
        <f>+'Original ABG Allocation'!A8</f>
        <v>03</v>
      </c>
      <c r="B9" s="28" t="str">
        <f>+'Original ABG Allocation'!B8</f>
        <v>CAM/ELK/MCKEAN</v>
      </c>
      <c r="C9" s="151">
        <f>+'Original ABG Allocation'!D8</f>
        <v>104392</v>
      </c>
      <c r="D9" s="43"/>
      <c r="E9" s="43">
        <v>0</v>
      </c>
      <c r="F9" s="43">
        <f t="shared" si="1"/>
        <v>104392</v>
      </c>
      <c r="G9" s="43"/>
      <c r="H9" s="160">
        <v>-78295</v>
      </c>
      <c r="I9" s="43">
        <f t="shared" si="2"/>
        <v>26097</v>
      </c>
      <c r="J9" s="101"/>
      <c r="K9" s="101">
        <v>0</v>
      </c>
      <c r="L9" s="43">
        <f t="shared" si="0"/>
        <v>26097</v>
      </c>
      <c r="N9" s="239">
        <v>26097</v>
      </c>
    </row>
    <row r="10" spans="1:17" x14ac:dyDescent="0.2">
      <c r="A10" s="28" t="str">
        <f>+'Original ABG Allocation'!A9</f>
        <v>04</v>
      </c>
      <c r="B10" s="28" t="str">
        <f>+'Original ABG Allocation'!B9</f>
        <v>BEAVER</v>
      </c>
      <c r="C10" s="151">
        <f>+'Original ABG Allocation'!D9</f>
        <v>120693</v>
      </c>
      <c r="D10" s="43"/>
      <c r="E10" s="43">
        <v>0</v>
      </c>
      <c r="F10" s="43">
        <f t="shared" si="1"/>
        <v>120693</v>
      </c>
      <c r="G10" s="43"/>
      <c r="H10" s="160">
        <v>-90522</v>
      </c>
      <c r="I10" s="43">
        <f t="shared" si="2"/>
        <v>30171</v>
      </c>
      <c r="J10" s="101"/>
      <c r="K10" s="101">
        <v>0</v>
      </c>
      <c r="L10" s="43">
        <f t="shared" si="0"/>
        <v>30171</v>
      </c>
      <c r="N10" s="239">
        <v>30171</v>
      </c>
    </row>
    <row r="11" spans="1:17" x14ac:dyDescent="0.2">
      <c r="A11" s="28" t="str">
        <f>+'Original ABG Allocation'!A10</f>
        <v>05</v>
      </c>
      <c r="B11" s="28" t="str">
        <f>+'Original ABG Allocation'!B10</f>
        <v>INDIANA</v>
      </c>
      <c r="C11" s="151">
        <f>+'Original ABG Allocation'!D10</f>
        <v>72332</v>
      </c>
      <c r="D11" s="43"/>
      <c r="E11" s="43">
        <v>0</v>
      </c>
      <c r="F11" s="43">
        <f t="shared" si="1"/>
        <v>72332</v>
      </c>
      <c r="G11" s="43"/>
      <c r="H11" s="160">
        <v>-54251</v>
      </c>
      <c r="I11" s="43">
        <f t="shared" si="2"/>
        <v>18081</v>
      </c>
      <c r="J11" s="101"/>
      <c r="K11" s="101">
        <v>0</v>
      </c>
      <c r="L11" s="43">
        <f t="shared" si="0"/>
        <v>18081</v>
      </c>
      <c r="N11" s="239">
        <v>18081</v>
      </c>
    </row>
    <row r="12" spans="1:17" x14ac:dyDescent="0.2">
      <c r="A12" s="28" t="str">
        <f>+'Original ABG Allocation'!A11</f>
        <v>06</v>
      </c>
      <c r="B12" s="28" t="str">
        <f>+'Original ABG Allocation'!B11</f>
        <v>ALLEGHENY</v>
      </c>
      <c r="C12" s="151">
        <f>+'Original ABG Allocation'!D11</f>
        <v>1024598</v>
      </c>
      <c r="D12" s="43"/>
      <c r="E12" s="43">
        <v>0</v>
      </c>
      <c r="F12" s="43">
        <f t="shared" si="1"/>
        <v>1024598</v>
      </c>
      <c r="G12" s="43"/>
      <c r="H12" s="160">
        <v>-768449</v>
      </c>
      <c r="I12" s="43">
        <f t="shared" si="2"/>
        <v>256149</v>
      </c>
      <c r="J12" s="101"/>
      <c r="K12" s="101">
        <v>0</v>
      </c>
      <c r="L12" s="43">
        <f t="shared" si="0"/>
        <v>256149</v>
      </c>
      <c r="N12" s="239">
        <v>256149</v>
      </c>
    </row>
    <row r="13" spans="1:17" x14ac:dyDescent="0.2">
      <c r="A13" s="28" t="str">
        <f>+'Original ABG Allocation'!A12</f>
        <v>07</v>
      </c>
      <c r="B13" s="28" t="str">
        <f>+'Original ABG Allocation'!B12</f>
        <v>WESTMORELAND</v>
      </c>
      <c r="C13" s="151">
        <f>+'Original ABG Allocation'!D12</f>
        <v>279704</v>
      </c>
      <c r="D13" s="43"/>
      <c r="E13" s="43">
        <v>0</v>
      </c>
      <c r="F13" s="43">
        <f t="shared" si="1"/>
        <v>279704</v>
      </c>
      <c r="G13" s="43"/>
      <c r="H13" s="160">
        <v>-209780</v>
      </c>
      <c r="I13" s="43">
        <f t="shared" si="2"/>
        <v>69924</v>
      </c>
      <c r="J13" s="101"/>
      <c r="K13" s="101">
        <v>0</v>
      </c>
      <c r="L13" s="43">
        <f t="shared" si="0"/>
        <v>69924</v>
      </c>
      <c r="N13" s="239">
        <v>69924</v>
      </c>
    </row>
    <row r="14" spans="1:17" x14ac:dyDescent="0.2">
      <c r="A14" s="28" t="str">
        <f>+'Original ABG Allocation'!A13</f>
        <v>08</v>
      </c>
      <c r="B14" s="28" t="str">
        <f>+'Original ABG Allocation'!B13</f>
        <v>WASH/FAY/GREENE</v>
      </c>
      <c r="C14" s="151">
        <f>+'Original ABG Allocation'!D13</f>
        <v>393598</v>
      </c>
      <c r="D14" s="43"/>
      <c r="E14" s="43">
        <v>0</v>
      </c>
      <c r="F14" s="43">
        <f t="shared" si="1"/>
        <v>393598</v>
      </c>
      <c r="G14" s="43"/>
      <c r="H14" s="160">
        <v>-295201</v>
      </c>
      <c r="I14" s="43">
        <f t="shared" si="2"/>
        <v>98397</v>
      </c>
      <c r="J14" s="101"/>
      <c r="K14" s="101">
        <v>0</v>
      </c>
      <c r="L14" s="43">
        <f t="shared" si="0"/>
        <v>98397</v>
      </c>
      <c r="N14" s="239">
        <v>98397</v>
      </c>
    </row>
    <row r="15" spans="1:17" x14ac:dyDescent="0.2">
      <c r="A15" s="28" t="str">
        <f>+'Original ABG Allocation'!A14</f>
        <v>09</v>
      </c>
      <c r="B15" s="28" t="str">
        <f>+'Original ABG Allocation'!B14</f>
        <v>SOMERSET</v>
      </c>
      <c r="C15" s="151">
        <f>+'Original ABG Allocation'!D14</f>
        <v>81631</v>
      </c>
      <c r="D15" s="43"/>
      <c r="E15" s="43">
        <v>0</v>
      </c>
      <c r="F15" s="43">
        <f t="shared" si="1"/>
        <v>81631</v>
      </c>
      <c r="G15" s="43"/>
      <c r="H15" s="160">
        <v>-61225</v>
      </c>
      <c r="I15" s="43">
        <f t="shared" si="2"/>
        <v>20406</v>
      </c>
      <c r="J15" s="101"/>
      <c r="K15" s="101">
        <v>0</v>
      </c>
      <c r="L15" s="43">
        <f t="shared" si="0"/>
        <v>20406</v>
      </c>
      <c r="N15" s="239">
        <v>20406</v>
      </c>
    </row>
    <row r="16" spans="1:17" x14ac:dyDescent="0.2">
      <c r="A16" s="28" t="str">
        <f>+'Original ABG Allocation'!A15</f>
        <v>10</v>
      </c>
      <c r="B16" s="28" t="str">
        <f>+'Original ABG Allocation'!B15</f>
        <v>CAMBRIA</v>
      </c>
      <c r="C16" s="151">
        <f>+'Original ABG Allocation'!D15</f>
        <v>140343</v>
      </c>
      <c r="D16" s="43"/>
      <c r="E16" s="43">
        <v>0</v>
      </c>
      <c r="F16" s="43">
        <f t="shared" si="1"/>
        <v>140343</v>
      </c>
      <c r="G16" s="43"/>
      <c r="H16" s="160">
        <v>-105258</v>
      </c>
      <c r="I16" s="43">
        <f t="shared" si="2"/>
        <v>35085</v>
      </c>
      <c r="J16" s="101"/>
      <c r="K16" s="101">
        <v>0</v>
      </c>
      <c r="L16" s="43">
        <f t="shared" si="0"/>
        <v>35085</v>
      </c>
      <c r="N16" s="239">
        <v>35085</v>
      </c>
    </row>
    <row r="17" spans="1:14" x14ac:dyDescent="0.2">
      <c r="A17" s="28" t="str">
        <f>+'Original ABG Allocation'!A16</f>
        <v>11</v>
      </c>
      <c r="B17" s="28" t="str">
        <f>+'Original ABG Allocation'!B16</f>
        <v>BLAIR</v>
      </c>
      <c r="C17" s="151">
        <f>+'Original ABG Allocation'!D16</f>
        <v>114081</v>
      </c>
      <c r="D17" s="43"/>
      <c r="E17" s="43">
        <v>0</v>
      </c>
      <c r="F17" s="43">
        <f t="shared" si="1"/>
        <v>114081</v>
      </c>
      <c r="G17" s="43"/>
      <c r="H17" s="160">
        <v>-85563</v>
      </c>
      <c r="I17" s="43">
        <f t="shared" si="2"/>
        <v>28518</v>
      </c>
      <c r="J17" s="101"/>
      <c r="K17" s="101">
        <v>0</v>
      </c>
      <c r="L17" s="43">
        <f t="shared" si="0"/>
        <v>28518</v>
      </c>
      <c r="N17" s="239">
        <v>28518</v>
      </c>
    </row>
    <row r="18" spans="1:14" x14ac:dyDescent="0.2">
      <c r="A18" s="28" t="str">
        <f>+'Original ABG Allocation'!A17</f>
        <v>12</v>
      </c>
      <c r="B18" s="28" t="str">
        <f>+'Original ABG Allocation'!B17</f>
        <v>BED/FULT/HUNT</v>
      </c>
      <c r="C18" s="151">
        <f>+'Original ABG Allocation'!D17</f>
        <v>120022</v>
      </c>
      <c r="D18" s="43"/>
      <c r="E18" s="43">
        <v>0</v>
      </c>
      <c r="F18" s="43">
        <f t="shared" si="1"/>
        <v>120022</v>
      </c>
      <c r="G18" s="43"/>
      <c r="H18" s="160">
        <v>-90019</v>
      </c>
      <c r="I18" s="43">
        <f t="shared" si="2"/>
        <v>30003</v>
      </c>
      <c r="J18" s="101"/>
      <c r="K18" s="101">
        <v>0</v>
      </c>
      <c r="L18" s="43">
        <f t="shared" si="0"/>
        <v>30003</v>
      </c>
      <c r="N18" s="239">
        <v>30003</v>
      </c>
    </row>
    <row r="19" spans="1:14" x14ac:dyDescent="0.2">
      <c r="A19" s="28" t="str">
        <f>+'Original ABG Allocation'!A18</f>
        <v>13</v>
      </c>
      <c r="B19" s="28" t="str">
        <f>+'Original ABG Allocation'!B18</f>
        <v>CENTRE</v>
      </c>
      <c r="C19" s="151">
        <f>+'Original ABG Allocation'!D18</f>
        <v>45132</v>
      </c>
      <c r="D19" s="43"/>
      <c r="E19" s="43">
        <v>0</v>
      </c>
      <c r="F19" s="43">
        <f t="shared" si="1"/>
        <v>45132</v>
      </c>
      <c r="G19" s="43"/>
      <c r="H19" s="160">
        <v>-33849</v>
      </c>
      <c r="I19" s="43">
        <f t="shared" si="2"/>
        <v>11283</v>
      </c>
      <c r="J19" s="101"/>
      <c r="K19" s="101">
        <v>0</v>
      </c>
      <c r="L19" s="43">
        <f t="shared" si="0"/>
        <v>11283</v>
      </c>
      <c r="N19" s="239">
        <v>11283</v>
      </c>
    </row>
    <row r="20" spans="1:14" x14ac:dyDescent="0.2">
      <c r="A20" s="28" t="str">
        <f>+'Original ABG Allocation'!A19</f>
        <v>14</v>
      </c>
      <c r="B20" s="28" t="str">
        <f>+'Original ABG Allocation'!B19</f>
        <v>LYCOM/CLINTON</v>
      </c>
      <c r="C20" s="151">
        <f>+'Original ABG Allocation'!D19</f>
        <v>117392</v>
      </c>
      <c r="D20" s="43"/>
      <c r="E20" s="43">
        <v>0</v>
      </c>
      <c r="F20" s="43">
        <f t="shared" si="1"/>
        <v>117392</v>
      </c>
      <c r="G20" s="43"/>
      <c r="H20" s="160">
        <v>-88046</v>
      </c>
      <c r="I20" s="43">
        <f t="shared" si="2"/>
        <v>29346</v>
      </c>
      <c r="J20" s="101"/>
      <c r="K20" s="101">
        <v>0</v>
      </c>
      <c r="L20" s="43">
        <f t="shared" si="0"/>
        <v>29346</v>
      </c>
      <c r="N20" s="239">
        <v>29346</v>
      </c>
    </row>
    <row r="21" spans="1:14" x14ac:dyDescent="0.2">
      <c r="A21" s="28" t="str">
        <f>+'Original ABG Allocation'!A20</f>
        <v>15</v>
      </c>
      <c r="B21" s="28" t="str">
        <f>+'Original ABG Allocation'!B20</f>
        <v>COLUM/MONT</v>
      </c>
      <c r="C21" s="151">
        <f>+'Original ABG Allocation'!D20</f>
        <v>66474</v>
      </c>
      <c r="D21" s="43"/>
      <c r="E21" s="43">
        <v>0</v>
      </c>
      <c r="F21" s="43">
        <f t="shared" si="1"/>
        <v>66474</v>
      </c>
      <c r="G21" s="43"/>
      <c r="H21" s="160">
        <v>-49857</v>
      </c>
      <c r="I21" s="43">
        <f t="shared" si="2"/>
        <v>16617</v>
      </c>
      <c r="J21" s="101"/>
      <c r="K21" s="101">
        <v>0</v>
      </c>
      <c r="L21" s="43">
        <f t="shared" si="0"/>
        <v>16617</v>
      </c>
      <c r="N21" s="239">
        <v>16617</v>
      </c>
    </row>
    <row r="22" spans="1:14" x14ac:dyDescent="0.2">
      <c r="A22" s="28" t="str">
        <f>+'Original ABG Allocation'!A21</f>
        <v>16</v>
      </c>
      <c r="B22" s="28" t="str">
        <f>+'Original ABG Allocation'!B21</f>
        <v>NORTHUMBERLND</v>
      </c>
      <c r="C22" s="151">
        <f>+'Original ABG Allocation'!D21</f>
        <v>122953</v>
      </c>
      <c r="D22" s="43"/>
      <c r="E22" s="43">
        <v>0</v>
      </c>
      <c r="F22" s="43">
        <f t="shared" si="1"/>
        <v>122953</v>
      </c>
      <c r="G22" s="43"/>
      <c r="H22" s="160">
        <v>-92215</v>
      </c>
      <c r="I22" s="43">
        <f t="shared" si="2"/>
        <v>30738</v>
      </c>
      <c r="J22" s="101"/>
      <c r="K22" s="101">
        <v>0</v>
      </c>
      <c r="L22" s="43">
        <f t="shared" si="0"/>
        <v>30738</v>
      </c>
      <c r="N22" s="239">
        <v>30738</v>
      </c>
    </row>
    <row r="23" spans="1:14" x14ac:dyDescent="0.2">
      <c r="A23" s="28" t="str">
        <f>+'Original ABG Allocation'!A22</f>
        <v>17</v>
      </c>
      <c r="B23" s="28" t="str">
        <f>+'Original ABG Allocation'!B22</f>
        <v>UNION/SNYDER</v>
      </c>
      <c r="C23" s="151">
        <f>+'Original ABG Allocation'!D22</f>
        <v>41818</v>
      </c>
      <c r="D23" s="43"/>
      <c r="E23" s="43">
        <v>0</v>
      </c>
      <c r="F23" s="43">
        <f t="shared" si="1"/>
        <v>41818</v>
      </c>
      <c r="G23" s="43"/>
      <c r="H23" s="160">
        <v>-31366</v>
      </c>
      <c r="I23" s="43">
        <f t="shared" si="2"/>
        <v>10452</v>
      </c>
      <c r="J23" s="101"/>
      <c r="K23" s="101">
        <v>0</v>
      </c>
      <c r="L23" s="43">
        <f t="shared" si="0"/>
        <v>10452</v>
      </c>
      <c r="N23" s="239">
        <v>10452</v>
      </c>
    </row>
    <row r="24" spans="1:14" x14ac:dyDescent="0.2">
      <c r="A24" s="28" t="str">
        <f>+'Original ABG Allocation'!A23</f>
        <v>18</v>
      </c>
      <c r="B24" s="28" t="str">
        <f>+'Original ABG Allocation'!B23</f>
        <v>MIFF/JUNIATA</v>
      </c>
      <c r="C24" s="151">
        <f>+'Original ABG Allocation'!D23</f>
        <v>64859</v>
      </c>
      <c r="D24" s="43"/>
      <c r="E24" s="43">
        <v>0</v>
      </c>
      <c r="F24" s="43">
        <f t="shared" si="1"/>
        <v>64859</v>
      </c>
      <c r="G24" s="43"/>
      <c r="H24" s="160">
        <v>-48647</v>
      </c>
      <c r="I24" s="43">
        <f t="shared" si="2"/>
        <v>16212</v>
      </c>
      <c r="J24" s="101"/>
      <c r="K24" s="101">
        <v>0</v>
      </c>
      <c r="L24" s="43">
        <f t="shared" si="0"/>
        <v>16212</v>
      </c>
      <c r="N24" s="239">
        <v>16212</v>
      </c>
    </row>
    <row r="25" spans="1:14" x14ac:dyDescent="0.2">
      <c r="A25" s="28" t="str">
        <f>+'Original ABG Allocation'!A24</f>
        <v>19</v>
      </c>
      <c r="B25" s="28" t="str">
        <f>+'Original ABG Allocation'!B24</f>
        <v>FRANKLIN</v>
      </c>
      <c r="C25" s="151">
        <f>+'Original ABG Allocation'!D24</f>
        <v>83393</v>
      </c>
      <c r="D25" s="43"/>
      <c r="E25" s="43">
        <v>0</v>
      </c>
      <c r="F25" s="43">
        <f t="shared" si="1"/>
        <v>83393</v>
      </c>
      <c r="G25" s="43"/>
      <c r="H25" s="160">
        <v>-62546</v>
      </c>
      <c r="I25" s="43">
        <f t="shared" si="2"/>
        <v>20847</v>
      </c>
      <c r="J25" s="101"/>
      <c r="K25" s="101">
        <v>0</v>
      </c>
      <c r="L25" s="43">
        <f t="shared" si="0"/>
        <v>20847</v>
      </c>
      <c r="N25" s="239">
        <v>20847</v>
      </c>
    </row>
    <row r="26" spans="1:14" x14ac:dyDescent="0.2">
      <c r="A26" s="28" t="str">
        <f>+'Original ABG Allocation'!A25</f>
        <v>20</v>
      </c>
      <c r="B26" s="28" t="str">
        <f>+'Original ABG Allocation'!B25</f>
        <v>ADAMS</v>
      </c>
      <c r="C26" s="151">
        <f>+'Original ABG Allocation'!D25</f>
        <v>39383</v>
      </c>
      <c r="D26" s="43"/>
      <c r="E26" s="43">
        <v>0</v>
      </c>
      <c r="F26" s="43">
        <f t="shared" si="1"/>
        <v>39383</v>
      </c>
      <c r="G26" s="43"/>
      <c r="H26" s="160">
        <v>-29540</v>
      </c>
      <c r="I26" s="43">
        <f t="shared" si="2"/>
        <v>9843</v>
      </c>
      <c r="J26" s="101"/>
      <c r="K26" s="101">
        <v>0</v>
      </c>
      <c r="L26" s="43">
        <f t="shared" si="0"/>
        <v>9843</v>
      </c>
      <c r="N26" s="239">
        <v>9843</v>
      </c>
    </row>
    <row r="27" spans="1:14" x14ac:dyDescent="0.2">
      <c r="A27" s="28" t="str">
        <f>+'Original ABG Allocation'!A26</f>
        <v>21</v>
      </c>
      <c r="B27" s="28" t="str">
        <f>+'Original ABG Allocation'!B26</f>
        <v>CUMBERLAND</v>
      </c>
      <c r="C27" s="151">
        <f>+'Original ABG Allocation'!D26</f>
        <v>80733</v>
      </c>
      <c r="D27" s="43"/>
      <c r="E27" s="43">
        <v>0</v>
      </c>
      <c r="F27" s="43">
        <f t="shared" si="1"/>
        <v>80733</v>
      </c>
      <c r="G27" s="43"/>
      <c r="H27" s="160">
        <v>-60552</v>
      </c>
      <c r="I27" s="43">
        <f t="shared" si="2"/>
        <v>20181</v>
      </c>
      <c r="J27" s="101"/>
      <c r="K27" s="101">
        <v>0</v>
      </c>
      <c r="L27" s="43">
        <f t="shared" si="0"/>
        <v>20181</v>
      </c>
      <c r="N27" s="239">
        <v>20181</v>
      </c>
    </row>
    <row r="28" spans="1:14" x14ac:dyDescent="0.2">
      <c r="A28" s="28" t="str">
        <f>+'Original ABG Allocation'!A27</f>
        <v>22</v>
      </c>
      <c r="B28" s="28" t="str">
        <f>+'Original ABG Allocation'!B27</f>
        <v>PERRY</v>
      </c>
      <c r="C28" s="151">
        <f>+'Original ABG Allocation'!D27</f>
        <v>25396</v>
      </c>
      <c r="D28" s="43"/>
      <c r="E28" s="43">
        <v>0</v>
      </c>
      <c r="F28" s="43">
        <f t="shared" si="1"/>
        <v>25396</v>
      </c>
      <c r="G28" s="43"/>
      <c r="H28" s="160">
        <v>-19048</v>
      </c>
      <c r="I28" s="43">
        <f t="shared" si="2"/>
        <v>6348</v>
      </c>
      <c r="J28" s="101"/>
      <c r="K28" s="101">
        <v>0</v>
      </c>
      <c r="L28" s="43">
        <f t="shared" si="0"/>
        <v>6348</v>
      </c>
      <c r="N28" s="239">
        <v>6348</v>
      </c>
    </row>
    <row r="29" spans="1:14" x14ac:dyDescent="0.2">
      <c r="A29" s="28" t="str">
        <f>+'Original ABG Allocation'!A28</f>
        <v>23</v>
      </c>
      <c r="B29" s="28" t="str">
        <f>+'Original ABG Allocation'!B28</f>
        <v>DAUPHIN</v>
      </c>
      <c r="C29" s="151">
        <f>+'Original ABG Allocation'!D28</f>
        <v>171730</v>
      </c>
      <c r="D29" s="43"/>
      <c r="E29" s="43">
        <v>0</v>
      </c>
      <c r="F29" s="43">
        <f t="shared" si="1"/>
        <v>171730</v>
      </c>
      <c r="G29" s="43"/>
      <c r="H29" s="160">
        <v>-128800</v>
      </c>
      <c r="I29" s="43">
        <f t="shared" si="2"/>
        <v>42930</v>
      </c>
      <c r="J29" s="101"/>
      <c r="K29" s="101">
        <v>0</v>
      </c>
      <c r="L29" s="43">
        <f t="shared" si="0"/>
        <v>42930</v>
      </c>
      <c r="N29" s="239">
        <v>42930</v>
      </c>
    </row>
    <row r="30" spans="1:14" x14ac:dyDescent="0.2">
      <c r="A30" s="28" t="str">
        <f>+'Original ABG Allocation'!A29</f>
        <v>24</v>
      </c>
      <c r="B30" s="28" t="str">
        <f>+'Original ABG Allocation'!B29</f>
        <v>LEBANON</v>
      </c>
      <c r="C30" s="151">
        <f>+'Original ABG Allocation'!D29</f>
        <v>68543</v>
      </c>
      <c r="D30" s="43"/>
      <c r="E30" s="43">
        <v>0</v>
      </c>
      <c r="F30" s="43">
        <f t="shared" si="1"/>
        <v>68543</v>
      </c>
      <c r="G30" s="43"/>
      <c r="H30" s="160">
        <v>-51410</v>
      </c>
      <c r="I30" s="43">
        <f t="shared" si="2"/>
        <v>17133</v>
      </c>
      <c r="J30" s="101"/>
      <c r="K30" s="101">
        <v>0</v>
      </c>
      <c r="L30" s="43">
        <f t="shared" si="0"/>
        <v>17133</v>
      </c>
      <c r="N30" s="239">
        <v>17133</v>
      </c>
    </row>
    <row r="31" spans="1:14" x14ac:dyDescent="0.2">
      <c r="A31" s="28" t="str">
        <f>+'Original ABG Allocation'!A30</f>
        <v>25</v>
      </c>
      <c r="B31" s="28" t="str">
        <f>+'Original ABG Allocation'!B30</f>
        <v>YORK</v>
      </c>
      <c r="C31" s="151">
        <f>+'Original ABG Allocation'!D30</f>
        <v>199228</v>
      </c>
      <c r="D31" s="43"/>
      <c r="E31" s="43">
        <v>0</v>
      </c>
      <c r="F31" s="43">
        <f t="shared" si="1"/>
        <v>199228</v>
      </c>
      <c r="G31" s="43"/>
      <c r="H31" s="160">
        <v>-149422</v>
      </c>
      <c r="I31" s="43">
        <f t="shared" si="2"/>
        <v>49806</v>
      </c>
      <c r="J31" s="101"/>
      <c r="K31" s="101">
        <v>0</v>
      </c>
      <c r="L31" s="43">
        <f t="shared" si="0"/>
        <v>49806</v>
      </c>
      <c r="N31" s="239">
        <v>49806</v>
      </c>
    </row>
    <row r="32" spans="1:14" x14ac:dyDescent="0.2">
      <c r="A32" s="28" t="str">
        <f>+'Original ABG Allocation'!A31</f>
        <v>26</v>
      </c>
      <c r="B32" s="28" t="str">
        <f>+'Original ABG Allocation'!B31</f>
        <v>LANCASTER</v>
      </c>
      <c r="C32" s="151">
        <f>+'Original ABG Allocation'!D31</f>
        <v>198436</v>
      </c>
      <c r="D32" s="43"/>
      <c r="E32" s="43">
        <v>0</v>
      </c>
      <c r="F32" s="43">
        <f t="shared" si="1"/>
        <v>198436</v>
      </c>
      <c r="G32" s="43"/>
      <c r="H32" s="160">
        <v>-148828</v>
      </c>
      <c r="I32" s="43">
        <f t="shared" si="2"/>
        <v>49608</v>
      </c>
      <c r="J32" s="101"/>
      <c r="K32" s="101">
        <v>0</v>
      </c>
      <c r="L32" s="43">
        <f t="shared" si="0"/>
        <v>49608</v>
      </c>
      <c r="N32" s="239">
        <v>49608</v>
      </c>
    </row>
    <row r="33" spans="1:14" x14ac:dyDescent="0.2">
      <c r="A33" s="28" t="str">
        <f>+'Original ABG Allocation'!A32</f>
        <v>27</v>
      </c>
      <c r="B33" s="28" t="str">
        <f>+'Original ABG Allocation'!B32</f>
        <v>CHESTER</v>
      </c>
      <c r="C33" s="151">
        <f>+'Original ABG Allocation'!D32</f>
        <v>114753</v>
      </c>
      <c r="D33" s="43"/>
      <c r="E33" s="43">
        <v>0</v>
      </c>
      <c r="F33" s="43">
        <f t="shared" si="1"/>
        <v>114753</v>
      </c>
      <c r="G33" s="43"/>
      <c r="H33" s="160">
        <v>-86067</v>
      </c>
      <c r="I33" s="43">
        <f t="shared" si="2"/>
        <v>28686</v>
      </c>
      <c r="J33" s="101"/>
      <c r="K33" s="101">
        <v>0</v>
      </c>
      <c r="L33" s="43">
        <f t="shared" si="0"/>
        <v>28686</v>
      </c>
      <c r="N33" s="239">
        <v>28686</v>
      </c>
    </row>
    <row r="34" spans="1:14" x14ac:dyDescent="0.2">
      <c r="A34" s="28" t="str">
        <f>+'Original ABG Allocation'!A33</f>
        <v>28</v>
      </c>
      <c r="B34" s="28" t="str">
        <f>+'Original ABG Allocation'!B33</f>
        <v>MONTGOMERY</v>
      </c>
      <c r="C34" s="151">
        <f>+'Original ABG Allocation'!D33</f>
        <v>236029</v>
      </c>
      <c r="D34" s="43"/>
      <c r="E34" s="43">
        <v>0</v>
      </c>
      <c r="F34" s="43">
        <f t="shared" si="1"/>
        <v>236029</v>
      </c>
      <c r="G34" s="43"/>
      <c r="H34" s="160">
        <v>-177022</v>
      </c>
      <c r="I34" s="43">
        <f t="shared" si="2"/>
        <v>59007</v>
      </c>
      <c r="J34" s="101"/>
      <c r="K34" s="101">
        <v>0</v>
      </c>
      <c r="L34" s="43">
        <f t="shared" si="0"/>
        <v>59007</v>
      </c>
      <c r="N34" s="239">
        <v>59007</v>
      </c>
    </row>
    <row r="35" spans="1:14" x14ac:dyDescent="0.2">
      <c r="A35" s="28" t="str">
        <f>+'Original ABG Allocation'!A34</f>
        <v>29</v>
      </c>
      <c r="B35" s="28" t="str">
        <f>+'Original ABG Allocation'!B34</f>
        <v>BUCKS</v>
      </c>
      <c r="C35" s="151">
        <f>+'Original ABG Allocation'!D34</f>
        <v>206856</v>
      </c>
      <c r="D35" s="43"/>
      <c r="E35" s="43">
        <v>0</v>
      </c>
      <c r="F35" s="43">
        <f t="shared" si="1"/>
        <v>206856</v>
      </c>
      <c r="G35" s="43"/>
      <c r="H35" s="160">
        <v>-155142</v>
      </c>
      <c r="I35" s="43">
        <f t="shared" si="2"/>
        <v>51714</v>
      </c>
      <c r="J35" s="101"/>
      <c r="K35" s="101">
        <v>0</v>
      </c>
      <c r="L35" s="43">
        <f t="shared" si="0"/>
        <v>51714</v>
      </c>
      <c r="N35" s="239">
        <v>51714</v>
      </c>
    </row>
    <row r="36" spans="1:14" x14ac:dyDescent="0.2">
      <c r="A36" s="28" t="str">
        <f>+'Original ABG Allocation'!A35</f>
        <v>30</v>
      </c>
      <c r="B36" s="28" t="str">
        <f>+'Original ABG Allocation'!B35</f>
        <v>DELAWARE</v>
      </c>
      <c r="C36" s="151">
        <f>+'Original ABG Allocation'!D35</f>
        <v>278240</v>
      </c>
      <c r="D36" s="43"/>
      <c r="E36" s="43">
        <v>0</v>
      </c>
      <c r="F36" s="43">
        <f t="shared" si="1"/>
        <v>278240</v>
      </c>
      <c r="G36" s="43"/>
      <c r="H36" s="160">
        <v>-208682</v>
      </c>
      <c r="I36" s="43">
        <f t="shared" si="2"/>
        <v>69558</v>
      </c>
      <c r="J36" s="101"/>
      <c r="K36" s="101">
        <v>0</v>
      </c>
      <c r="L36" s="43">
        <f t="shared" si="0"/>
        <v>69558</v>
      </c>
      <c r="N36" s="239">
        <v>69558</v>
      </c>
    </row>
    <row r="37" spans="1:14" x14ac:dyDescent="0.2">
      <c r="A37" s="28" t="str">
        <f>+'Original ABG Allocation'!A36</f>
        <v>31</v>
      </c>
      <c r="B37" s="28" t="str">
        <f>+'Original ABG Allocation'!B36</f>
        <v>PHILADELPHIA</v>
      </c>
      <c r="C37" s="151">
        <f>+'Original ABG Allocation'!D36</f>
        <v>1702584</v>
      </c>
      <c r="D37" s="43"/>
      <c r="E37" s="43">
        <v>0</v>
      </c>
      <c r="F37" s="43">
        <f t="shared" si="1"/>
        <v>1702584</v>
      </c>
      <c r="G37" s="43"/>
      <c r="H37" s="160">
        <v>-1276938</v>
      </c>
      <c r="I37" s="43">
        <f t="shared" si="2"/>
        <v>425646</v>
      </c>
      <c r="J37" s="101"/>
      <c r="K37" s="101">
        <v>0</v>
      </c>
      <c r="L37" s="43">
        <f t="shared" si="0"/>
        <v>425646</v>
      </c>
      <c r="N37" s="239">
        <v>425646</v>
      </c>
    </row>
    <row r="38" spans="1:14" x14ac:dyDescent="0.2">
      <c r="A38" s="28" t="str">
        <f>+'Original ABG Allocation'!A37</f>
        <v>32</v>
      </c>
      <c r="B38" s="28" t="str">
        <f>+'Original ABG Allocation'!B37</f>
        <v>BERKS</v>
      </c>
      <c r="C38" s="151">
        <f>+'Original ABG Allocation'!D37</f>
        <v>235166</v>
      </c>
      <c r="D38" s="43"/>
      <c r="E38" s="43">
        <v>0</v>
      </c>
      <c r="F38" s="43">
        <f t="shared" si="1"/>
        <v>235166</v>
      </c>
      <c r="G38" s="43"/>
      <c r="H38" s="160">
        <v>-176375</v>
      </c>
      <c r="I38" s="43">
        <f t="shared" si="2"/>
        <v>58791</v>
      </c>
      <c r="J38" s="101"/>
      <c r="K38" s="101">
        <v>0</v>
      </c>
      <c r="L38" s="43">
        <f t="shared" si="0"/>
        <v>58791</v>
      </c>
      <c r="N38" s="239">
        <v>58791</v>
      </c>
    </row>
    <row r="39" spans="1:14" x14ac:dyDescent="0.2">
      <c r="A39" s="28" t="str">
        <f>+'Original ABG Allocation'!A38</f>
        <v>33</v>
      </c>
      <c r="B39" s="28" t="str">
        <f>+'Original ABG Allocation'!B38</f>
        <v>LEHIGH</v>
      </c>
      <c r="C39" s="151">
        <f>+'Original ABG Allocation'!D38</f>
        <v>172458</v>
      </c>
      <c r="D39" s="43"/>
      <c r="E39" s="43">
        <v>0</v>
      </c>
      <c r="F39" s="43">
        <f t="shared" si="1"/>
        <v>172458</v>
      </c>
      <c r="G39" s="43"/>
      <c r="H39" s="160">
        <v>-129345</v>
      </c>
      <c r="I39" s="43">
        <f t="shared" si="2"/>
        <v>43113</v>
      </c>
      <c r="J39" s="101"/>
      <c r="K39" s="101">
        <v>0</v>
      </c>
      <c r="L39" s="43">
        <f t="shared" ref="L39:L58" si="3">I39+K39</f>
        <v>43113</v>
      </c>
      <c r="N39" s="239">
        <v>43113</v>
      </c>
    </row>
    <row r="40" spans="1:14" x14ac:dyDescent="0.2">
      <c r="A40" s="28" t="str">
        <f>+'Original ABG Allocation'!A39</f>
        <v>34</v>
      </c>
      <c r="B40" s="28" t="str">
        <f>+'Original ABG Allocation'!B39</f>
        <v>NORTHAMPTON</v>
      </c>
      <c r="C40" s="151">
        <f>+'Original ABG Allocation'!D39</f>
        <v>153486</v>
      </c>
      <c r="D40" s="43"/>
      <c r="E40" s="43">
        <v>0</v>
      </c>
      <c r="F40" s="43">
        <f t="shared" si="1"/>
        <v>153486</v>
      </c>
      <c r="G40" s="43"/>
      <c r="H40" s="160">
        <v>-115116</v>
      </c>
      <c r="I40" s="43">
        <f t="shared" si="2"/>
        <v>38370</v>
      </c>
      <c r="J40" s="101"/>
      <c r="K40" s="101">
        <v>0</v>
      </c>
      <c r="L40" s="43">
        <f t="shared" si="3"/>
        <v>38370</v>
      </c>
      <c r="N40" s="239">
        <v>38370</v>
      </c>
    </row>
    <row r="41" spans="1:14" x14ac:dyDescent="0.2">
      <c r="A41" s="28" t="str">
        <f>+'Original ABG Allocation'!A40</f>
        <v>35</v>
      </c>
      <c r="B41" s="28" t="str">
        <f>+'Original ABG Allocation'!B40</f>
        <v>PIKE</v>
      </c>
      <c r="C41" s="151">
        <f>+'Original ABG Allocation'!D40</f>
        <v>25399</v>
      </c>
      <c r="D41" s="43"/>
      <c r="E41" s="43">
        <v>0</v>
      </c>
      <c r="F41" s="43">
        <f t="shared" si="1"/>
        <v>25399</v>
      </c>
      <c r="G41" s="43"/>
      <c r="H41" s="160">
        <v>-19051</v>
      </c>
      <c r="I41" s="43">
        <f t="shared" si="2"/>
        <v>6348</v>
      </c>
      <c r="J41" s="101"/>
      <c r="K41" s="101">
        <v>0</v>
      </c>
      <c r="L41" s="43">
        <f t="shared" si="3"/>
        <v>6348</v>
      </c>
      <c r="N41" s="239">
        <v>6348</v>
      </c>
    </row>
    <row r="42" spans="1:14" x14ac:dyDescent="0.2">
      <c r="A42" s="28" t="str">
        <f>+'Original ABG Allocation'!A41</f>
        <v>36</v>
      </c>
      <c r="B42" s="28" t="str">
        <f>+'Original ABG Allocation'!B41</f>
        <v>B/S/S/T</v>
      </c>
      <c r="C42" s="151">
        <f>+'Original ABG Allocation'!D41</f>
        <v>141181</v>
      </c>
      <c r="D42" s="43"/>
      <c r="E42" s="43">
        <v>0</v>
      </c>
      <c r="F42" s="43">
        <f t="shared" si="1"/>
        <v>141181</v>
      </c>
      <c r="G42" s="43"/>
      <c r="H42" s="160">
        <v>-105886</v>
      </c>
      <c r="I42" s="43">
        <f t="shared" si="2"/>
        <v>35295</v>
      </c>
      <c r="J42" s="101"/>
      <c r="K42" s="101">
        <v>0</v>
      </c>
      <c r="L42" s="43">
        <f t="shared" si="3"/>
        <v>35295</v>
      </c>
      <c r="N42" s="239">
        <v>35295</v>
      </c>
    </row>
    <row r="43" spans="1:14" x14ac:dyDescent="0.2">
      <c r="A43" s="28" t="str">
        <f>+'Original ABG Allocation'!A42</f>
        <v>37</v>
      </c>
      <c r="B43" s="28" t="str">
        <f>+'Original ABG Allocation'!B42</f>
        <v>LUZERNE/WYOMING</v>
      </c>
      <c r="C43" s="151">
        <f>+'Original ABG Allocation'!D42</f>
        <v>343992</v>
      </c>
      <c r="D43" s="43"/>
      <c r="E43" s="43">
        <v>0</v>
      </c>
      <c r="F43" s="43">
        <f t="shared" si="1"/>
        <v>343992</v>
      </c>
      <c r="G43" s="43"/>
      <c r="H43" s="160">
        <v>-257994</v>
      </c>
      <c r="I43" s="43">
        <f t="shared" si="2"/>
        <v>85998</v>
      </c>
      <c r="J43" s="101"/>
      <c r="K43" s="101">
        <v>0</v>
      </c>
      <c r="L43" s="43">
        <f t="shared" si="3"/>
        <v>85998</v>
      </c>
      <c r="N43" s="239">
        <v>85998</v>
      </c>
    </row>
    <row r="44" spans="1:14" x14ac:dyDescent="0.2">
      <c r="A44" s="28" t="str">
        <f>+'Original ABG Allocation'!A43</f>
        <v>38</v>
      </c>
      <c r="B44" s="28" t="str">
        <f>+'Original ABG Allocation'!B43</f>
        <v>LACKAWANNA</v>
      </c>
      <c r="C44" s="151">
        <f>+'Original ABG Allocation'!D43</f>
        <v>202907</v>
      </c>
      <c r="D44" s="43"/>
      <c r="E44" s="43">
        <v>0</v>
      </c>
      <c r="F44" s="43">
        <f t="shared" si="1"/>
        <v>202907</v>
      </c>
      <c r="G44" s="43"/>
      <c r="H44" s="160">
        <v>-152183</v>
      </c>
      <c r="I44" s="43">
        <f t="shared" si="2"/>
        <v>50724</v>
      </c>
      <c r="J44" s="101"/>
      <c r="K44" s="101">
        <v>0</v>
      </c>
      <c r="L44" s="43">
        <f t="shared" si="3"/>
        <v>50724</v>
      </c>
      <c r="N44" s="239">
        <v>50724</v>
      </c>
    </row>
    <row r="45" spans="1:14" x14ac:dyDescent="0.2">
      <c r="A45" s="28" t="str">
        <f>+'Original ABG Allocation'!A44</f>
        <v>39</v>
      </c>
      <c r="B45" s="28" t="str">
        <f>+'Original ABG Allocation'!B44</f>
        <v>CARBON</v>
      </c>
      <c r="C45" s="151">
        <f>+'Original ABG Allocation'!D44</f>
        <v>44213</v>
      </c>
      <c r="D45" s="43"/>
      <c r="E45" s="43">
        <v>0</v>
      </c>
      <c r="F45" s="43">
        <f t="shared" si="1"/>
        <v>44213</v>
      </c>
      <c r="G45" s="43"/>
      <c r="H45" s="160">
        <v>-33161</v>
      </c>
      <c r="I45" s="43">
        <f t="shared" si="2"/>
        <v>11052</v>
      </c>
      <c r="J45" s="101"/>
      <c r="K45" s="101">
        <v>0</v>
      </c>
      <c r="L45" s="43">
        <f t="shared" si="3"/>
        <v>11052</v>
      </c>
      <c r="N45" s="239">
        <v>11052</v>
      </c>
    </row>
    <row r="46" spans="1:14" x14ac:dyDescent="0.2">
      <c r="A46" s="28" t="str">
        <f>+'Original ABG Allocation'!A45</f>
        <v>40</v>
      </c>
      <c r="B46" s="28" t="str">
        <f>+'Original ABG Allocation'!B45</f>
        <v>SCHUYLKILL</v>
      </c>
      <c r="C46" s="151">
        <f>+'Original ABG Allocation'!D45</f>
        <v>181495</v>
      </c>
      <c r="D46" s="43"/>
      <c r="E46" s="43">
        <v>0</v>
      </c>
      <c r="F46" s="43">
        <f t="shared" si="1"/>
        <v>181495</v>
      </c>
      <c r="G46" s="43"/>
      <c r="H46" s="160">
        <v>-136123</v>
      </c>
      <c r="I46" s="43">
        <f t="shared" si="2"/>
        <v>45372</v>
      </c>
      <c r="J46" s="101"/>
      <c r="K46" s="101">
        <v>0</v>
      </c>
      <c r="L46" s="43">
        <f t="shared" si="3"/>
        <v>45372</v>
      </c>
      <c r="N46" s="239">
        <v>45372</v>
      </c>
    </row>
    <row r="47" spans="1:14" x14ac:dyDescent="0.2">
      <c r="A47" s="28" t="str">
        <f>+'Original ABG Allocation'!A46</f>
        <v>41</v>
      </c>
      <c r="B47" s="28" t="str">
        <f>+'Original ABG Allocation'!B46</f>
        <v>CLEARFIELD</v>
      </c>
      <c r="C47" s="151">
        <f>+'Original ABG Allocation'!D46</f>
        <v>79676</v>
      </c>
      <c r="D47" s="43"/>
      <c r="E47" s="43">
        <v>0</v>
      </c>
      <c r="F47" s="43">
        <f t="shared" si="1"/>
        <v>79676</v>
      </c>
      <c r="G47" s="43"/>
      <c r="H47" s="160">
        <v>-59759</v>
      </c>
      <c r="I47" s="43">
        <f t="shared" si="2"/>
        <v>19917</v>
      </c>
      <c r="J47" s="101"/>
      <c r="K47" s="101">
        <v>0</v>
      </c>
      <c r="L47" s="43">
        <f t="shared" si="3"/>
        <v>19917</v>
      </c>
      <c r="N47" s="239">
        <v>19917</v>
      </c>
    </row>
    <row r="48" spans="1:14" x14ac:dyDescent="0.2">
      <c r="A48" s="28" t="str">
        <f>+'Original ABG Allocation'!A47</f>
        <v>42</v>
      </c>
      <c r="B48" s="28" t="str">
        <f>+'Original ABG Allocation'!B47</f>
        <v>JEFFERSON</v>
      </c>
      <c r="C48" s="151">
        <f>+'Original ABG Allocation'!D47</f>
        <v>51609</v>
      </c>
      <c r="D48" s="43"/>
      <c r="E48" s="43">
        <v>0</v>
      </c>
      <c r="F48" s="43">
        <f t="shared" si="1"/>
        <v>51609</v>
      </c>
      <c r="G48" s="43"/>
      <c r="H48" s="160">
        <v>-38709</v>
      </c>
      <c r="I48" s="43">
        <f t="shared" si="2"/>
        <v>12900</v>
      </c>
      <c r="J48" s="101"/>
      <c r="K48" s="101">
        <v>0</v>
      </c>
      <c r="L48" s="43">
        <f t="shared" si="3"/>
        <v>12900</v>
      </c>
      <c r="N48" s="239">
        <v>12900</v>
      </c>
    </row>
    <row r="49" spans="1:14" x14ac:dyDescent="0.2">
      <c r="A49" s="28" t="str">
        <f>+'Original ABG Allocation'!A48</f>
        <v>43</v>
      </c>
      <c r="B49" s="28" t="str">
        <f>+'Original ABG Allocation'!B48</f>
        <v>FOREST/WARREN</v>
      </c>
      <c r="C49" s="151">
        <f>+'Original ABG Allocation'!D48</f>
        <v>34269</v>
      </c>
      <c r="D49" s="43"/>
      <c r="E49" s="43">
        <v>0</v>
      </c>
      <c r="F49" s="43">
        <f t="shared" si="1"/>
        <v>34269</v>
      </c>
      <c r="G49" s="43"/>
      <c r="H49" s="160">
        <v>-25704</v>
      </c>
      <c r="I49" s="43">
        <f t="shared" si="2"/>
        <v>8565</v>
      </c>
      <c r="J49" s="101"/>
      <c r="K49" s="101">
        <v>0</v>
      </c>
      <c r="L49" s="43">
        <f t="shared" si="3"/>
        <v>8565</v>
      </c>
      <c r="N49" s="239">
        <v>8565</v>
      </c>
    </row>
    <row r="50" spans="1:14" x14ac:dyDescent="0.2">
      <c r="A50" s="28" t="str">
        <f>+'Original ABG Allocation'!A49</f>
        <v>44</v>
      </c>
      <c r="B50" s="28" t="str">
        <f>+'Original ABG Allocation'!B49</f>
        <v>VENANGO</v>
      </c>
      <c r="C50" s="151">
        <f>+'Original ABG Allocation'!D49</f>
        <v>48574</v>
      </c>
      <c r="D50" s="43"/>
      <c r="E50" s="43">
        <v>0</v>
      </c>
      <c r="F50" s="43">
        <f t="shared" si="1"/>
        <v>48574</v>
      </c>
      <c r="G50" s="43"/>
      <c r="H50" s="160">
        <v>-36433</v>
      </c>
      <c r="I50" s="43">
        <f t="shared" si="2"/>
        <v>12141</v>
      </c>
      <c r="J50" s="101"/>
      <c r="K50" s="101">
        <v>0</v>
      </c>
      <c r="L50" s="43">
        <f t="shared" si="3"/>
        <v>12141</v>
      </c>
      <c r="N50" s="239">
        <v>12141</v>
      </c>
    </row>
    <row r="51" spans="1:14" x14ac:dyDescent="0.2">
      <c r="A51" s="28" t="str">
        <f>+'Original ABG Allocation'!A50</f>
        <v>45</v>
      </c>
      <c r="B51" s="28" t="str">
        <f>+'Original ABG Allocation'!B50</f>
        <v>ARMSTRONG</v>
      </c>
      <c r="C51" s="151">
        <f>+'Original ABG Allocation'!D50</f>
        <v>75493</v>
      </c>
      <c r="D51" s="43"/>
      <c r="E51" s="43">
        <v>0</v>
      </c>
      <c r="F51" s="43">
        <f t="shared" si="1"/>
        <v>75493</v>
      </c>
      <c r="G51" s="43"/>
      <c r="H51" s="160">
        <v>-56620</v>
      </c>
      <c r="I51" s="43">
        <f t="shared" si="2"/>
        <v>18873</v>
      </c>
      <c r="J51" s="101"/>
      <c r="K51" s="101">
        <v>0</v>
      </c>
      <c r="L51" s="43">
        <f t="shared" si="3"/>
        <v>18873</v>
      </c>
      <c r="N51" s="239">
        <v>18873</v>
      </c>
    </row>
    <row r="52" spans="1:14" x14ac:dyDescent="0.2">
      <c r="A52" s="28" t="str">
        <f>+'Original ABG Allocation'!A51</f>
        <v>46</v>
      </c>
      <c r="B52" s="28" t="str">
        <f>+'Original ABG Allocation'!B51</f>
        <v>LAWRENCE</v>
      </c>
      <c r="C52" s="151">
        <f>+'Original ABG Allocation'!D51</f>
        <v>79407</v>
      </c>
      <c r="D52" s="43"/>
      <c r="E52" s="43">
        <v>0</v>
      </c>
      <c r="F52" s="43">
        <f t="shared" si="1"/>
        <v>79407</v>
      </c>
      <c r="G52" s="43"/>
      <c r="H52" s="160">
        <v>-59556</v>
      </c>
      <c r="I52" s="43">
        <f t="shared" si="2"/>
        <v>19851</v>
      </c>
      <c r="J52" s="101"/>
      <c r="K52" s="101">
        <v>0</v>
      </c>
      <c r="L52" s="43">
        <f t="shared" si="3"/>
        <v>19851</v>
      </c>
      <c r="N52" s="239">
        <v>19851</v>
      </c>
    </row>
    <row r="53" spans="1:14" x14ac:dyDescent="0.2">
      <c r="A53" s="28" t="str">
        <f>+'Original ABG Allocation'!A52</f>
        <v>47</v>
      </c>
      <c r="B53" s="28" t="str">
        <f>+'Original ABG Allocation'!B52</f>
        <v>MERCER</v>
      </c>
      <c r="C53" s="151">
        <f>+'Original ABG Allocation'!D52</f>
        <v>80316</v>
      </c>
      <c r="D53" s="43"/>
      <c r="E53" s="43">
        <v>0</v>
      </c>
      <c r="F53" s="43">
        <f t="shared" si="1"/>
        <v>80316</v>
      </c>
      <c r="G53" s="43"/>
      <c r="H53" s="160">
        <v>-60237</v>
      </c>
      <c r="I53" s="43">
        <f t="shared" si="2"/>
        <v>20079</v>
      </c>
      <c r="J53" s="101"/>
      <c r="K53" s="101">
        <v>0</v>
      </c>
      <c r="L53" s="43">
        <f t="shared" si="3"/>
        <v>20079</v>
      </c>
      <c r="N53" s="239">
        <v>20079</v>
      </c>
    </row>
    <row r="54" spans="1:14" x14ac:dyDescent="0.2">
      <c r="A54" s="28" t="str">
        <f>+'Original ABG Allocation'!A53</f>
        <v>48</v>
      </c>
      <c r="B54" s="28" t="str">
        <f>+'Original ABG Allocation'!B53</f>
        <v>MONROE</v>
      </c>
      <c r="C54" s="151">
        <f>+'Original ABG Allocation'!D53</f>
        <v>46961</v>
      </c>
      <c r="D54" s="43"/>
      <c r="E54" s="43">
        <v>0</v>
      </c>
      <c r="F54" s="43">
        <f t="shared" si="1"/>
        <v>46961</v>
      </c>
      <c r="G54" s="43"/>
      <c r="H54" s="160">
        <v>-35222</v>
      </c>
      <c r="I54" s="43">
        <f t="shared" si="2"/>
        <v>11739</v>
      </c>
      <c r="J54" s="101"/>
      <c r="K54" s="101">
        <v>0</v>
      </c>
      <c r="L54" s="43">
        <f t="shared" si="3"/>
        <v>11739</v>
      </c>
      <c r="N54" s="239">
        <v>11739</v>
      </c>
    </row>
    <row r="55" spans="1:14" x14ac:dyDescent="0.2">
      <c r="A55" s="28" t="str">
        <f>+'Original ABG Allocation'!A54</f>
        <v>49</v>
      </c>
      <c r="B55" s="28" t="str">
        <f>+'Original ABG Allocation'!B54</f>
        <v>CLARION</v>
      </c>
      <c r="C55" s="151">
        <f>+'Original ABG Allocation'!D54</f>
        <v>32868</v>
      </c>
      <c r="D55" s="43"/>
      <c r="E55" s="43">
        <v>0</v>
      </c>
      <c r="F55" s="43">
        <f t="shared" si="1"/>
        <v>32868</v>
      </c>
      <c r="G55" s="43"/>
      <c r="H55" s="160">
        <v>-24651</v>
      </c>
      <c r="I55" s="43">
        <f t="shared" si="2"/>
        <v>8217</v>
      </c>
      <c r="J55" s="101"/>
      <c r="K55" s="101">
        <v>0</v>
      </c>
      <c r="L55" s="43">
        <f t="shared" si="3"/>
        <v>8217</v>
      </c>
      <c r="N55" s="239">
        <v>8217</v>
      </c>
    </row>
    <row r="56" spans="1:14" x14ac:dyDescent="0.2">
      <c r="A56" s="28" t="str">
        <f>+'Original ABG Allocation'!A55</f>
        <v>50</v>
      </c>
      <c r="B56" s="28" t="str">
        <f>+'Original ABG Allocation'!B55</f>
        <v>BUTLER</v>
      </c>
      <c r="C56" s="151">
        <f>+'Original ABG Allocation'!D55</f>
        <v>104331</v>
      </c>
      <c r="D56" s="43"/>
      <c r="E56" s="43">
        <v>0</v>
      </c>
      <c r="F56" s="43">
        <f t="shared" si="1"/>
        <v>104331</v>
      </c>
      <c r="G56" s="43"/>
      <c r="H56" s="160">
        <v>-78249</v>
      </c>
      <c r="I56" s="43">
        <f t="shared" si="2"/>
        <v>26082</v>
      </c>
      <c r="J56" s="101"/>
      <c r="K56" s="101">
        <v>0</v>
      </c>
      <c r="L56" s="43">
        <f t="shared" si="3"/>
        <v>26082</v>
      </c>
      <c r="N56" s="239">
        <v>26082</v>
      </c>
    </row>
    <row r="57" spans="1:14" x14ac:dyDescent="0.2">
      <c r="A57" s="28" t="str">
        <f>+'Original ABG Allocation'!A56</f>
        <v>51</v>
      </c>
      <c r="B57" s="28" t="str">
        <f>+'Original ABG Allocation'!B56</f>
        <v>POTTER</v>
      </c>
      <c r="C57" s="151">
        <f>+'Original ABG Allocation'!D56</f>
        <v>25400</v>
      </c>
      <c r="D57" s="43"/>
      <c r="E57" s="43">
        <v>0</v>
      </c>
      <c r="F57" s="43">
        <f t="shared" si="1"/>
        <v>25400</v>
      </c>
      <c r="G57" s="43"/>
      <c r="H57" s="160">
        <v>-19052</v>
      </c>
      <c r="I57" s="43">
        <f t="shared" si="2"/>
        <v>6348</v>
      </c>
      <c r="J57" s="101"/>
      <c r="K57" s="101">
        <v>0</v>
      </c>
      <c r="L57" s="43">
        <f t="shared" si="3"/>
        <v>6348</v>
      </c>
      <c r="N57" s="239">
        <v>6348</v>
      </c>
    </row>
    <row r="58" spans="1:14" x14ac:dyDescent="0.2">
      <c r="A58" s="28" t="str">
        <f>+'Original ABG Allocation'!A57</f>
        <v>52</v>
      </c>
      <c r="B58" s="28" t="str">
        <f>+'Original ABG Allocation'!B57</f>
        <v>WAYNE</v>
      </c>
      <c r="C58" s="152">
        <f>+'Original ABG Allocation'!D57</f>
        <v>35500</v>
      </c>
      <c r="D58" s="43"/>
      <c r="E58" s="43">
        <v>0</v>
      </c>
      <c r="F58" s="43">
        <f t="shared" si="1"/>
        <v>35500</v>
      </c>
      <c r="G58" s="43"/>
      <c r="H58" s="160">
        <v>-26626</v>
      </c>
      <c r="I58" s="43">
        <f t="shared" si="2"/>
        <v>8874</v>
      </c>
      <c r="J58" s="228"/>
      <c r="K58" s="228">
        <v>0</v>
      </c>
      <c r="L58" s="43">
        <f t="shared" si="3"/>
        <v>8874</v>
      </c>
      <c r="N58" s="239">
        <v>8874</v>
      </c>
    </row>
    <row r="59" spans="1:14" ht="13.5" thickBot="1" x14ac:dyDescent="0.25">
      <c r="B59" s="29" t="s">
        <v>137</v>
      </c>
      <c r="C59" s="153">
        <f>SUM(C7:C58)</f>
        <v>8761000</v>
      </c>
      <c r="D59" s="153"/>
      <c r="E59" s="153">
        <f>SUM(E7:E58)</f>
        <v>0</v>
      </c>
      <c r="F59" s="153">
        <f>SUM(F7:F58)</f>
        <v>8761000</v>
      </c>
      <c r="G59" s="163"/>
      <c r="H59" s="209">
        <f t="shared" ref="H59" si="4">SUM(H7:H58)</f>
        <v>-6570826</v>
      </c>
      <c r="I59" s="153">
        <f>SUM(I7:I58)</f>
        <v>2190174</v>
      </c>
      <c r="J59" s="153">
        <f t="shared" ref="J59:N59" si="5">SUM(J7:J58)</f>
        <v>0</v>
      </c>
      <c r="K59" s="153">
        <f t="shared" si="5"/>
        <v>0</v>
      </c>
      <c r="L59" s="153">
        <f t="shared" si="5"/>
        <v>2190174</v>
      </c>
      <c r="M59" s="163"/>
      <c r="N59" s="153">
        <f t="shared" si="5"/>
        <v>2190174</v>
      </c>
    </row>
    <row r="60" spans="1:14" ht="13.5" thickTop="1" x14ac:dyDescent="0.2">
      <c r="C60" s="43"/>
      <c r="D60" s="43"/>
      <c r="E60" s="43"/>
      <c r="F60" s="43"/>
      <c r="G60" s="43"/>
      <c r="H60" s="43"/>
      <c r="I60" s="43"/>
    </row>
  </sheetData>
  <sheetProtection algorithmName="SHA-512" hashValue="u/eG7GhhEMLWCjGQlcuAFo/FDrEGa3uq/gciJfAUlRaUs4n1tvnXbsvdJJRCz6weIMMplervDIst4sAVVnB3Og==" saltValue="1/+pDHiMipweAUnUpBJ6aA==" spinCount="100000" sheet="1" objects="1" scenarios="1"/>
  <mergeCells count="3">
    <mergeCell ref="H4:I4"/>
    <mergeCell ref="K4:L4"/>
    <mergeCell ref="E4:F4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b933a4dc-1ff3-488b-8ab3-2e3471f93074" xsi:nil="true"/>
    <PublishingStartDate xmlns="http://schemas.microsoft.com/sharepoint/v3" xsi:nil="true"/>
    <SharedWithUsers xmlns="e58a810a-4d4c-4be0-93d4-eca9b7a4527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BA4C1AA038643A48EACC22487F351" ma:contentTypeVersion="1" ma:contentTypeDescription="Create a new document." ma:contentTypeScope="" ma:versionID="0dfc23ddd15e34269900b408638e084d">
  <xsd:schema xmlns:xsd="http://www.w3.org/2001/XMLSchema" xmlns:xs="http://www.w3.org/2001/XMLSchema" xmlns:p="http://schemas.microsoft.com/office/2006/metadata/properties" xmlns:ns1="http://schemas.microsoft.com/sharepoint/v3" xmlns:ns2="b933a4dc-1ff3-488b-8ab3-2e3471f93074" xmlns:ns3="e58a810a-4d4c-4be0-93d4-eca9b7a45270" targetNamespace="http://schemas.microsoft.com/office/2006/metadata/properties" ma:root="true" ma:fieldsID="d779441644a41a03fea2298745589547" ns1:_="" ns2:_="" ns3:_="">
    <xsd:import namespace="http://schemas.microsoft.com/sharepoint/v3"/>
    <xsd:import namespace="b933a4dc-1ff3-488b-8ab3-2e3471f93074"/>
    <xsd:import namespace="e58a810a-4d4c-4be0-93d4-eca9b7a452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3a4dc-1ff3-488b-8ab3-2e3471f93074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a810a-4d4c-4be0-93d4-eca9b7a452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6B1DF-CF10-43D9-BB53-1D6A4E526F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FCD27C-6982-47D2-913B-D3B51BE8DC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933a4dc-1ff3-488b-8ab3-2e3471f93074"/>
  </ds:schemaRefs>
</ds:datastoreItem>
</file>

<file path=customXml/itemProps3.xml><?xml version="1.0" encoding="utf-8"?>
<ds:datastoreItem xmlns:ds="http://schemas.openxmlformats.org/officeDocument/2006/customXml" ds:itemID="{CAD86F5A-CA17-4FE7-A85B-4D2956146E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E83EBD-0BFE-4785-B921-BF28BEFF9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Original ABG Allocation</vt:lpstr>
      <vt:lpstr>Revision No. 1</vt:lpstr>
      <vt:lpstr>Amended ABG Allocation No. 1 </vt:lpstr>
      <vt:lpstr>Revision No. 2</vt:lpstr>
      <vt:lpstr>Amended ABG Allocation No 2</vt:lpstr>
      <vt:lpstr>Revision No. 3</vt:lpstr>
      <vt:lpstr>Amended ABG Allocation No. 3</vt:lpstr>
      <vt:lpstr>Regular BG</vt:lpstr>
      <vt:lpstr>Caregiver Support</vt:lpstr>
      <vt:lpstr>Federal Caregiver Support</vt:lpstr>
      <vt:lpstr>NSIP</vt:lpstr>
      <vt:lpstr>PA MEDI</vt:lpstr>
      <vt:lpstr>Health Promotion</vt:lpstr>
      <vt:lpstr>Other Funds Summary</vt:lpstr>
      <vt:lpstr>Other Funds-Revision No. 1</vt:lpstr>
      <vt:lpstr>Amendment 1-Other Funds</vt:lpstr>
      <vt:lpstr>Other Funds-Revision No. 2</vt:lpstr>
      <vt:lpstr>Amendment 2- Other Funds </vt:lpstr>
      <vt:lpstr>Other Funds-Revision No. 3</vt:lpstr>
      <vt:lpstr>Amendment 3-Other Funds</vt:lpstr>
      <vt:lpstr>In Home Parameter</vt:lpstr>
      <vt:lpstr>Changes</vt:lpstr>
      <vt:lpstr>'Amended ABG Allocation No. 1 '!Print_Area</vt:lpstr>
      <vt:lpstr>'Federal Caregiver Support'!Print_Area</vt:lpstr>
      <vt:lpstr>'Amendment 1-Other Funds'!Print_Titles</vt:lpstr>
      <vt:lpstr>'Amendment 2- Other Funds '!Print_Titles</vt:lpstr>
      <vt:lpstr>'Federal Caregiver Support'!Print_Titles</vt:lpstr>
      <vt:lpstr>'Other Funds-Revision No. 1'!Print_Titles</vt:lpstr>
      <vt:lpstr>'Other Funds-Revision No. 2'!Print_Titles</vt:lpstr>
    </vt:vector>
  </TitlesOfParts>
  <Company>Department of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kfulkroad</dc:creator>
  <cp:lastModifiedBy>Heinlen, Robert</cp:lastModifiedBy>
  <cp:lastPrinted>2019-07-26T18:02:16Z</cp:lastPrinted>
  <dcterms:created xsi:type="dcterms:W3CDTF">2006-04-07T19:01:59Z</dcterms:created>
  <dcterms:modified xsi:type="dcterms:W3CDTF">2023-03-20T12:59:38Z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49400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Id">
    <vt:lpwstr>0x010100347BA4C1AA038643A48EACC22487F351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