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415" tabRatio="881" activeTab="0"/>
  </bookViews>
  <sheets>
    <sheet name="Original ABG Allocation" sheetId="1" r:id="rId1"/>
    <sheet name="Revision No. 1" sheetId="2" r:id="rId2"/>
    <sheet name="Amended ABG Allocation No. 1 " sheetId="3" r:id="rId3"/>
    <sheet name="Revision No. 2" sheetId="4" r:id="rId4"/>
    <sheet name="Amended ABG Allocation No. 2" sheetId="5" r:id="rId5"/>
    <sheet name="Revision No. 3" sheetId="6" state="hidden" r:id="rId6"/>
    <sheet name="Amended ABG Allocation No. 3" sheetId="7" state="hidden" r:id="rId7"/>
    <sheet name="Regular BG" sheetId="8" r:id="rId8"/>
    <sheet name="Caregiver Support" sheetId="9" r:id="rId9"/>
    <sheet name="Federal Caregiver Support" sheetId="10" r:id="rId10"/>
    <sheet name="NSIP" sheetId="11" r:id="rId11"/>
    <sheet name="PA MEDI" sheetId="12" r:id="rId12"/>
    <sheet name="Health Promotion" sheetId="13" r:id="rId13"/>
    <sheet name="Other Funds Summary" sheetId="14" r:id="rId14"/>
    <sheet name="Other Funds-Revision No. 1" sheetId="15" r:id="rId15"/>
    <sheet name="Amendment 1-Other Funds" sheetId="16" r:id="rId16"/>
    <sheet name="Other Funds-Revision No. 2" sheetId="17" r:id="rId17"/>
    <sheet name="Amendment 2- Other Funds " sheetId="18" r:id="rId18"/>
    <sheet name="Other Funds-Revision No. 3" sheetId="19" state="hidden" r:id="rId19"/>
    <sheet name="Amendment 3-Other Funds" sheetId="20" state="hidden" r:id="rId20"/>
    <sheet name="In Home Parameter" sheetId="21" r:id="rId21"/>
    <sheet name="Changes" sheetId="22" state="hidden" r:id="rId22"/>
  </sheets>
  <externalReferences>
    <externalReference r:id="rId25"/>
    <externalReference r:id="rId26"/>
  </externalReferences>
  <definedNames>
    <definedName name="_xlfn.ANCHORARRAY" hidden="1">#NAME?</definedName>
    <definedName name="Match">'[2]Formula'!$G$142:$G$193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Support'!$A$1:$AA$59</definedName>
    <definedName name="Print_Area_MI">'[1]3RDCHECK'!$B$1:$U$56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3">'Other Funds Summary'!$A:$B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'[1]3RDCHECK'!$A:$A</definedName>
    <definedName name="T3Orig">'[2]Formula'!$B$76:$B$130</definedName>
    <definedName name="TWO">#REF!</definedName>
  </definedNames>
  <calcPr fullCalcOnLoad="1"/>
</workbook>
</file>

<file path=xl/sharedStrings.xml><?xml version="1.0" encoding="utf-8"?>
<sst xmlns="http://schemas.openxmlformats.org/spreadsheetml/2006/main" count="852" uniqueCount="314">
  <si>
    <t>(1)</t>
  </si>
  <si>
    <t>(2)</t>
  </si>
  <si>
    <t>(3)</t>
  </si>
  <si>
    <t>(4)</t>
  </si>
  <si>
    <t>(5)</t>
  </si>
  <si>
    <t>(6)</t>
  </si>
  <si>
    <t>(7)</t>
  </si>
  <si>
    <t>(8)</t>
  </si>
  <si>
    <t xml:space="preserve"> </t>
  </si>
  <si>
    <t>REGULAR</t>
  </si>
  <si>
    <t>FAMILY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</si>
  <si>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</si>
  <si>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</si>
  <si>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</si>
  <si>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</si>
  <si>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</si>
  <si>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</si>
  <si>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</si>
  <si>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</si>
  <si>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</si>
  <si>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FEDERAL</t>
  </si>
  <si>
    <t>MATCH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</si>
  <si>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</si>
  <si>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</si>
  <si>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</si>
  <si>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</si>
  <si>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</si>
  <si>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</si>
  <si>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</si>
  <si>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</si>
  <si>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</si>
  <si>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</si>
  <si>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</si>
  <si>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</si>
  <si>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</si>
  <si>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</si>
  <si>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</si>
  <si>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</si>
  <si>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</si>
  <si>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</si>
  <si>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</si>
  <si>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</si>
  <si>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</si>
  <si>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</si>
  <si>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</si>
  <si>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</si>
  <si>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</si>
  <si>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</si>
  <si>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</si>
  <si>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</si>
  <si>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</si>
  <si>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</si>
  <si>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</si>
  <si>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</si>
  <si>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</si>
  <si>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</si>
  <si>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</si>
  <si>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</si>
  <si>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</si>
  <si>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</si>
  <si>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</si>
  <si>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</si>
  <si>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</si>
  <si>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</si>
  <si>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</si>
  <si>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</si>
  <si>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</si>
  <si>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</si>
  <si>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</si>
  <si>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</si>
  <si>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</si>
  <si>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</si>
  <si>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</si>
  <si>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</si>
  <si>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</si>
  <si>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</si>
  <si>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</si>
  <si>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Health Promotion</t>
  </si>
  <si>
    <t>INCREASE/</t>
  </si>
  <si>
    <t>(DECREASE)</t>
  </si>
  <si>
    <t>Regular Block Grant</t>
  </si>
  <si>
    <t>AMOUNT</t>
  </si>
  <si>
    <t>Volunteers</t>
  </si>
  <si>
    <t>(13)</t>
  </si>
  <si>
    <t>(14)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</si>
  <si>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</si>
  <si>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</si>
  <si>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</si>
  <si>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</si>
  <si>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</si>
  <si>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</si>
  <si>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</si>
  <si>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</si>
  <si>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</si>
  <si>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</si>
  <si>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</si>
  <si>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</si>
  <si>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</si>
  <si>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</si>
  <si>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</si>
  <si>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</si>
  <si>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</si>
  <si>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</si>
  <si>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</si>
  <si>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</si>
  <si>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</si>
  <si>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</si>
  <si>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</si>
  <si>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</si>
  <si>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</si>
  <si>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</si>
  <si>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</si>
  <si>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</si>
  <si>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</si>
  <si>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</si>
  <si>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</si>
  <si>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</si>
  <si>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</si>
  <si>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</si>
  <si>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</si>
  <si>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</si>
  <si>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</si>
  <si>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</si>
  <si>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</si>
  <si>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</si>
  <si>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</si>
  <si>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</si>
  <si>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</si>
  <si>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</si>
  <si>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</si>
  <si>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</si>
  <si>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</si>
  <si>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</si>
  <si>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</si>
  <si>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</si>
  <si>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</si>
  <si>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</si>
  <si>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</si>
  <si>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</si>
  <si>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</si>
  <si>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ERIE</t>
  </si>
  <si>
    <t>BLOCK GRANT ALLOCATION</t>
  </si>
  <si>
    <t>AMENDMENT #1</t>
  </si>
  <si>
    <t>OTHER FUNDS</t>
  </si>
  <si>
    <t>Ombudsman</t>
  </si>
  <si>
    <r>
      <t>ORIGINAL</t>
    </r>
    <r>
      <rPr>
        <b/>
        <sz val="10"/>
        <rFont val="Arial"/>
        <family val="2"/>
      </rPr>
      <t xml:space="preserve"> </t>
    </r>
  </si>
  <si>
    <r>
      <t>CHANGE 1</t>
    </r>
    <r>
      <rPr>
        <b/>
        <sz val="10"/>
        <rFont val="Arial"/>
        <family val="2"/>
      </rPr>
      <t xml:space="preserve"> </t>
    </r>
  </si>
  <si>
    <t xml:space="preserve">     TOTALS</t>
  </si>
  <si>
    <r>
      <t>CHANGE 2</t>
    </r>
    <r>
      <rPr>
        <b/>
        <sz val="10"/>
        <rFont val="Arial"/>
        <family val="2"/>
      </rPr>
      <t xml:space="preserve"> </t>
    </r>
  </si>
  <si>
    <t>AMENDMENT #2</t>
  </si>
  <si>
    <t>CHANGE NO.2</t>
  </si>
  <si>
    <t>CHANGE NO. 1</t>
  </si>
  <si>
    <t>DECREASE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</si>
  <si>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</si>
  <si>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</si>
  <si>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</si>
  <si>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</si>
  <si>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</si>
  <si>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</si>
  <si>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</si>
  <si>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</si>
  <si>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</si>
  <si>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</si>
  <si>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</si>
  <si>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>In-Home Service Parameter</t>
  </si>
  <si>
    <t>Calculation</t>
  </si>
  <si>
    <t xml:space="preserve"> 01 ERIE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</si>
  <si>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</si>
  <si>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</si>
  <si>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</si>
  <si>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</si>
  <si>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</si>
  <si>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</si>
  <si>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</si>
  <si>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</si>
  <si>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</si>
  <si>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</si>
  <si>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</si>
  <si>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</si>
  <si>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</si>
  <si>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</si>
  <si>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</si>
  <si>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</si>
  <si>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</si>
  <si>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</si>
  <si>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</si>
  <si>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</si>
  <si>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</si>
  <si>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</si>
  <si>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</si>
  <si>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</si>
  <si>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</si>
  <si>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</si>
  <si>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</si>
  <si>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</si>
  <si>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</si>
  <si>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</si>
  <si>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</si>
  <si>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</si>
  <si>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</si>
  <si>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</si>
  <si>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</si>
  <si>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</si>
  <si>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</si>
  <si>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</si>
  <si>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</si>
  <si>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</si>
  <si>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</si>
  <si>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</si>
  <si>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</si>
  <si>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</si>
  <si>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</si>
  <si>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</si>
  <si>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</si>
  <si>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</si>
  <si>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</si>
  <si>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</si>
  <si>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</si>
  <si>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</si>
  <si>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</si>
  <si>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</si>
  <si>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</si>
  <si>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</si>
  <si>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</si>
  <si>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</si>
  <si>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>INCREASE/(DECREASE)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</si>
  <si>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</si>
  <si>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</si>
  <si>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</si>
  <si>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</si>
  <si>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</si>
  <si>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</si>
  <si>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</si>
  <si>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SNHT</t>
  </si>
  <si>
    <t>Block Grant</t>
  </si>
  <si>
    <t>Supplement</t>
  </si>
  <si>
    <t>IN-HOME</t>
  </si>
  <si>
    <t>PARAMETER</t>
  </si>
  <si>
    <t>FED. CAREGIVER</t>
  </si>
  <si>
    <t xml:space="preserve">SUPPORT </t>
  </si>
  <si>
    <t>Federal Caregiver Support</t>
  </si>
  <si>
    <t>Caregiver Support</t>
  </si>
  <si>
    <t>Increase/(Decrease)</t>
  </si>
  <si>
    <t>COOPERATIVE AGREEMENT</t>
  </si>
  <si>
    <t>Revised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</si>
  <si>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</si>
  <si>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</si>
  <si>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</si>
  <si>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</si>
  <si>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</si>
  <si>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</si>
  <si>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</si>
  <si>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</si>
  <si>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</si>
  <si>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</si>
  <si>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</si>
  <si>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Reg. Staff</t>
  </si>
  <si>
    <t>(15)</t>
  </si>
  <si>
    <t>(16)</t>
  </si>
  <si>
    <t>(17)</t>
  </si>
  <si>
    <t>(18)</t>
  </si>
  <si>
    <t>(19)</t>
  </si>
  <si>
    <t>(20)</t>
  </si>
  <si>
    <t>PS</t>
  </si>
  <si>
    <t>Personnel</t>
  </si>
  <si>
    <t>Services (2)</t>
  </si>
  <si>
    <t>Supplement (2)</t>
  </si>
  <si>
    <t>FY 2020-21</t>
  </si>
  <si>
    <t>FY 2019-20</t>
  </si>
  <si>
    <t>FY 2021-22</t>
  </si>
  <si>
    <t xml:space="preserve">ARPA </t>
  </si>
  <si>
    <t>PA MEDI</t>
  </si>
  <si>
    <t>Helpline</t>
  </si>
  <si>
    <t>Change No. 1</t>
  </si>
  <si>
    <t>(Decrease</t>
  </si>
  <si>
    <t xml:space="preserve">Decrease </t>
  </si>
  <si>
    <t xml:space="preserve">Telecenter </t>
  </si>
  <si>
    <t>Base</t>
  </si>
  <si>
    <t>PHLP</t>
  </si>
  <si>
    <t>Suppt Svs</t>
  </si>
  <si>
    <t>ARPA</t>
  </si>
  <si>
    <t>Prev Health</t>
  </si>
  <si>
    <t>Family Caregiver</t>
  </si>
  <si>
    <t>(10)</t>
  </si>
  <si>
    <t>(11)</t>
  </si>
  <si>
    <t>(12)</t>
  </si>
  <si>
    <t>(9)</t>
  </si>
  <si>
    <t>(21)</t>
  </si>
  <si>
    <t>HD Meals</t>
  </si>
  <si>
    <t>Cong Meals</t>
  </si>
  <si>
    <t>ADRC</t>
  </si>
  <si>
    <t xml:space="preserve">Vaccine Suppt </t>
  </si>
  <si>
    <t>FFCRA</t>
  </si>
  <si>
    <t>(22)</t>
  </si>
  <si>
    <t>(23)</t>
  </si>
  <si>
    <t>(24)</t>
  </si>
  <si>
    <t>(25)</t>
  </si>
  <si>
    <t>(26)</t>
  </si>
  <si>
    <t>(27)</t>
  </si>
  <si>
    <t xml:space="preserve">FFCRA </t>
  </si>
  <si>
    <t>CARES</t>
  </si>
  <si>
    <t>HDMs</t>
  </si>
  <si>
    <t>CMs</t>
  </si>
  <si>
    <t>Meals</t>
  </si>
  <si>
    <t>Grant</t>
  </si>
  <si>
    <t>Other</t>
  </si>
  <si>
    <t>PS Reserve Staff</t>
  </si>
  <si>
    <t>(28)</t>
  </si>
  <si>
    <t>Senior Center</t>
  </si>
  <si>
    <t>Fed Addl Care Act</t>
  </si>
  <si>
    <t>Fed Care Act</t>
  </si>
  <si>
    <t xml:space="preserve">Fed Care Act </t>
  </si>
  <si>
    <t>increase/</t>
  </si>
  <si>
    <t>Protection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</si>
</sst>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\ AM/PM_)"/>
    <numFmt numFmtId="166" formatCode="General_)"/>
    <numFmt numFmtId="167" formatCode="dd\-mmm\-yy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_);_(&quot;$&quot;* \(#,##0\);_(&quot;$&quot;* &quot;-&quot;_);_(@_)"/>
    <numFmt numFmtId="173" formatCode="_(* #,##0.000_);_(* \(#,##0.000\);_(* &quot;-&quot;??_);_(@_)"/>
    <numFmt numFmtId="174" formatCode="0.000000%"/>
    <numFmt numFmtId="175" formatCode="mmm\-yy_)"/>
    <numFmt numFmtId="176" formatCode="0.0000%"/>
    <numFmt numFmtId="177" formatCode="#,##0.0000_);\(#,##0.0000\)"/>
    <numFmt numFmtId="178" formatCode="#,##0.000000_);\(#,##0.000000\)"/>
    <numFmt numFmtId="179" formatCode="#,##0.00000_);\(#,##0.00000\)"/>
    <numFmt numFmtId="180" formatCode="#,##0.000_);\(#,##0.000\)"/>
    <numFmt numFmtId="181" formatCode="#,##0.0_);\(#,##0.0\)"/>
    <numFmt numFmtId="182" formatCode="mmmm\ d\,\ yyyy"/>
    <numFmt numFmtId="183" formatCode="0.000000000%"/>
    <numFmt numFmtId="184" formatCode="&quot;$&quot;#,##0"/>
    <numFmt numFmtId="185" formatCode="#,##0.0_);[Red]\(#,##0.0\)"/>
    <numFmt numFmtId="186" formatCode=";;;"/>
    <numFmt numFmtId="187" formatCode="0.0%"/>
    <numFmt numFmtId="188" formatCode="&quot;$&quot;#,##0.00"/>
    <numFmt numFmtId="189" formatCode="&quot;$&quot;#,##0.0_);\(&quot;$&quot;#,##0.0\)"/>
    <numFmt numFmtId="190" formatCode="#,##0.0"/>
    <numFmt numFmtId="191" formatCode="#,##0.000"/>
    <numFmt numFmtId="192" formatCode="#,##0.0000"/>
    <numFmt numFmtId="193" formatCode="0.000%"/>
    <numFmt numFmtId="194" formatCode="#,##0.0000000_);[Red]\(#,##0.0000000\)"/>
    <numFmt numFmtId="195" formatCode="#,##0.0000000000_);[Red]\(#,##0.0000000000\)"/>
    <numFmt numFmtId="196" formatCode="0.0"/>
    <numFmt numFmtId="197" formatCode="0_);\(0\)"/>
    <numFmt numFmtId="198" formatCode="0.0000"/>
    <numFmt numFmtId="199" formatCode="0.000"/>
    <numFmt numFmtId="200" formatCode="0.000000"/>
    <numFmt numFmtId="201" formatCode="#,##0.000_);[Red]\(#,##0.000\)"/>
    <numFmt numFmtId="202" formatCode="_(* #,##0.000000_);_(* \(#,##0.000000\);_(* &quot;-&quot;??????_);_(@_)"/>
    <numFmt numFmtId="203" formatCode="0.0000000"/>
    <numFmt numFmtId="204" formatCode="&quot;$&quot;#,##0;[Red]&quot;$&quot;#,##0"/>
    <numFmt numFmtId="205" formatCode="#,##0;[Red]#,##0"/>
    <numFmt numFmtId="206" formatCode="0.00_);\(0.00\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  <numFmt numFmtId="214" formatCode="[$-409]dddd\,\ mmmm\ d\,\ yyyy"/>
    <numFmt numFmtId="215" formatCode="[$-409]h:mm:ss\ AM/PM"/>
    <numFmt numFmtId="216" formatCode="#,##0.000000000_);\(#,##0.000000000\)"/>
    <numFmt numFmtId="217" formatCode="#,##0.0000000000_);\(#,##0.0000000000\)"/>
    <numFmt numFmtId="218" formatCode="_(* #,##0.0_);_(* \(#,##0.0\);_(* &quot;-&quot;?_);_(@_)"/>
  </numFmts>
  <fonts count="55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0" xfId="42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169" fontId="2" fillId="0" borderId="0" xfId="42" applyNumberFormat="1" applyFont="1" applyAlignment="1">
      <alignment horizontal="center"/>
    </xf>
    <xf numFmtId="38" fontId="2" fillId="0" borderId="11" xfId="0" applyNumberFormat="1" applyFont="1" applyBorder="1" applyAlignment="1">
      <alignment/>
    </xf>
    <xf numFmtId="3" fontId="7" fillId="0" borderId="0" xfId="55" applyNumberFormat="1" applyFont="1" applyAlignment="1">
      <alignment/>
      <protection/>
    </xf>
    <xf numFmtId="3" fontId="2" fillId="0" borderId="0" xfId="55" applyNumberFormat="1" applyFont="1" applyAlignment="1">
      <alignment/>
      <protection/>
    </xf>
    <xf numFmtId="3" fontId="7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6" fillId="0" borderId="0" xfId="55" applyNumberFormat="1" applyFont="1" applyAlignment="1">
      <alignment/>
      <protection/>
    </xf>
    <xf numFmtId="3" fontId="6" fillId="0" borderId="0" xfId="55" applyNumberFormat="1" applyFont="1">
      <alignment/>
      <protection/>
    </xf>
    <xf numFmtId="3" fontId="6" fillId="0" borderId="0" xfId="0" applyNumberFormat="1" applyFont="1" applyAlignment="1">
      <alignment/>
    </xf>
    <xf numFmtId="37" fontId="2" fillId="0" borderId="11" xfId="44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0" fillId="0" borderId="0" xfId="55" applyNumberFormat="1" applyFont="1" applyAlignment="1" applyProtection="1">
      <alignment/>
      <protection/>
    </xf>
    <xf numFmtId="10" fontId="0" fillId="0" borderId="0" xfId="58" applyNumberFormat="1" applyFont="1" applyAlignment="1">
      <alignment/>
    </xf>
    <xf numFmtId="3" fontId="2" fillId="0" borderId="0" xfId="55" applyNumberFormat="1" applyFont="1" applyAlignment="1" applyProtection="1">
      <alignment horizontal="left"/>
      <protection/>
    </xf>
    <xf numFmtId="37" fontId="0" fillId="0" borderId="0" xfId="55" applyNumberFormat="1" applyFont="1" applyAlignment="1" applyProtection="1">
      <alignment/>
      <protection/>
    </xf>
    <xf numFmtId="37" fontId="0" fillId="0" borderId="10" xfId="55" applyNumberFormat="1" applyFont="1" applyBorder="1" applyAlignment="1" applyProtection="1">
      <alignment/>
      <protection/>
    </xf>
    <xf numFmtId="37" fontId="0" fillId="0" borderId="10" xfId="42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8" fontId="0" fillId="0" borderId="10" xfId="42" applyNumberFormat="1" applyFont="1" applyBorder="1" applyAlignment="1">
      <alignment/>
    </xf>
    <xf numFmtId="0" fontId="2" fillId="0" borderId="0" xfId="0" applyNumberFormat="1" applyFont="1" applyAlignment="1">
      <alignment/>
    </xf>
    <xf numFmtId="37" fontId="2" fillId="0" borderId="12" xfId="42" applyNumberFormat="1" applyFont="1" applyBorder="1" applyAlignment="1">
      <alignment/>
    </xf>
    <xf numFmtId="38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 quotePrefix="1">
      <alignment horizontal="center"/>
      <protection/>
    </xf>
    <xf numFmtId="3" fontId="2" fillId="0" borderId="0" xfId="55" applyNumberFormat="1" applyFont="1" applyAlignment="1" quotePrefix="1">
      <alignment horizontal="center"/>
      <protection/>
    </xf>
    <xf numFmtId="3" fontId="7" fillId="0" borderId="0" xfId="55" applyNumberFormat="1" applyFont="1" applyAlignment="1" applyProtection="1">
      <alignment horizontal="center"/>
      <protection/>
    </xf>
    <xf numFmtId="3" fontId="7" fillId="0" borderId="0" xfId="55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3" fontId="2" fillId="0" borderId="0" xfId="55" applyNumberFormat="1" applyFont="1" quotePrefix="1">
      <alignment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0" fontId="0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2" fillId="0" borderId="0" xfId="44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0" xfId="44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44" applyNumberFormat="1" applyFont="1" applyBorder="1" applyAlignment="1">
      <alignment/>
    </xf>
    <xf numFmtId="3" fontId="7" fillId="0" borderId="0" xfId="55" applyNumberFormat="1" applyFont="1" applyAlignment="1">
      <alignment wrapText="1"/>
      <protection/>
    </xf>
    <xf numFmtId="3" fontId="2" fillId="0" borderId="0" xfId="55" applyNumberFormat="1" applyFont="1" applyAlignment="1">
      <alignment wrapText="1"/>
      <protection/>
    </xf>
    <xf numFmtId="3" fontId="2" fillId="33" borderId="0" xfId="55" applyNumberFormat="1" applyFont="1" applyFill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>
      <alignment horizontal="center"/>
      <protection/>
    </xf>
    <xf numFmtId="3" fontId="7" fillId="0" borderId="0" xfId="55" applyNumberFormat="1" applyFont="1" applyAlignment="1" applyProtection="1">
      <alignment horizontal="center"/>
      <protection/>
    </xf>
    <xf numFmtId="3" fontId="2" fillId="0" borderId="0" xfId="55" applyNumberFormat="1" applyFont="1" quotePrefix="1">
      <alignment/>
      <protection/>
    </xf>
    <xf numFmtId="3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Fill="1" applyBorder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3" fontId="2" fillId="0" borderId="11" xfId="55" applyNumberFormat="1" applyFont="1" applyBorder="1" applyProtection="1">
      <alignment/>
      <protection/>
    </xf>
    <xf numFmtId="3" fontId="7" fillId="0" borderId="0" xfId="55" applyNumberFormat="1" applyFont="1">
      <alignment/>
      <protection/>
    </xf>
    <xf numFmtId="0" fontId="7" fillId="0" borderId="0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37" fontId="2" fillId="0" borderId="12" xfId="0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3" fontId="7" fillId="0" borderId="0" xfId="55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3" fontId="7" fillId="0" borderId="0" xfId="55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86" fontId="0" fillId="0" borderId="0" xfId="0" applyNumberFormat="1" applyFont="1" applyAlignment="1">
      <alignment/>
    </xf>
    <xf numFmtId="171" fontId="2" fillId="0" borderId="0" xfId="44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 applyProtection="1">
      <alignment horizontal="center" wrapText="1"/>
      <protection/>
    </xf>
    <xf numFmtId="41" fontId="0" fillId="0" borderId="10" xfId="55" applyNumberFormat="1" applyFont="1" applyBorder="1" applyProtection="1">
      <alignment/>
      <protection/>
    </xf>
    <xf numFmtId="2" fontId="2" fillId="0" borderId="0" xfId="0" applyNumberFormat="1" applyFont="1" applyAlignment="1">
      <alignment horizontal="center"/>
    </xf>
    <xf numFmtId="38" fontId="0" fillId="0" borderId="0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9" fontId="4" fillId="0" borderId="0" xfId="42" applyNumberFormat="1" applyFont="1" applyBorder="1" applyAlignment="1">
      <alignment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37" fontId="2" fillId="0" borderId="10" xfId="4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3" fontId="2" fillId="0" borderId="0" xfId="55" applyNumberFormat="1" applyFont="1" applyFill="1">
      <alignment/>
      <protection/>
    </xf>
    <xf numFmtId="3" fontId="11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Alignment="1">
      <alignment horizontal="center"/>
      <protection/>
    </xf>
    <xf numFmtId="10" fontId="7" fillId="0" borderId="0" xfId="0" applyNumberFormat="1" applyFont="1" applyAlignment="1">
      <alignment horizontal="center"/>
    </xf>
    <xf numFmtId="205" fontId="2" fillId="0" borderId="11" xfId="0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4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52" fillId="0" borderId="11" xfId="0" applyNumberFormat="1" applyFont="1" applyBorder="1" applyAlignment="1">
      <alignment/>
    </xf>
    <xf numFmtId="169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37" fontId="2" fillId="0" borderId="11" xfId="55" applyNumberFormat="1" applyFont="1" applyBorder="1" applyAlignment="1" applyProtection="1">
      <alignment/>
      <protection/>
    </xf>
    <xf numFmtId="37" fontId="2" fillId="0" borderId="0" xfId="55" applyNumberFormat="1" applyFont="1" applyBorder="1" applyAlignment="1" applyProtection="1">
      <alignment/>
      <protection/>
    </xf>
    <xf numFmtId="37" fontId="2" fillId="0" borderId="12" xfId="55" applyNumberFormat="1" applyFont="1" applyBorder="1" applyAlignment="1" applyProtection="1">
      <alignment/>
      <protection/>
    </xf>
    <xf numFmtId="0" fontId="53" fillId="0" borderId="0" xfId="0" applyFont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3" xfId="55" applyNumberFormat="1" applyFont="1" applyBorder="1" quotePrefix="1">
      <alignment/>
      <protection/>
    </xf>
    <xf numFmtId="3" fontId="2" fillId="0" borderId="13" xfId="55" applyNumberFormat="1" applyFont="1" applyBorder="1" applyAlignment="1" applyProtection="1">
      <alignment horizontal="left"/>
      <protection/>
    </xf>
    <xf numFmtId="41" fontId="0" fillId="0" borderId="13" xfId="55" applyNumberFormat="1" applyFont="1" applyBorder="1" applyProtection="1">
      <alignment/>
      <protection/>
    </xf>
    <xf numFmtId="41" fontId="2" fillId="0" borderId="13" xfId="55" applyNumberFormat="1" applyFont="1" applyBorder="1">
      <alignment/>
      <protection/>
    </xf>
    <xf numFmtId="3" fontId="2" fillId="0" borderId="13" xfId="55" applyNumberFormat="1" applyFont="1" applyBorder="1">
      <alignment/>
      <protection/>
    </xf>
    <xf numFmtId="3" fontId="2" fillId="0" borderId="13" xfId="55" applyNumberFormat="1" applyFont="1" applyBorder="1" applyProtection="1">
      <alignment/>
      <protection/>
    </xf>
    <xf numFmtId="41" fontId="2" fillId="0" borderId="12" xfId="55" applyNumberFormat="1" applyFont="1" applyFill="1" applyBorder="1" applyProtection="1">
      <alignment/>
      <protection/>
    </xf>
    <xf numFmtId="41" fontId="2" fillId="0" borderId="12" xfId="55" applyNumberFormat="1" applyFont="1" applyBorder="1" applyProtection="1">
      <alignment/>
      <protection/>
    </xf>
    <xf numFmtId="41" fontId="0" fillId="0" borderId="0" xfId="55" applyNumberFormat="1" applyFont="1" applyBorder="1" applyProtection="1">
      <alignment/>
      <protection/>
    </xf>
    <xf numFmtId="0" fontId="2" fillId="0" borderId="10" xfId="0" applyFont="1" applyFill="1" applyBorder="1" applyAlignment="1">
      <alignment horizontal="center"/>
    </xf>
    <xf numFmtId="169" fontId="8" fillId="0" borderId="10" xfId="42" applyNumberFormat="1" applyFont="1" applyBorder="1" applyAlignment="1">
      <alignment horizontal="center"/>
    </xf>
    <xf numFmtId="3" fontId="2" fillId="0" borderId="0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>
      <alignment/>
      <protection/>
    </xf>
    <xf numFmtId="0" fontId="2" fillId="0" borderId="0" xfId="0" applyFont="1" applyBorder="1" applyAlignment="1">
      <alignment horizontal="left" vertical="top" wrapText="1"/>
    </xf>
    <xf numFmtId="3" fontId="2" fillId="0" borderId="10" xfId="55" applyNumberFormat="1" applyFont="1" applyBorder="1" applyAlignment="1">
      <alignment/>
      <protection/>
    </xf>
    <xf numFmtId="0" fontId="0" fillId="0" borderId="0" xfId="0" applyFont="1" applyFill="1" applyBorder="1" applyAlignment="1">
      <alignment/>
    </xf>
    <xf numFmtId="3" fontId="2" fillId="0" borderId="0" xfId="55" applyNumberFormat="1" applyFont="1" applyBorder="1" applyAlignment="1" applyProtection="1">
      <alignment/>
      <protection/>
    </xf>
    <xf numFmtId="49" fontId="2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10" xfId="0" applyNumberFormat="1" applyFont="1" applyBorder="1" applyAlignment="1">
      <alignment/>
    </xf>
    <xf numFmtId="41" fontId="2" fillId="0" borderId="11" xfId="55" applyNumberFormat="1" applyFont="1" applyBorder="1" applyAlignment="1" applyProtection="1">
      <alignment/>
      <protection/>
    </xf>
    <xf numFmtId="41" fontId="0" fillId="0" borderId="0" xfId="55" applyNumberFormat="1" applyFont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2" fillId="0" borderId="0" xfId="42" applyNumberFormat="1" applyFont="1" applyAlignment="1">
      <alignment/>
    </xf>
    <xf numFmtId="41" fontId="0" fillId="0" borderId="10" xfId="55" applyNumberFormat="1" applyFont="1" applyBorder="1" applyAlignment="1" applyProtection="1">
      <alignment/>
      <protection/>
    </xf>
    <xf numFmtId="41" fontId="2" fillId="0" borderId="11" xfId="42" applyNumberFormat="1" applyFont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0" xfId="55" applyNumberFormat="1" applyFont="1" applyBorder="1">
      <alignment/>
      <protection/>
    </xf>
    <xf numFmtId="41" fontId="2" fillId="0" borderId="12" xfId="55" applyNumberFormat="1" applyFont="1" applyBorder="1" applyProtection="1">
      <alignment/>
      <protection/>
    </xf>
    <xf numFmtId="41" fontId="2" fillId="0" borderId="11" xfId="0" applyNumberFormat="1" applyFont="1" applyFill="1" applyBorder="1" applyAlignment="1">
      <alignment/>
    </xf>
    <xf numFmtId="41" fontId="0" fillId="0" borderId="0" xfId="44" applyNumberFormat="1" applyFont="1" applyBorder="1" applyAlignment="1">
      <alignment/>
    </xf>
    <xf numFmtId="3" fontId="0" fillId="0" borderId="0" xfId="0" applyNumberFormat="1" applyAlignment="1">
      <alignment vertical="top"/>
    </xf>
    <xf numFmtId="43" fontId="0" fillId="0" borderId="0" xfId="0" applyNumberFormat="1" applyFont="1" applyAlignment="1">
      <alignment/>
    </xf>
    <xf numFmtId="3" fontId="0" fillId="0" borderId="0" xfId="55" applyNumberFormat="1" applyFont="1" applyAlignment="1">
      <alignment/>
      <protection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1" fontId="0" fillId="0" borderId="0" xfId="55" applyNumberFormat="1" applyFont="1" applyFill="1" applyAlignment="1" applyProtection="1">
      <alignment/>
      <protection/>
    </xf>
    <xf numFmtId="41" fontId="2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11" xfId="55" applyNumberFormat="1" applyFont="1" applyBorder="1" applyProtection="1">
      <alignment/>
      <protection/>
    </xf>
    <xf numFmtId="3" fontId="2" fillId="0" borderId="15" xfId="55" applyNumberFormat="1" applyFont="1" applyBorder="1">
      <alignment/>
      <protection/>
    </xf>
    <xf numFmtId="3" fontId="7" fillId="0" borderId="16" xfId="55" applyNumberFormat="1" applyFont="1" applyBorder="1" applyAlignment="1">
      <alignment horizontal="center"/>
      <protection/>
    </xf>
    <xf numFmtId="3" fontId="7" fillId="0" borderId="10" xfId="55" applyNumberFormat="1" applyFont="1" applyBorder="1" applyAlignment="1">
      <alignment horizontal="center"/>
      <protection/>
    </xf>
    <xf numFmtId="3" fontId="7" fillId="0" borderId="17" xfId="55" applyNumberFormat="1" applyFont="1" applyBorder="1">
      <alignment/>
      <protection/>
    </xf>
    <xf numFmtId="37" fontId="0" fillId="0" borderId="0" xfId="55" applyNumberFormat="1" applyFont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55" applyNumberFormat="1" applyFont="1" applyBorder="1">
      <alignment/>
      <protection/>
    </xf>
    <xf numFmtId="41" fontId="2" fillId="0" borderId="0" xfId="55" applyNumberFormat="1" applyFont="1" applyBorder="1" applyProtection="1">
      <alignment/>
      <protection/>
    </xf>
    <xf numFmtId="3" fontId="2" fillId="0" borderId="0" xfId="55" applyNumberFormat="1" applyFont="1" applyBorder="1" applyAlignment="1" applyProtection="1">
      <alignment horizontal="fill"/>
      <protection/>
    </xf>
    <xf numFmtId="3" fontId="2" fillId="0" borderId="0" xfId="55" applyNumberFormat="1" applyFont="1" applyFill="1" applyAlignment="1" applyProtection="1">
      <alignment horizontal="center"/>
      <protection/>
    </xf>
    <xf numFmtId="186" fontId="2" fillId="0" borderId="0" xfId="55" applyNumberFormat="1" applyFont="1" applyFill="1" applyAlignment="1" applyProtection="1">
      <alignment horizontal="center"/>
      <protection/>
    </xf>
    <xf numFmtId="3" fontId="7" fillId="0" borderId="0" xfId="55" applyNumberFormat="1" applyFont="1" applyFill="1" applyAlignment="1" applyProtection="1">
      <alignment horizontal="center"/>
      <protection/>
    </xf>
    <xf numFmtId="3" fontId="2" fillId="0" borderId="0" xfId="55" applyNumberFormat="1" applyFont="1" applyBorder="1">
      <alignment/>
      <protection/>
    </xf>
    <xf numFmtId="3" fontId="7" fillId="0" borderId="0" xfId="55" applyNumberFormat="1" applyFont="1" applyBorder="1">
      <alignment/>
      <protection/>
    </xf>
    <xf numFmtId="0" fontId="2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9" fontId="12" fillId="0" borderId="0" xfId="42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3" fontId="14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9" fontId="13" fillId="0" borderId="0" xfId="42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41" fontId="15" fillId="0" borderId="0" xfId="42" applyNumberFormat="1" applyFont="1" applyFill="1" applyBorder="1" applyAlignment="1">
      <alignment/>
    </xf>
    <xf numFmtId="37" fontId="15" fillId="0" borderId="0" xfId="42" applyNumberFormat="1" applyFont="1" applyAlignment="1">
      <alignment/>
    </xf>
    <xf numFmtId="41" fontId="15" fillId="0" borderId="0" xfId="42" applyNumberFormat="1" applyFont="1" applyFill="1" applyAlignment="1">
      <alignment/>
    </xf>
    <xf numFmtId="41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7" fontId="15" fillId="0" borderId="0" xfId="42" applyNumberFormat="1" applyFont="1" applyFill="1" applyAlignment="1">
      <alignment/>
    </xf>
    <xf numFmtId="41" fontId="15" fillId="0" borderId="10" xfId="42" applyNumberFormat="1" applyFont="1" applyFill="1" applyBorder="1" applyAlignment="1">
      <alignment/>
    </xf>
    <xf numFmtId="37" fontId="15" fillId="0" borderId="10" xfId="42" applyNumberFormat="1" applyFont="1" applyBorder="1" applyAlignment="1">
      <alignment/>
    </xf>
    <xf numFmtId="37" fontId="15" fillId="0" borderId="0" xfId="42" applyNumberFormat="1" applyFont="1" applyBorder="1" applyAlignment="1">
      <alignment/>
    </xf>
    <xf numFmtId="3" fontId="12" fillId="0" borderId="0" xfId="55" applyNumberFormat="1" applyFont="1" applyAlignment="1" applyProtection="1">
      <alignment horizontal="left"/>
      <protection/>
    </xf>
    <xf numFmtId="41" fontId="12" fillId="0" borderId="11" xfId="0" applyNumberFormat="1" applyFont="1" applyFill="1" applyBorder="1" applyAlignment="1">
      <alignment/>
    </xf>
    <xf numFmtId="41" fontId="54" fillId="0" borderId="11" xfId="0" applyNumberFormat="1" applyFont="1" applyFill="1" applyBorder="1" applyAlignment="1">
      <alignment/>
    </xf>
    <xf numFmtId="41" fontId="12" fillId="0" borderId="11" xfId="0" applyNumberFormat="1" applyFont="1" applyBorder="1" applyAlignment="1">
      <alignment/>
    </xf>
    <xf numFmtId="39" fontId="15" fillId="34" borderId="0" xfId="0" applyNumberFormat="1" applyFont="1" applyFill="1" applyAlignment="1">
      <alignment/>
    </xf>
    <xf numFmtId="39" fontId="15" fillId="0" borderId="0" xfId="0" applyNumberFormat="1" applyFont="1" applyAlignment="1">
      <alignment/>
    </xf>
    <xf numFmtId="41" fontId="0" fillId="0" borderId="0" xfId="42" applyNumberFormat="1" applyFont="1" applyFill="1" applyBorder="1" applyAlignment="1">
      <alignment/>
    </xf>
    <xf numFmtId="41" fontId="15" fillId="0" borderId="0" xfId="0" applyNumberFormat="1" applyFont="1" applyAlignment="1">
      <alignment/>
    </xf>
    <xf numFmtId="41" fontId="15" fillId="0" borderId="10" xfId="0" applyNumberFormat="1" applyFont="1" applyBorder="1" applyAlignment="1">
      <alignment/>
    </xf>
    <xf numFmtId="208" fontId="0" fillId="0" borderId="0" xfId="42" applyNumberFormat="1" applyFont="1" applyFill="1" applyBorder="1" applyAlignment="1">
      <alignment/>
    </xf>
    <xf numFmtId="208" fontId="0" fillId="0" borderId="0" xfId="42" applyNumberFormat="1" applyFont="1" applyFill="1" applyAlignment="1">
      <alignment/>
    </xf>
    <xf numFmtId="208" fontId="0" fillId="0" borderId="10" xfId="42" applyNumberFormat="1" applyFont="1" applyBorder="1" applyAlignment="1">
      <alignment/>
    </xf>
    <xf numFmtId="38" fontId="2" fillId="0" borderId="11" xfId="42" applyNumberFormat="1" applyFont="1" applyBorder="1" applyAlignment="1">
      <alignment/>
    </xf>
    <xf numFmtId="208" fontId="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10" xfId="55" applyNumberFormat="1" applyFont="1" applyBorder="1" applyAlignment="1">
      <alignment horizontal="center"/>
      <protection/>
    </xf>
    <xf numFmtId="3" fontId="2" fillId="0" borderId="18" xfId="55" applyNumberFormat="1" applyFont="1" applyBorder="1" applyAlignment="1" applyProtection="1">
      <alignment horizontal="center"/>
      <protection/>
    </xf>
    <xf numFmtId="3" fontId="2" fillId="0" borderId="20" xfId="55" applyNumberFormat="1" applyFont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3" xfId="55" applyNumberFormat="1" applyFont="1" applyBorder="1" applyAlignment="1">
      <alignment horizontal="center"/>
      <protection/>
    </xf>
    <xf numFmtId="3" fontId="2" fillId="0" borderId="0" xfId="55" applyNumberFormat="1" applyFont="1" applyAlignment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-78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CHEC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rAdminSvcs\DivFiscalMgmtSSD\Fiscal%20Management\Fulkroad\Cooperatives\2001-02\Cd0102\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P49" sqref="P49"/>
      <selection pane="bottomLeft" activeCell="G17" sqref="G17"/>
    </sheetView>
  </sheetViews>
  <sheetFormatPr defaultColWidth="12.7109375" defaultRowHeight="12.75"/>
  <cols>
    <col min="1" max="1" width="4.7109375" style="17" customWidth="1"/>
    <col min="2" max="2" width="21.00390625" style="17" bestFit="1" customWidth="1"/>
    <col min="3" max="3" width="15.8515625" style="17" customWidth="1"/>
    <col min="4" max="4" width="13.00390625" style="17" customWidth="1"/>
    <col min="5" max="5" width="16.7109375" style="17" bestFit="1" customWidth="1"/>
    <col min="6" max="6" width="11.57421875" style="17" bestFit="1" customWidth="1"/>
    <col min="7" max="7" width="11.28125" style="17" bestFit="1" customWidth="1"/>
    <col min="8" max="8" width="13.7109375" style="17" customWidth="1"/>
    <col min="9" max="9" width="12.28125" style="17" bestFit="1" customWidth="1"/>
    <col min="10" max="10" width="13.421875" style="17" bestFit="1" customWidth="1"/>
    <col min="11" max="11" width="2.140625" style="17" bestFit="1" customWidth="1"/>
    <col min="12" max="16384" width="12.7109375" style="17" customWidth="1"/>
  </cols>
  <sheetData>
    <row r="1" spans="1:11" ht="12.75">
      <c r="A1" s="22" t="s">
        <v>145</v>
      </c>
      <c r="B1" s="23"/>
      <c r="K1" s="55" t="s">
        <v>8</v>
      </c>
    </row>
    <row r="2" spans="1:9" ht="12.75">
      <c r="A2" s="23" t="s">
        <v>141</v>
      </c>
      <c r="B2" s="23"/>
      <c r="C2" s="122"/>
      <c r="D2" s="122"/>
      <c r="E2" s="122"/>
      <c r="F2" s="122"/>
      <c r="G2" s="122"/>
      <c r="H2" s="122"/>
      <c r="I2" s="122"/>
    </row>
    <row r="3" spans="1:10" ht="12.75">
      <c r="A3" s="26" t="s">
        <v>269</v>
      </c>
      <c r="B3" s="55"/>
      <c r="C3" s="18" t="s">
        <v>0</v>
      </c>
      <c r="D3" s="56" t="s">
        <v>1</v>
      </c>
      <c r="E3" s="57" t="s">
        <v>2</v>
      </c>
      <c r="F3" s="56" t="s">
        <v>3</v>
      </c>
      <c r="G3" s="56" t="s">
        <v>4</v>
      </c>
      <c r="H3" s="57" t="s">
        <v>5</v>
      </c>
      <c r="I3" s="57" t="s">
        <v>6</v>
      </c>
      <c r="J3" s="57" t="s">
        <v>7</v>
      </c>
    </row>
    <row r="4" spans="1:10" ht="12.75">
      <c r="A4" s="23"/>
      <c r="B4" s="55"/>
      <c r="C4" s="18" t="s">
        <v>9</v>
      </c>
      <c r="D4" s="55" t="s">
        <v>17</v>
      </c>
      <c r="E4" s="55" t="s">
        <v>238</v>
      </c>
      <c r="G4" s="55" t="s">
        <v>271</v>
      </c>
      <c r="H4" s="55" t="s">
        <v>13</v>
      </c>
      <c r="I4" s="3"/>
      <c r="J4" s="55" t="s">
        <v>15</v>
      </c>
    </row>
    <row r="5" spans="1:10" ht="12.75">
      <c r="A5" s="23"/>
      <c r="B5" s="55"/>
      <c r="C5" s="58" t="s">
        <v>16</v>
      </c>
      <c r="D5" s="59" t="s">
        <v>239</v>
      </c>
      <c r="E5" s="59" t="s">
        <v>239</v>
      </c>
      <c r="F5" s="59" t="s">
        <v>11</v>
      </c>
      <c r="G5" s="59" t="s">
        <v>12</v>
      </c>
      <c r="H5" s="59" t="s">
        <v>18</v>
      </c>
      <c r="I5" s="60" t="s">
        <v>14</v>
      </c>
      <c r="J5" s="59" t="s">
        <v>19</v>
      </c>
    </row>
    <row r="6" spans="1:11" ht="12.75">
      <c r="A6" s="61" t="s">
        <v>23</v>
      </c>
      <c r="B6" s="37" t="s">
        <v>140</v>
      </c>
      <c r="C6" s="62">
        <v>4411598</v>
      </c>
      <c r="D6" s="63">
        <v>156011</v>
      </c>
      <c r="E6" s="63">
        <v>134766</v>
      </c>
      <c r="F6" s="63">
        <v>66325</v>
      </c>
      <c r="G6" s="63">
        <v>20097</v>
      </c>
      <c r="H6" s="63">
        <v>25670</v>
      </c>
      <c r="I6" s="63">
        <v>0</v>
      </c>
      <c r="J6" s="64">
        <f aca="true" t="shared" si="0" ref="J6:J37">SUM(C6:I6)</f>
        <v>4814467</v>
      </c>
      <c r="K6" s="65"/>
    </row>
    <row r="7" spans="1:11" ht="12.75">
      <c r="A7" s="61" t="s">
        <v>24</v>
      </c>
      <c r="B7" s="37" t="s">
        <v>85</v>
      </c>
      <c r="C7" s="62">
        <v>2137845</v>
      </c>
      <c r="D7" s="63">
        <v>94962</v>
      </c>
      <c r="E7" s="63">
        <v>55648</v>
      </c>
      <c r="F7" s="63">
        <v>47328</v>
      </c>
      <c r="G7" s="63">
        <v>10676</v>
      </c>
      <c r="H7" s="63">
        <v>12253</v>
      </c>
      <c r="I7" s="63">
        <v>0</v>
      </c>
      <c r="J7" s="64">
        <f t="shared" si="0"/>
        <v>2358712</v>
      </c>
      <c r="K7" s="65"/>
    </row>
    <row r="8" spans="1:11" ht="12.75">
      <c r="A8" s="61" t="s">
        <v>25</v>
      </c>
      <c r="B8" s="37" t="s">
        <v>98</v>
      </c>
      <c r="C8" s="62">
        <v>2104494</v>
      </c>
      <c r="D8" s="63">
        <v>104392</v>
      </c>
      <c r="E8" s="63">
        <v>69557</v>
      </c>
      <c r="F8" s="63">
        <v>35588</v>
      </c>
      <c r="G8" s="63">
        <v>11237</v>
      </c>
      <c r="H8" s="63">
        <v>13477</v>
      </c>
      <c r="I8" s="63">
        <v>0</v>
      </c>
      <c r="J8" s="64">
        <f t="shared" si="0"/>
        <v>2338745</v>
      </c>
      <c r="K8" s="65"/>
    </row>
    <row r="9" spans="1:11" ht="12.75">
      <c r="A9" s="61" t="s">
        <v>26</v>
      </c>
      <c r="B9" s="37" t="s">
        <v>88</v>
      </c>
      <c r="C9" s="62">
        <v>3472650</v>
      </c>
      <c r="D9" s="63">
        <v>120693</v>
      </c>
      <c r="E9" s="63">
        <v>115200</v>
      </c>
      <c r="F9" s="63">
        <v>23968</v>
      </c>
      <c r="G9" s="63">
        <v>15815</v>
      </c>
      <c r="H9" s="63">
        <v>22039</v>
      </c>
      <c r="I9" s="63">
        <v>0</v>
      </c>
      <c r="J9" s="64">
        <f t="shared" si="0"/>
        <v>3770365</v>
      </c>
      <c r="K9" s="65"/>
    </row>
    <row r="10" spans="1:11" ht="12.75">
      <c r="A10" s="61" t="s">
        <v>27</v>
      </c>
      <c r="B10" s="37" t="s">
        <v>86</v>
      </c>
      <c r="C10" s="62">
        <v>1949787</v>
      </c>
      <c r="D10" s="63">
        <v>72332</v>
      </c>
      <c r="E10" s="63">
        <v>65877</v>
      </c>
      <c r="F10" s="63">
        <v>51905</v>
      </c>
      <c r="G10" s="63">
        <v>10185</v>
      </c>
      <c r="H10" s="63">
        <v>12618</v>
      </c>
      <c r="I10" s="63">
        <v>0</v>
      </c>
      <c r="J10" s="64">
        <f t="shared" si="0"/>
        <v>2162704</v>
      </c>
      <c r="K10" s="65"/>
    </row>
    <row r="11" spans="1:11" ht="12.75">
      <c r="A11" s="61" t="s">
        <v>28</v>
      </c>
      <c r="B11" s="37" t="s">
        <v>89</v>
      </c>
      <c r="C11" s="62">
        <v>29841874</v>
      </c>
      <c r="D11" s="63">
        <v>1024598</v>
      </c>
      <c r="E11" s="63">
        <v>1027359</v>
      </c>
      <c r="F11" s="63">
        <v>419219</v>
      </c>
      <c r="G11" s="63">
        <v>107007</v>
      </c>
      <c r="H11" s="63">
        <v>158619</v>
      </c>
      <c r="I11" s="63">
        <v>0</v>
      </c>
      <c r="J11" s="64">
        <f t="shared" si="0"/>
        <v>32578676</v>
      </c>
      <c r="K11" s="65"/>
    </row>
    <row r="12" spans="1:11" ht="12.75">
      <c r="A12" s="61" t="s">
        <v>29</v>
      </c>
      <c r="B12" s="37" t="s">
        <v>87</v>
      </c>
      <c r="C12" s="62">
        <v>7750368</v>
      </c>
      <c r="D12" s="63">
        <v>279704</v>
      </c>
      <c r="E12" s="63">
        <v>249205</v>
      </c>
      <c r="F12" s="63">
        <v>123773</v>
      </c>
      <c r="G12" s="63">
        <v>33328</v>
      </c>
      <c r="H12" s="63">
        <v>47027</v>
      </c>
      <c r="I12" s="63">
        <v>0</v>
      </c>
      <c r="J12" s="64">
        <f t="shared" si="0"/>
        <v>8483405</v>
      </c>
      <c r="K12" s="65"/>
    </row>
    <row r="13" spans="1:11" ht="12.75">
      <c r="A13" s="61" t="s">
        <v>30</v>
      </c>
      <c r="B13" s="37" t="s">
        <v>97</v>
      </c>
      <c r="C13" s="62">
        <v>10511355</v>
      </c>
      <c r="D13" s="63">
        <v>393598</v>
      </c>
      <c r="E13" s="63">
        <v>534972</v>
      </c>
      <c r="F13" s="63">
        <v>354500</v>
      </c>
      <c r="G13" s="63">
        <v>39938</v>
      </c>
      <c r="H13" s="63">
        <v>68098</v>
      </c>
      <c r="I13" s="63">
        <v>0</v>
      </c>
      <c r="J13" s="64">
        <f t="shared" si="0"/>
        <v>11902461</v>
      </c>
      <c r="K13" s="65"/>
    </row>
    <row r="14" spans="1:11" ht="12.75">
      <c r="A14" s="61" t="s">
        <v>31</v>
      </c>
      <c r="B14" s="37" t="s">
        <v>90</v>
      </c>
      <c r="C14" s="62">
        <v>2326690</v>
      </c>
      <c r="D14" s="63">
        <v>81631</v>
      </c>
      <c r="E14" s="63">
        <v>93246</v>
      </c>
      <c r="F14" s="63">
        <v>72579</v>
      </c>
      <c r="G14" s="63">
        <v>11799</v>
      </c>
      <c r="H14" s="63">
        <v>14877</v>
      </c>
      <c r="I14" s="63">
        <v>0</v>
      </c>
      <c r="J14" s="64">
        <f t="shared" si="0"/>
        <v>2600822</v>
      </c>
      <c r="K14" s="65"/>
    </row>
    <row r="15" spans="1:11" ht="12.75">
      <c r="A15" s="61" t="s">
        <v>32</v>
      </c>
      <c r="B15" s="37" t="s">
        <v>91</v>
      </c>
      <c r="C15" s="62">
        <v>4034624</v>
      </c>
      <c r="D15" s="63">
        <v>140343</v>
      </c>
      <c r="E15" s="63">
        <v>133780</v>
      </c>
      <c r="F15" s="63">
        <v>178185</v>
      </c>
      <c r="G15" s="63">
        <v>17087</v>
      </c>
      <c r="H15" s="63">
        <v>25081</v>
      </c>
      <c r="I15" s="63">
        <v>0</v>
      </c>
      <c r="J15" s="64">
        <f t="shared" si="0"/>
        <v>4529100</v>
      </c>
      <c r="K15" s="65"/>
    </row>
    <row r="16" spans="1:11" ht="12.75">
      <c r="A16" s="61" t="s">
        <v>33</v>
      </c>
      <c r="B16" s="37" t="s">
        <v>92</v>
      </c>
      <c r="C16" s="62">
        <v>2763377</v>
      </c>
      <c r="D16" s="63">
        <v>114081</v>
      </c>
      <c r="E16" s="63">
        <v>109683</v>
      </c>
      <c r="F16" s="63">
        <v>118873</v>
      </c>
      <c r="G16" s="63">
        <v>11735</v>
      </c>
      <c r="H16" s="63">
        <v>17034</v>
      </c>
      <c r="I16" s="63">
        <v>0</v>
      </c>
      <c r="J16" s="64">
        <f t="shared" si="0"/>
        <v>3134783</v>
      </c>
      <c r="K16" s="65"/>
    </row>
    <row r="17" spans="1:11" ht="12.75">
      <c r="A17" s="61" t="s">
        <v>34</v>
      </c>
      <c r="B17" s="37" t="s">
        <v>137</v>
      </c>
      <c r="C17" s="62">
        <v>3121983</v>
      </c>
      <c r="D17" s="63">
        <v>120022</v>
      </c>
      <c r="E17" s="63">
        <v>106084</v>
      </c>
      <c r="F17" s="63">
        <v>66409</v>
      </c>
      <c r="G17" s="63">
        <v>14807</v>
      </c>
      <c r="H17" s="63">
        <v>19221</v>
      </c>
      <c r="I17" s="63">
        <v>0</v>
      </c>
      <c r="J17" s="64">
        <f t="shared" si="0"/>
        <v>3448526</v>
      </c>
      <c r="K17" s="65"/>
    </row>
    <row r="18" spans="1:11" ht="12.75">
      <c r="A18" s="61" t="s">
        <v>35</v>
      </c>
      <c r="B18" s="37" t="s">
        <v>93</v>
      </c>
      <c r="C18" s="62">
        <v>1381274</v>
      </c>
      <c r="D18" s="63">
        <v>45132</v>
      </c>
      <c r="E18" s="63">
        <v>36131</v>
      </c>
      <c r="F18" s="63">
        <v>42135</v>
      </c>
      <c r="G18" s="63">
        <v>10000</v>
      </c>
      <c r="H18" s="63">
        <v>8909</v>
      </c>
      <c r="I18" s="63">
        <v>0</v>
      </c>
      <c r="J18" s="64">
        <f t="shared" si="0"/>
        <v>1523581</v>
      </c>
      <c r="K18" s="65"/>
    </row>
    <row r="19" spans="1:11" ht="12.75">
      <c r="A19" s="61" t="s">
        <v>36</v>
      </c>
      <c r="B19" s="37" t="s">
        <v>94</v>
      </c>
      <c r="C19" s="62">
        <v>3159609</v>
      </c>
      <c r="D19" s="63">
        <v>117392</v>
      </c>
      <c r="E19" s="63">
        <v>98452</v>
      </c>
      <c r="F19" s="63">
        <v>80903</v>
      </c>
      <c r="G19" s="63">
        <v>16355</v>
      </c>
      <c r="H19" s="63">
        <v>18458</v>
      </c>
      <c r="I19" s="63">
        <v>0</v>
      </c>
      <c r="J19" s="64">
        <f t="shared" si="0"/>
        <v>3491169</v>
      </c>
      <c r="K19" s="65"/>
    </row>
    <row r="20" spans="1:11" ht="12.75">
      <c r="A20" s="61" t="s">
        <v>37</v>
      </c>
      <c r="B20" s="37" t="s">
        <v>95</v>
      </c>
      <c r="C20" s="62">
        <v>1789613</v>
      </c>
      <c r="D20" s="63">
        <v>66474</v>
      </c>
      <c r="E20" s="63">
        <v>53326</v>
      </c>
      <c r="F20" s="63">
        <v>26259</v>
      </c>
      <c r="G20" s="63">
        <v>10000</v>
      </c>
      <c r="H20" s="63">
        <v>10126</v>
      </c>
      <c r="I20" s="63">
        <v>0</v>
      </c>
      <c r="J20" s="64">
        <f t="shared" si="0"/>
        <v>1955798</v>
      </c>
      <c r="K20" s="65"/>
    </row>
    <row r="21" spans="1:11" ht="12.75">
      <c r="A21" s="61" t="s">
        <v>38</v>
      </c>
      <c r="B21" s="37" t="s">
        <v>138</v>
      </c>
      <c r="C21" s="62">
        <v>2955045</v>
      </c>
      <c r="D21" s="63">
        <v>122953</v>
      </c>
      <c r="E21" s="63">
        <v>109123</v>
      </c>
      <c r="F21" s="63">
        <v>38517</v>
      </c>
      <c r="G21" s="63">
        <v>11327</v>
      </c>
      <c r="H21" s="63">
        <v>17718</v>
      </c>
      <c r="I21" s="63">
        <v>0</v>
      </c>
      <c r="J21" s="64">
        <f t="shared" si="0"/>
        <v>3254683</v>
      </c>
      <c r="K21" s="65"/>
    </row>
    <row r="22" spans="1:11" ht="12.75">
      <c r="A22" s="61" t="s">
        <v>39</v>
      </c>
      <c r="B22" s="37" t="s">
        <v>96</v>
      </c>
      <c r="C22" s="62">
        <v>1295880</v>
      </c>
      <c r="D22" s="63">
        <v>41818</v>
      </c>
      <c r="E22" s="63">
        <v>38788</v>
      </c>
      <c r="F22" s="63">
        <v>16745</v>
      </c>
      <c r="G22" s="63">
        <v>10000</v>
      </c>
      <c r="H22" s="63">
        <v>8635</v>
      </c>
      <c r="I22" s="63">
        <v>0</v>
      </c>
      <c r="J22" s="64">
        <f t="shared" si="0"/>
        <v>1411866</v>
      </c>
      <c r="K22" s="65"/>
    </row>
    <row r="23" spans="1:11" ht="12.75">
      <c r="A23" s="61" t="s">
        <v>40</v>
      </c>
      <c r="B23" s="37" t="s">
        <v>99</v>
      </c>
      <c r="C23" s="62">
        <v>1827966</v>
      </c>
      <c r="D23" s="63">
        <v>64859</v>
      </c>
      <c r="E23" s="63">
        <v>74111</v>
      </c>
      <c r="F23" s="63">
        <v>44916</v>
      </c>
      <c r="G23" s="63">
        <v>10222</v>
      </c>
      <c r="H23" s="63">
        <v>11964</v>
      </c>
      <c r="I23" s="63">
        <v>0</v>
      </c>
      <c r="J23" s="64">
        <f t="shared" si="0"/>
        <v>2034038</v>
      </c>
      <c r="K23" s="65"/>
    </row>
    <row r="24" spans="1:11" ht="12.75">
      <c r="A24" s="61" t="s">
        <v>41</v>
      </c>
      <c r="B24" s="37" t="s">
        <v>100</v>
      </c>
      <c r="C24" s="62">
        <v>2436382</v>
      </c>
      <c r="D24" s="63">
        <v>83393</v>
      </c>
      <c r="E24" s="63">
        <v>78131</v>
      </c>
      <c r="F24" s="63">
        <v>66539</v>
      </c>
      <c r="G24" s="63">
        <v>15528</v>
      </c>
      <c r="H24" s="63">
        <v>14543</v>
      </c>
      <c r="I24" s="63">
        <v>0</v>
      </c>
      <c r="J24" s="64">
        <f t="shared" si="0"/>
        <v>2694516</v>
      </c>
      <c r="K24" s="65"/>
    </row>
    <row r="25" spans="1:11" ht="12.75">
      <c r="A25" s="61" t="s">
        <v>42</v>
      </c>
      <c r="B25" s="37" t="s">
        <v>101</v>
      </c>
      <c r="C25" s="62">
        <v>1263446</v>
      </c>
      <c r="D25" s="63">
        <v>39383</v>
      </c>
      <c r="E25" s="63">
        <v>32448</v>
      </c>
      <c r="F25" s="63">
        <v>29737</v>
      </c>
      <c r="G25" s="63">
        <v>10175</v>
      </c>
      <c r="H25" s="63">
        <v>7955</v>
      </c>
      <c r="I25" s="63">
        <v>0</v>
      </c>
      <c r="J25" s="64">
        <f t="shared" si="0"/>
        <v>1383144</v>
      </c>
      <c r="K25" s="65"/>
    </row>
    <row r="26" spans="1:11" ht="12.75">
      <c r="A26" s="61" t="s">
        <v>43</v>
      </c>
      <c r="B26" s="37" t="s">
        <v>102</v>
      </c>
      <c r="C26" s="62">
        <v>2273659</v>
      </c>
      <c r="D26" s="63">
        <v>80733</v>
      </c>
      <c r="E26" s="63">
        <v>57284</v>
      </c>
      <c r="F26" s="63">
        <v>21248</v>
      </c>
      <c r="G26" s="63">
        <v>17010</v>
      </c>
      <c r="H26" s="63">
        <v>9223</v>
      </c>
      <c r="I26" s="63">
        <v>0</v>
      </c>
      <c r="J26" s="64">
        <f t="shared" si="0"/>
        <v>2459157</v>
      </c>
      <c r="K26" s="65"/>
    </row>
    <row r="27" spans="1:11" ht="12.75">
      <c r="A27" s="61" t="s">
        <v>44</v>
      </c>
      <c r="B27" s="37" t="s">
        <v>103</v>
      </c>
      <c r="C27" s="62">
        <v>767004</v>
      </c>
      <c r="D27" s="63">
        <v>25396</v>
      </c>
      <c r="E27" s="63">
        <v>23988</v>
      </c>
      <c r="F27" s="63">
        <v>28967</v>
      </c>
      <c r="G27" s="63">
        <v>10000</v>
      </c>
      <c r="H27" s="63">
        <v>7923</v>
      </c>
      <c r="I27" s="63">
        <v>0</v>
      </c>
      <c r="J27" s="64">
        <f t="shared" si="0"/>
        <v>863278</v>
      </c>
      <c r="K27" s="65"/>
    </row>
    <row r="28" spans="1:11" ht="12.75">
      <c r="A28" s="61" t="s">
        <v>45</v>
      </c>
      <c r="B28" s="37" t="s">
        <v>104</v>
      </c>
      <c r="C28" s="62">
        <v>4488392</v>
      </c>
      <c r="D28" s="63">
        <v>171730</v>
      </c>
      <c r="E28" s="63">
        <v>127675</v>
      </c>
      <c r="F28" s="63">
        <v>76056</v>
      </c>
      <c r="G28" s="63">
        <v>18822</v>
      </c>
      <c r="H28" s="63">
        <v>23922</v>
      </c>
      <c r="I28" s="63">
        <v>0</v>
      </c>
      <c r="J28" s="64">
        <f t="shared" si="0"/>
        <v>4906597</v>
      </c>
      <c r="K28" s="65"/>
    </row>
    <row r="29" spans="1:11" ht="12.75">
      <c r="A29" s="61" t="s">
        <v>46</v>
      </c>
      <c r="B29" s="37" t="s">
        <v>105</v>
      </c>
      <c r="C29" s="62">
        <v>1934714</v>
      </c>
      <c r="D29" s="63">
        <v>68543</v>
      </c>
      <c r="E29" s="63">
        <v>56539</v>
      </c>
      <c r="F29" s="63">
        <v>40188</v>
      </c>
      <c r="G29" s="63">
        <v>11419</v>
      </c>
      <c r="H29" s="63">
        <v>9146</v>
      </c>
      <c r="I29" s="63">
        <v>0</v>
      </c>
      <c r="J29" s="64">
        <f t="shared" si="0"/>
        <v>2120549</v>
      </c>
      <c r="K29" s="65"/>
    </row>
    <row r="30" spans="1:11" ht="12.75">
      <c r="A30" s="61" t="s">
        <v>47</v>
      </c>
      <c r="B30" s="37" t="s">
        <v>106</v>
      </c>
      <c r="C30" s="62">
        <v>5364017</v>
      </c>
      <c r="D30" s="63">
        <v>199228</v>
      </c>
      <c r="E30" s="63">
        <v>133054</v>
      </c>
      <c r="F30" s="63">
        <v>204767</v>
      </c>
      <c r="G30" s="63">
        <v>27448</v>
      </c>
      <c r="H30" s="63">
        <v>25017</v>
      </c>
      <c r="I30" s="63">
        <v>0</v>
      </c>
      <c r="J30" s="64">
        <f t="shared" si="0"/>
        <v>5953531</v>
      </c>
      <c r="K30" s="65"/>
    </row>
    <row r="31" spans="1:11" ht="12.75">
      <c r="A31" s="61" t="s">
        <v>48</v>
      </c>
      <c r="B31" s="37" t="s">
        <v>107</v>
      </c>
      <c r="C31" s="62">
        <v>5609386</v>
      </c>
      <c r="D31" s="63">
        <v>198436</v>
      </c>
      <c r="E31" s="63">
        <v>164965</v>
      </c>
      <c r="F31" s="63">
        <v>60963</v>
      </c>
      <c r="G31" s="63">
        <v>33008</v>
      </c>
      <c r="H31" s="63">
        <v>30859</v>
      </c>
      <c r="I31" s="63">
        <v>0</v>
      </c>
      <c r="J31" s="64">
        <f t="shared" si="0"/>
        <v>6097617</v>
      </c>
      <c r="K31" s="65"/>
    </row>
    <row r="32" spans="1:11" ht="12.75">
      <c r="A32" s="61" t="s">
        <v>49</v>
      </c>
      <c r="B32" s="37" t="s">
        <v>108</v>
      </c>
      <c r="C32" s="62">
        <v>3766491</v>
      </c>
      <c r="D32" s="63">
        <v>114753</v>
      </c>
      <c r="E32" s="63">
        <v>74312</v>
      </c>
      <c r="F32" s="63">
        <v>65735</v>
      </c>
      <c r="G32" s="63">
        <v>25091</v>
      </c>
      <c r="H32" s="63">
        <v>14330</v>
      </c>
      <c r="I32" s="63">
        <v>0</v>
      </c>
      <c r="J32" s="64">
        <f t="shared" si="0"/>
        <v>4060712</v>
      </c>
      <c r="K32" s="65"/>
    </row>
    <row r="33" spans="1:11" ht="12.75">
      <c r="A33" s="61" t="s">
        <v>50</v>
      </c>
      <c r="B33" s="37" t="s">
        <v>109</v>
      </c>
      <c r="C33" s="62">
        <v>8212898</v>
      </c>
      <c r="D33" s="63">
        <v>236029</v>
      </c>
      <c r="E33" s="63">
        <v>238996</v>
      </c>
      <c r="F33" s="63">
        <v>222009</v>
      </c>
      <c r="G33" s="63">
        <v>47311</v>
      </c>
      <c r="H33" s="63">
        <v>27365</v>
      </c>
      <c r="I33" s="63">
        <v>0</v>
      </c>
      <c r="J33" s="64">
        <f t="shared" si="0"/>
        <v>8984608</v>
      </c>
      <c r="K33" s="65"/>
    </row>
    <row r="34" spans="1:11" ht="12.75">
      <c r="A34" s="61" t="s">
        <v>51</v>
      </c>
      <c r="B34" s="37" t="s">
        <v>110</v>
      </c>
      <c r="C34" s="62">
        <v>5247058</v>
      </c>
      <c r="D34" s="63">
        <v>206856</v>
      </c>
      <c r="E34" s="63">
        <v>197793</v>
      </c>
      <c r="F34" s="63">
        <v>80421</v>
      </c>
      <c r="G34" s="63">
        <v>33291</v>
      </c>
      <c r="H34" s="63">
        <v>24480</v>
      </c>
      <c r="I34" s="63">
        <v>0</v>
      </c>
      <c r="J34" s="64">
        <f t="shared" si="0"/>
        <v>5789899</v>
      </c>
      <c r="K34" s="65"/>
    </row>
    <row r="35" spans="1:11" ht="12.75">
      <c r="A35" s="61" t="s">
        <v>52</v>
      </c>
      <c r="B35" s="37" t="s">
        <v>111</v>
      </c>
      <c r="C35" s="62">
        <v>8091925</v>
      </c>
      <c r="D35" s="63">
        <v>278240</v>
      </c>
      <c r="E35" s="63">
        <v>230814</v>
      </c>
      <c r="F35" s="63">
        <v>92075</v>
      </c>
      <c r="G35" s="63">
        <v>35954</v>
      </c>
      <c r="H35" s="63">
        <v>44239</v>
      </c>
      <c r="I35" s="63">
        <v>0</v>
      </c>
      <c r="J35" s="64">
        <f t="shared" si="0"/>
        <v>8773247</v>
      </c>
      <c r="K35" s="65"/>
    </row>
    <row r="36" spans="1:11" ht="12.75">
      <c r="A36" s="61" t="s">
        <v>53</v>
      </c>
      <c r="B36" s="37" t="s">
        <v>112</v>
      </c>
      <c r="C36" s="62">
        <v>56025883</v>
      </c>
      <c r="D36" s="63">
        <v>1702584</v>
      </c>
      <c r="E36" s="63">
        <v>2431642</v>
      </c>
      <c r="F36" s="63">
        <v>803599</v>
      </c>
      <c r="G36" s="63">
        <v>107007</v>
      </c>
      <c r="H36" s="63">
        <v>307815</v>
      </c>
      <c r="I36" s="63">
        <v>0</v>
      </c>
      <c r="J36" s="64">
        <f t="shared" si="0"/>
        <v>61378530</v>
      </c>
      <c r="K36" s="65"/>
    </row>
    <row r="37" spans="1:11" ht="12.75">
      <c r="A37" s="61" t="s">
        <v>54</v>
      </c>
      <c r="B37" s="37" t="s">
        <v>113</v>
      </c>
      <c r="C37" s="62">
        <v>6004484</v>
      </c>
      <c r="D37" s="63">
        <v>235166</v>
      </c>
      <c r="E37" s="63">
        <v>262043</v>
      </c>
      <c r="F37" s="63">
        <v>158821</v>
      </c>
      <c r="G37" s="63">
        <v>29191</v>
      </c>
      <c r="H37" s="63">
        <v>32781</v>
      </c>
      <c r="I37" s="63">
        <v>0</v>
      </c>
      <c r="J37" s="64">
        <f t="shared" si="0"/>
        <v>6722486</v>
      </c>
      <c r="K37" s="65"/>
    </row>
    <row r="38" spans="1:11" ht="12.75">
      <c r="A38" s="61" t="s">
        <v>55</v>
      </c>
      <c r="B38" s="37" t="s">
        <v>114</v>
      </c>
      <c r="C38" s="62">
        <v>4654532</v>
      </c>
      <c r="D38" s="63">
        <v>172458</v>
      </c>
      <c r="E38" s="63">
        <v>119971</v>
      </c>
      <c r="F38" s="63">
        <v>42793</v>
      </c>
      <c r="G38" s="63">
        <v>21310</v>
      </c>
      <c r="H38" s="63">
        <v>17348</v>
      </c>
      <c r="I38" s="63">
        <v>0</v>
      </c>
      <c r="J38" s="64">
        <f aca="true" t="shared" si="1" ref="J38:J57">SUM(C38:I38)</f>
        <v>5028412</v>
      </c>
      <c r="K38" s="65"/>
    </row>
    <row r="39" spans="1:11" ht="12.75">
      <c r="A39" s="61" t="s">
        <v>56</v>
      </c>
      <c r="B39" s="37" t="s">
        <v>115</v>
      </c>
      <c r="C39" s="62">
        <v>4087354</v>
      </c>
      <c r="D39" s="63">
        <v>153486</v>
      </c>
      <c r="E39" s="63">
        <v>102099</v>
      </c>
      <c r="F39" s="63">
        <v>73789</v>
      </c>
      <c r="G39" s="63">
        <v>19506</v>
      </c>
      <c r="H39" s="63">
        <v>19316</v>
      </c>
      <c r="I39" s="63">
        <v>0</v>
      </c>
      <c r="J39" s="64">
        <f t="shared" si="1"/>
        <v>4455550</v>
      </c>
      <c r="K39" s="65"/>
    </row>
    <row r="40" spans="1:11" ht="12.75">
      <c r="A40" s="61" t="s">
        <v>57</v>
      </c>
      <c r="B40" s="37" t="s">
        <v>116</v>
      </c>
      <c r="C40" s="62">
        <v>714453</v>
      </c>
      <c r="D40" s="63">
        <v>25399</v>
      </c>
      <c r="E40" s="63">
        <v>20229</v>
      </c>
      <c r="F40" s="63">
        <v>20687</v>
      </c>
      <c r="G40" s="63">
        <v>10000</v>
      </c>
      <c r="H40" s="63">
        <v>7908</v>
      </c>
      <c r="I40" s="63">
        <v>0</v>
      </c>
      <c r="J40" s="64">
        <f t="shared" si="1"/>
        <v>798676</v>
      </c>
      <c r="K40" s="65"/>
    </row>
    <row r="41" spans="1:11" ht="12.75">
      <c r="A41" s="61" t="s">
        <v>58</v>
      </c>
      <c r="B41" s="37" t="s">
        <v>136</v>
      </c>
      <c r="C41" s="62">
        <v>3993199</v>
      </c>
      <c r="D41" s="63">
        <v>141181</v>
      </c>
      <c r="E41" s="63">
        <v>136248</v>
      </c>
      <c r="F41" s="63">
        <v>98527</v>
      </c>
      <c r="G41" s="63">
        <v>20201</v>
      </c>
      <c r="H41" s="63">
        <v>24698</v>
      </c>
      <c r="I41" s="63">
        <v>0</v>
      </c>
      <c r="J41" s="64">
        <f t="shared" si="1"/>
        <v>4414054</v>
      </c>
      <c r="K41" s="65"/>
    </row>
    <row r="42" spans="1:11" ht="12.75">
      <c r="A42" s="61" t="s">
        <v>59</v>
      </c>
      <c r="B42" s="37" t="s">
        <v>117</v>
      </c>
      <c r="C42" s="62">
        <v>9360224</v>
      </c>
      <c r="D42" s="63">
        <v>343992</v>
      </c>
      <c r="E42" s="63">
        <v>282547</v>
      </c>
      <c r="F42" s="63">
        <v>219979</v>
      </c>
      <c r="G42" s="63">
        <v>31720</v>
      </c>
      <c r="H42" s="63">
        <v>54157</v>
      </c>
      <c r="I42" s="63">
        <v>0</v>
      </c>
      <c r="J42" s="64">
        <f t="shared" si="1"/>
        <v>10292619</v>
      </c>
      <c r="K42" s="65"/>
    </row>
    <row r="43" spans="1:11" ht="12.75">
      <c r="A43" s="61" t="s">
        <v>60</v>
      </c>
      <c r="B43" s="37" t="s">
        <v>118</v>
      </c>
      <c r="C43" s="62">
        <v>5223495</v>
      </c>
      <c r="D43" s="63">
        <v>202907</v>
      </c>
      <c r="E43" s="63">
        <v>231866</v>
      </c>
      <c r="F43" s="63">
        <v>124839</v>
      </c>
      <c r="G43" s="63">
        <v>18501</v>
      </c>
      <c r="H43" s="63">
        <v>33436</v>
      </c>
      <c r="I43" s="63">
        <v>0</v>
      </c>
      <c r="J43" s="64">
        <f t="shared" si="1"/>
        <v>5835044</v>
      </c>
      <c r="K43" s="65"/>
    </row>
    <row r="44" spans="1:11" ht="12.75">
      <c r="A44" s="61" t="s">
        <v>61</v>
      </c>
      <c r="B44" s="37" t="s">
        <v>119</v>
      </c>
      <c r="C44" s="62">
        <v>1185509</v>
      </c>
      <c r="D44" s="63">
        <v>44213</v>
      </c>
      <c r="E44" s="63">
        <v>39403</v>
      </c>
      <c r="F44" s="63">
        <v>30903</v>
      </c>
      <c r="G44" s="63">
        <v>10000</v>
      </c>
      <c r="H44" s="63">
        <v>7982</v>
      </c>
      <c r="I44" s="63">
        <v>0</v>
      </c>
      <c r="J44" s="64">
        <f t="shared" si="1"/>
        <v>1318010</v>
      </c>
      <c r="K44" s="65"/>
    </row>
    <row r="45" spans="1:11" ht="12.75">
      <c r="A45" s="61" t="s">
        <v>62</v>
      </c>
      <c r="B45" s="37" t="s">
        <v>120</v>
      </c>
      <c r="C45" s="62">
        <v>4568989</v>
      </c>
      <c r="D45" s="63">
        <v>181495</v>
      </c>
      <c r="E45" s="63">
        <v>156510</v>
      </c>
      <c r="F45" s="63">
        <v>56511</v>
      </c>
      <c r="G45" s="63">
        <v>18478</v>
      </c>
      <c r="H45" s="63">
        <v>29322</v>
      </c>
      <c r="I45" s="63">
        <v>0</v>
      </c>
      <c r="J45" s="64">
        <f t="shared" si="1"/>
        <v>5011305</v>
      </c>
      <c r="K45" s="65"/>
    </row>
    <row r="46" spans="1:11" ht="12.75">
      <c r="A46" s="61" t="s">
        <v>63</v>
      </c>
      <c r="B46" s="37" t="s">
        <v>121</v>
      </c>
      <c r="C46" s="62">
        <v>2229583</v>
      </c>
      <c r="D46" s="63">
        <v>79676</v>
      </c>
      <c r="E46" s="63">
        <v>76522</v>
      </c>
      <c r="F46" s="63">
        <v>110249</v>
      </c>
      <c r="G46" s="63">
        <v>11341</v>
      </c>
      <c r="H46" s="63">
        <v>14212</v>
      </c>
      <c r="I46" s="63">
        <v>0</v>
      </c>
      <c r="J46" s="64">
        <f t="shared" si="1"/>
        <v>2521583</v>
      </c>
      <c r="K46" s="65"/>
    </row>
    <row r="47" spans="1:11" ht="12.75">
      <c r="A47" s="61" t="s">
        <v>64</v>
      </c>
      <c r="B47" s="37" t="s">
        <v>122</v>
      </c>
      <c r="C47" s="62">
        <v>1281851</v>
      </c>
      <c r="D47" s="63">
        <v>51609</v>
      </c>
      <c r="E47" s="63">
        <v>59466</v>
      </c>
      <c r="F47" s="63">
        <v>28079</v>
      </c>
      <c r="G47" s="63">
        <v>10000</v>
      </c>
      <c r="H47" s="63">
        <v>8874</v>
      </c>
      <c r="I47" s="63">
        <v>0</v>
      </c>
      <c r="J47" s="64">
        <f t="shared" si="1"/>
        <v>1439879</v>
      </c>
      <c r="K47" s="65"/>
    </row>
    <row r="48" spans="1:11" ht="12.75">
      <c r="A48" s="61" t="s">
        <v>65</v>
      </c>
      <c r="B48" s="37" t="s">
        <v>123</v>
      </c>
      <c r="C48" s="62">
        <v>1026619</v>
      </c>
      <c r="D48" s="63">
        <v>34269</v>
      </c>
      <c r="E48" s="63">
        <v>30176</v>
      </c>
      <c r="F48" s="63">
        <v>27753</v>
      </c>
      <c r="G48" s="63">
        <v>10000</v>
      </c>
      <c r="H48" s="63">
        <v>7946</v>
      </c>
      <c r="I48" s="63">
        <v>0</v>
      </c>
      <c r="J48" s="64">
        <f t="shared" si="1"/>
        <v>1136763</v>
      </c>
      <c r="K48" s="65"/>
    </row>
    <row r="49" spans="1:11" ht="12.75">
      <c r="A49" s="61" t="s">
        <v>66</v>
      </c>
      <c r="B49" s="37" t="s">
        <v>124</v>
      </c>
      <c r="C49" s="62">
        <v>1267563</v>
      </c>
      <c r="D49" s="63">
        <v>48574</v>
      </c>
      <c r="E49" s="63">
        <v>55242</v>
      </c>
      <c r="F49" s="63">
        <v>36107</v>
      </c>
      <c r="G49" s="63">
        <v>10000</v>
      </c>
      <c r="H49" s="63">
        <v>8569</v>
      </c>
      <c r="I49" s="63">
        <v>0</v>
      </c>
      <c r="J49" s="64">
        <f t="shared" si="1"/>
        <v>1426055</v>
      </c>
      <c r="K49" s="65"/>
    </row>
    <row r="50" spans="1:11" ht="12.75">
      <c r="A50" s="61" t="s">
        <v>67</v>
      </c>
      <c r="B50" s="37" t="s">
        <v>125</v>
      </c>
      <c r="C50" s="62">
        <v>1994604</v>
      </c>
      <c r="D50" s="63">
        <v>75493</v>
      </c>
      <c r="E50" s="63">
        <v>62026</v>
      </c>
      <c r="F50" s="63">
        <v>71631</v>
      </c>
      <c r="G50" s="63">
        <v>10719</v>
      </c>
      <c r="H50" s="63">
        <v>12115</v>
      </c>
      <c r="I50" s="63">
        <v>0</v>
      </c>
      <c r="J50" s="64">
        <f t="shared" si="1"/>
        <v>2226588</v>
      </c>
      <c r="K50" s="65"/>
    </row>
    <row r="51" spans="1:11" ht="12.75">
      <c r="A51" s="61" t="s">
        <v>68</v>
      </c>
      <c r="B51" s="37" t="s">
        <v>126</v>
      </c>
      <c r="C51" s="62">
        <v>2116483</v>
      </c>
      <c r="D51" s="63">
        <v>79407</v>
      </c>
      <c r="E51" s="63">
        <v>65793</v>
      </c>
      <c r="F51" s="63">
        <v>43055</v>
      </c>
      <c r="G51" s="63">
        <v>10341</v>
      </c>
      <c r="H51" s="63">
        <v>12981</v>
      </c>
      <c r="I51" s="63">
        <v>0</v>
      </c>
      <c r="J51" s="64">
        <f t="shared" si="1"/>
        <v>2328060</v>
      </c>
      <c r="K51" s="65"/>
    </row>
    <row r="52" spans="1:11" ht="12.75">
      <c r="A52" s="61" t="s">
        <v>69</v>
      </c>
      <c r="B52" s="37" t="s">
        <v>127</v>
      </c>
      <c r="C52" s="62">
        <v>2322893</v>
      </c>
      <c r="D52" s="63">
        <v>80316</v>
      </c>
      <c r="E52" s="63">
        <v>77331</v>
      </c>
      <c r="F52" s="63">
        <v>41143</v>
      </c>
      <c r="G52" s="63">
        <v>13302</v>
      </c>
      <c r="H52" s="63">
        <v>14661</v>
      </c>
      <c r="I52" s="63">
        <v>0</v>
      </c>
      <c r="J52" s="64">
        <f t="shared" si="1"/>
        <v>2549646</v>
      </c>
      <c r="K52" s="65"/>
    </row>
    <row r="53" spans="1:11" ht="12.75">
      <c r="A53" s="61" t="s">
        <v>70</v>
      </c>
      <c r="B53" s="37" t="s">
        <v>128</v>
      </c>
      <c r="C53" s="62">
        <v>1655963</v>
      </c>
      <c r="D53" s="63">
        <v>46961</v>
      </c>
      <c r="E53" s="63">
        <v>65227</v>
      </c>
      <c r="F53" s="63">
        <v>37809</v>
      </c>
      <c r="G53" s="63">
        <v>13317</v>
      </c>
      <c r="H53" s="63">
        <v>8435</v>
      </c>
      <c r="I53" s="63">
        <v>0</v>
      </c>
      <c r="J53" s="64">
        <f t="shared" si="1"/>
        <v>1827712</v>
      </c>
      <c r="K53" s="65"/>
    </row>
    <row r="54" spans="1:11" ht="12.75">
      <c r="A54" s="61" t="s">
        <v>71</v>
      </c>
      <c r="B54" s="37" t="s">
        <v>129</v>
      </c>
      <c r="C54" s="62">
        <v>954686</v>
      </c>
      <c r="D54" s="63">
        <v>32868</v>
      </c>
      <c r="E54" s="63">
        <v>43252</v>
      </c>
      <c r="F54" s="63">
        <v>29696</v>
      </c>
      <c r="G54" s="63">
        <v>10000</v>
      </c>
      <c r="H54" s="63">
        <v>7961</v>
      </c>
      <c r="I54" s="63">
        <v>0</v>
      </c>
      <c r="J54" s="64">
        <f t="shared" si="1"/>
        <v>1078463</v>
      </c>
      <c r="K54" s="65"/>
    </row>
    <row r="55" spans="1:11" ht="12.75">
      <c r="A55" s="61" t="s">
        <v>72</v>
      </c>
      <c r="B55" s="37" t="s">
        <v>130</v>
      </c>
      <c r="C55" s="62">
        <v>2546870</v>
      </c>
      <c r="D55" s="63">
        <v>104331</v>
      </c>
      <c r="E55" s="63">
        <v>112372</v>
      </c>
      <c r="F55" s="63">
        <v>40783</v>
      </c>
      <c r="G55" s="63">
        <v>16742</v>
      </c>
      <c r="H55" s="63">
        <v>14150</v>
      </c>
      <c r="I55" s="63">
        <v>0</v>
      </c>
      <c r="J55" s="64">
        <f t="shared" si="1"/>
        <v>2835248</v>
      </c>
      <c r="K55" s="65"/>
    </row>
    <row r="56" spans="1:11" ht="12.75">
      <c r="A56" s="61" t="s">
        <v>73</v>
      </c>
      <c r="B56" s="37" t="s">
        <v>131</v>
      </c>
      <c r="C56" s="62">
        <v>589962</v>
      </c>
      <c r="D56" s="63">
        <v>25400</v>
      </c>
      <c r="E56" s="63">
        <v>20017</v>
      </c>
      <c r="F56" s="63">
        <v>14811</v>
      </c>
      <c r="G56" s="63">
        <v>10000</v>
      </c>
      <c r="H56" s="63">
        <v>7905</v>
      </c>
      <c r="I56" s="63">
        <v>0</v>
      </c>
      <c r="J56" s="64">
        <f t="shared" si="1"/>
        <v>668095</v>
      </c>
      <c r="K56" s="65"/>
    </row>
    <row r="57" spans="1:11" ht="12.75">
      <c r="A57" s="61" t="s">
        <v>74</v>
      </c>
      <c r="B57" s="37" t="s">
        <v>132</v>
      </c>
      <c r="C57" s="62">
        <v>1178872</v>
      </c>
      <c r="D57" s="63">
        <v>35500</v>
      </c>
      <c r="E57" s="63">
        <v>38682</v>
      </c>
      <c r="F57" s="63">
        <v>55047</v>
      </c>
      <c r="G57" s="63">
        <v>10000</v>
      </c>
      <c r="H57" s="63">
        <v>8635</v>
      </c>
      <c r="I57" s="63">
        <v>0</v>
      </c>
      <c r="J57" s="64">
        <f t="shared" si="1"/>
        <v>1326736</v>
      </c>
      <c r="K57" s="65"/>
    </row>
    <row r="58" spans="2:11" ht="13.5" thickBot="1">
      <c r="B58" s="37" t="s">
        <v>147</v>
      </c>
      <c r="C58" s="66">
        <f aca="true" t="shared" si="2" ref="C58:J58">SUM(C6:C57)</f>
        <v>251275475</v>
      </c>
      <c r="D58" s="66">
        <f t="shared" si="2"/>
        <v>8761000</v>
      </c>
      <c r="E58" s="66">
        <f t="shared" si="2"/>
        <v>9009971</v>
      </c>
      <c r="F58" s="194">
        <f t="shared" si="2"/>
        <v>4963443</v>
      </c>
      <c r="G58" s="66">
        <f t="shared" si="2"/>
        <v>1078348</v>
      </c>
      <c r="H58" s="66">
        <f t="shared" si="2"/>
        <v>1412033</v>
      </c>
      <c r="I58" s="66">
        <f t="shared" si="2"/>
        <v>0</v>
      </c>
      <c r="J58" s="66">
        <f t="shared" si="2"/>
        <v>276500270</v>
      </c>
      <c r="K58" s="65"/>
    </row>
    <row r="59" spans="3:9" ht="13.5" thickTop="1">
      <c r="C59" s="67"/>
      <c r="D59" s="67"/>
      <c r="E59" s="67"/>
      <c r="F59" s="67"/>
      <c r="G59" s="67"/>
      <c r="H59" s="67"/>
      <c r="I59" s="67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="80" zoomScaleNormal="80" zoomScalePageLayoutView="0" workbookViewId="0" topLeftCell="A1">
      <pane xSplit="2" ySplit="6" topLeftCell="C7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P19" sqref="P19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4" width="13.140625" style="3" bestFit="1" customWidth="1"/>
    <col min="5" max="5" width="11.7109375" style="3" bestFit="1" customWidth="1"/>
    <col min="6" max="6" width="1.7109375" style="5" customWidth="1"/>
    <col min="7" max="7" width="12.421875" style="3" bestFit="1" customWidth="1"/>
    <col min="8" max="9" width="12.421875" style="3" customWidth="1"/>
    <col min="10" max="12" width="12.28125" style="3" bestFit="1" customWidth="1"/>
    <col min="13" max="13" width="12.421875" style="3" customWidth="1"/>
    <col min="14" max="14" width="1.8515625" style="3" customWidth="1"/>
    <col min="15" max="17" width="13.8515625" style="3" customWidth="1"/>
    <col min="18" max="19" width="13.140625" style="3" customWidth="1"/>
    <col min="20" max="20" width="12.421875" style="3" customWidth="1"/>
    <col min="21" max="21" width="1.8515625" style="3" customWidth="1"/>
    <col min="22" max="24" width="13.8515625" style="3" hidden="1" customWidth="1"/>
    <col min="25" max="26" width="13.140625" style="3" hidden="1" customWidth="1"/>
    <col min="27" max="27" width="12.421875" style="3" hidden="1" customWidth="1"/>
    <col min="28" max="16384" width="9.140625" style="3" customWidth="1"/>
  </cols>
  <sheetData>
    <row r="1" spans="1:6" ht="12.75">
      <c r="A1" s="1" t="s">
        <v>76</v>
      </c>
      <c r="C1" s="253" t="s">
        <v>240</v>
      </c>
      <c r="D1" s="253"/>
      <c r="E1" s="253"/>
      <c r="F1" s="253"/>
    </row>
    <row r="2" spans="1:4" ht="12.75">
      <c r="A2" s="30" t="str">
        <f>+'Original ABG Allocation'!A3</f>
        <v>FY 2021-22</v>
      </c>
      <c r="C2" s="10"/>
      <c r="D2" s="10"/>
    </row>
    <row r="3" spans="2:27" ht="12.75">
      <c r="B3" s="17"/>
      <c r="C3" s="254" t="s">
        <v>160</v>
      </c>
      <c r="D3" s="254"/>
      <c r="E3" s="254"/>
      <c r="F3" s="156"/>
      <c r="G3" s="250" t="s">
        <v>151</v>
      </c>
      <c r="H3" s="251"/>
      <c r="I3" s="251"/>
      <c r="J3" s="251"/>
      <c r="K3" s="251"/>
      <c r="L3" s="252"/>
      <c r="M3" s="14"/>
      <c r="O3" s="250" t="s">
        <v>153</v>
      </c>
      <c r="P3" s="251"/>
      <c r="Q3" s="251"/>
      <c r="R3" s="251"/>
      <c r="S3" s="251"/>
      <c r="T3" s="252"/>
      <c r="V3" s="250" t="s">
        <v>227</v>
      </c>
      <c r="W3" s="251"/>
      <c r="X3" s="251"/>
      <c r="Y3" s="251"/>
      <c r="Z3" s="251"/>
      <c r="AA3" s="252"/>
    </row>
    <row r="4" spans="2:27" ht="12.75">
      <c r="B4" s="17"/>
      <c r="C4" s="18" t="s">
        <v>226</v>
      </c>
      <c r="D4" s="18" t="s">
        <v>224</v>
      </c>
      <c r="E4" s="18" t="s">
        <v>8</v>
      </c>
      <c r="G4" s="18" t="s">
        <v>223</v>
      </c>
      <c r="H4" s="18" t="s">
        <v>254</v>
      </c>
      <c r="I4" s="18" t="s">
        <v>154</v>
      </c>
      <c r="J4" s="18" t="s">
        <v>226</v>
      </c>
      <c r="K4" s="18" t="s">
        <v>224</v>
      </c>
      <c r="M4" s="18"/>
      <c r="O4" s="18" t="s">
        <v>20</v>
      </c>
      <c r="P4" s="18" t="s">
        <v>21</v>
      </c>
      <c r="Q4" s="18" t="s">
        <v>22</v>
      </c>
      <c r="R4" s="18" t="s">
        <v>20</v>
      </c>
      <c r="S4" s="18" t="s">
        <v>10</v>
      </c>
      <c r="T4" s="18" t="s">
        <v>8</v>
      </c>
      <c r="V4" s="18" t="s">
        <v>20</v>
      </c>
      <c r="W4" s="18" t="s">
        <v>21</v>
      </c>
      <c r="X4" s="18" t="s">
        <v>22</v>
      </c>
      <c r="Y4" s="18" t="s">
        <v>20</v>
      </c>
      <c r="Z4" s="18" t="s">
        <v>10</v>
      </c>
      <c r="AA4" s="18" t="s">
        <v>8</v>
      </c>
    </row>
    <row r="5" spans="2:27" ht="12.75">
      <c r="B5" s="17"/>
      <c r="C5" s="18" t="s">
        <v>250</v>
      </c>
      <c r="D5" s="18" t="s">
        <v>250</v>
      </c>
      <c r="E5" s="18" t="s">
        <v>8</v>
      </c>
      <c r="G5" s="18" t="s">
        <v>248</v>
      </c>
      <c r="H5" s="18" t="s">
        <v>248</v>
      </c>
      <c r="I5" s="18" t="s">
        <v>248</v>
      </c>
      <c r="J5" s="18" t="s">
        <v>250</v>
      </c>
      <c r="K5" s="18" t="s">
        <v>250</v>
      </c>
      <c r="L5" s="2"/>
      <c r="M5" s="18"/>
      <c r="O5" s="18" t="s">
        <v>78</v>
      </c>
      <c r="P5" s="18" t="s">
        <v>78</v>
      </c>
      <c r="Q5" s="18" t="s">
        <v>78</v>
      </c>
      <c r="R5" s="18" t="s">
        <v>10</v>
      </c>
      <c r="S5" s="18" t="s">
        <v>17</v>
      </c>
      <c r="T5" s="18" t="s">
        <v>8</v>
      </c>
      <c r="V5" s="18" t="s">
        <v>78</v>
      </c>
      <c r="W5" s="18" t="s">
        <v>78</v>
      </c>
      <c r="X5" s="18" t="s">
        <v>78</v>
      </c>
      <c r="Y5" s="18" t="s">
        <v>10</v>
      </c>
      <c r="Z5" s="18" t="s">
        <v>17</v>
      </c>
      <c r="AA5" s="18" t="s">
        <v>8</v>
      </c>
    </row>
    <row r="6" spans="2:27" ht="12.75">
      <c r="B6" s="17"/>
      <c r="C6" s="96" t="s">
        <v>251</v>
      </c>
      <c r="D6" s="96" t="s">
        <v>252</v>
      </c>
      <c r="E6" s="96" t="s">
        <v>22</v>
      </c>
      <c r="F6" s="100"/>
      <c r="G6" s="96" t="s">
        <v>275</v>
      </c>
      <c r="H6" s="96" t="s">
        <v>253</v>
      </c>
      <c r="I6" s="96" t="s">
        <v>253</v>
      </c>
      <c r="J6" s="96" t="s">
        <v>251</v>
      </c>
      <c r="K6" s="96" t="s">
        <v>252</v>
      </c>
      <c r="L6" s="98" t="s">
        <v>22</v>
      </c>
      <c r="M6" s="96"/>
      <c r="O6" s="96" t="s">
        <v>79</v>
      </c>
      <c r="P6" s="96" t="s">
        <v>79</v>
      </c>
      <c r="Q6" s="96" t="s">
        <v>79</v>
      </c>
      <c r="R6" s="96" t="s">
        <v>17</v>
      </c>
      <c r="S6" s="96" t="s">
        <v>21</v>
      </c>
      <c r="T6" s="96" t="s">
        <v>22</v>
      </c>
      <c r="V6" s="96" t="s">
        <v>79</v>
      </c>
      <c r="W6" s="96" t="s">
        <v>79</v>
      </c>
      <c r="X6" s="96" t="s">
        <v>79</v>
      </c>
      <c r="Y6" s="96" t="s">
        <v>17</v>
      </c>
      <c r="Z6" s="96" t="s">
        <v>21</v>
      </c>
      <c r="AA6" s="96" t="s">
        <v>22</v>
      </c>
    </row>
    <row r="7" spans="1:27" ht="12.75">
      <c r="A7" s="34" t="str">
        <f>+'Original ABG Allocation'!A6</f>
        <v>01</v>
      </c>
      <c r="B7" s="34" t="str">
        <f>+'Original ABG Allocation'!B6</f>
        <v>ERIE</v>
      </c>
      <c r="C7" s="172">
        <f>E7-D7</f>
        <v>101075</v>
      </c>
      <c r="D7" s="172">
        <f>ROUND((E7*0.25),0)-1</f>
        <v>33691</v>
      </c>
      <c r="E7" s="162">
        <f>+'Original ABG Allocation'!E6</f>
        <v>134766</v>
      </c>
      <c r="F7" s="173"/>
      <c r="G7" s="114">
        <v>5186</v>
      </c>
      <c r="H7" s="174">
        <f>-'Caregiver Support'!E7-43456</f>
        <v>73555</v>
      </c>
      <c r="I7" s="174">
        <f aca="true" t="shared" si="0" ref="I7:I19">SUM(G7:H7)</f>
        <v>78741</v>
      </c>
      <c r="J7" s="172">
        <f>C7+G7</f>
        <v>106261</v>
      </c>
      <c r="K7" s="172">
        <f>D7+H7</f>
        <v>107246</v>
      </c>
      <c r="L7" s="192">
        <f>E7+I7</f>
        <v>213507</v>
      </c>
      <c r="M7" s="114"/>
      <c r="O7" s="114">
        <v>0</v>
      </c>
      <c r="P7" s="114">
        <v>0</v>
      </c>
      <c r="Q7" s="114">
        <f aca="true" t="shared" si="1" ref="Q7:Q19">SUM(O7:P7)</f>
        <v>0</v>
      </c>
      <c r="R7" s="35">
        <v>0</v>
      </c>
      <c r="S7" s="35">
        <v>0</v>
      </c>
      <c r="T7" s="54">
        <f>+L7+O7+P7+Q7+R7+S7</f>
        <v>213507</v>
      </c>
      <c r="V7" s="114">
        <v>0</v>
      </c>
      <c r="W7" s="114">
        <v>0</v>
      </c>
      <c r="X7" s="114">
        <f aca="true" t="shared" si="2" ref="X7:X19">SUM(V7:W7)</f>
        <v>0</v>
      </c>
      <c r="Y7" s="35">
        <f>R7+V7</f>
        <v>0</v>
      </c>
      <c r="Z7" s="35">
        <f>S7+W7</f>
        <v>0</v>
      </c>
      <c r="AA7" s="54">
        <f>Y7+Z7</f>
        <v>0</v>
      </c>
    </row>
    <row r="8" spans="1:27" ht="12.75">
      <c r="A8" s="34" t="str">
        <f>+'Original ABG Allocation'!A7</f>
        <v>02</v>
      </c>
      <c r="B8" s="34" t="str">
        <f>+'Original ABG Allocation'!B7</f>
        <v>CRAWFORD</v>
      </c>
      <c r="C8" s="172">
        <f>E8-D8</f>
        <v>41736</v>
      </c>
      <c r="D8" s="172">
        <f aca="true" t="shared" si="3" ref="D8:D58">ROUND((E8*0.25),0)</f>
        <v>13912</v>
      </c>
      <c r="E8" s="162">
        <f>+'Original ABG Allocation'!E7</f>
        <v>55648</v>
      </c>
      <c r="F8" s="173"/>
      <c r="G8" s="114">
        <v>3321</v>
      </c>
      <c r="H8" s="174">
        <f>-'Caregiver Support'!E8-16556</f>
        <v>54667</v>
      </c>
      <c r="I8" s="174">
        <f t="shared" si="0"/>
        <v>57988</v>
      </c>
      <c r="J8" s="172">
        <f aca="true" t="shared" si="4" ref="J8:J58">C8+G8</f>
        <v>45057</v>
      </c>
      <c r="K8" s="172">
        <f>D8+H8</f>
        <v>68579</v>
      </c>
      <c r="L8" s="192">
        <f aca="true" t="shared" si="5" ref="L8:L58">E8+I8</f>
        <v>113636</v>
      </c>
      <c r="M8" s="114"/>
      <c r="O8" s="114">
        <v>0</v>
      </c>
      <c r="P8" s="114">
        <v>0</v>
      </c>
      <c r="Q8" s="114">
        <f t="shared" si="1"/>
        <v>0</v>
      </c>
      <c r="R8" s="35">
        <v>0</v>
      </c>
      <c r="S8" s="35">
        <v>0</v>
      </c>
      <c r="T8" s="54">
        <f aca="true" t="shared" si="6" ref="T8:T58">+L8+O8+P8+Q8+R8+S8</f>
        <v>113636</v>
      </c>
      <c r="V8" s="114">
        <v>0</v>
      </c>
      <c r="W8" s="114">
        <v>0</v>
      </c>
      <c r="X8" s="114">
        <f t="shared" si="2"/>
        <v>0</v>
      </c>
      <c r="Y8" s="35">
        <f>R8+V8</f>
        <v>0</v>
      </c>
      <c r="Z8" s="35">
        <f>S8+W8</f>
        <v>0</v>
      </c>
      <c r="AA8" s="54">
        <f aca="true" t="shared" si="7" ref="AA8:AA58">Y8+Z8</f>
        <v>0</v>
      </c>
    </row>
    <row r="9" spans="1:27" ht="12.75">
      <c r="A9" s="34" t="str">
        <f>+'Original ABG Allocation'!A8</f>
        <v>03</v>
      </c>
      <c r="B9" s="34" t="str">
        <f>+'Original ABG Allocation'!B8</f>
        <v>CAM/ELK/MCKEAN</v>
      </c>
      <c r="C9" s="172">
        <f aca="true" t="shared" si="8" ref="C9:C58">E9-D9</f>
        <v>52168</v>
      </c>
      <c r="D9" s="172">
        <f t="shared" si="3"/>
        <v>17389</v>
      </c>
      <c r="E9" s="162">
        <f>+'Original ABG Allocation'!E8</f>
        <v>69557</v>
      </c>
      <c r="F9" s="173"/>
      <c r="G9" s="114">
        <v>772</v>
      </c>
      <c r="H9" s="174">
        <f>-'Caregiver Support'!E9-11339</f>
        <v>66956</v>
      </c>
      <c r="I9" s="174">
        <f t="shared" si="0"/>
        <v>67728</v>
      </c>
      <c r="J9" s="172">
        <f t="shared" si="4"/>
        <v>52940</v>
      </c>
      <c r="K9" s="172">
        <f>D9+H9</f>
        <v>84345</v>
      </c>
      <c r="L9" s="192">
        <f t="shared" si="5"/>
        <v>137285</v>
      </c>
      <c r="M9" s="114"/>
      <c r="O9" s="114">
        <v>0</v>
      </c>
      <c r="P9" s="114">
        <v>0</v>
      </c>
      <c r="Q9" s="114">
        <f t="shared" si="1"/>
        <v>0</v>
      </c>
      <c r="R9" s="35">
        <v>0</v>
      </c>
      <c r="S9" s="35">
        <v>0</v>
      </c>
      <c r="T9" s="54">
        <f t="shared" si="6"/>
        <v>137285</v>
      </c>
      <c r="V9" s="114">
        <v>0</v>
      </c>
      <c r="W9" s="114">
        <v>0</v>
      </c>
      <c r="X9" s="114">
        <f t="shared" si="2"/>
        <v>0</v>
      </c>
      <c r="Y9" s="35">
        <f aca="true" t="shared" si="9" ref="Y9:Y58">R9+V9</f>
        <v>0</v>
      </c>
      <c r="Z9" s="35">
        <f aca="true" t="shared" si="10" ref="Z9:Z58">S9+W9</f>
        <v>0</v>
      </c>
      <c r="AA9" s="54">
        <f t="shared" si="7"/>
        <v>0</v>
      </c>
    </row>
    <row r="10" spans="1:27" ht="12.75">
      <c r="A10" s="34" t="str">
        <f>+'Original ABG Allocation'!A9</f>
        <v>04</v>
      </c>
      <c r="B10" s="34" t="str">
        <f>+'Original ABG Allocation'!B9</f>
        <v>BEAVER</v>
      </c>
      <c r="C10" s="172">
        <f t="shared" si="8"/>
        <v>86400</v>
      </c>
      <c r="D10" s="172">
        <f t="shared" si="3"/>
        <v>28800</v>
      </c>
      <c r="E10" s="162">
        <f>+'Original ABG Allocation'!E9</f>
        <v>115200</v>
      </c>
      <c r="F10" s="173"/>
      <c r="G10" s="114">
        <v>984</v>
      </c>
      <c r="H10" s="174">
        <f>-'Caregiver Support'!E10-44131</f>
        <v>46391</v>
      </c>
      <c r="I10" s="174">
        <f t="shared" si="0"/>
        <v>47375</v>
      </c>
      <c r="J10" s="172">
        <f t="shared" si="4"/>
        <v>87384</v>
      </c>
      <c r="K10" s="172">
        <f>D10+H10</f>
        <v>75191</v>
      </c>
      <c r="L10" s="192">
        <f t="shared" si="5"/>
        <v>162575</v>
      </c>
      <c r="M10" s="114"/>
      <c r="O10" s="114">
        <v>0</v>
      </c>
      <c r="P10" s="114">
        <v>0</v>
      </c>
      <c r="Q10" s="114">
        <f t="shared" si="1"/>
        <v>0</v>
      </c>
      <c r="R10" s="35">
        <v>0</v>
      </c>
      <c r="S10" s="35">
        <v>0</v>
      </c>
      <c r="T10" s="54">
        <f t="shared" si="6"/>
        <v>162575</v>
      </c>
      <c r="V10" s="114">
        <v>0</v>
      </c>
      <c r="W10" s="114">
        <v>0</v>
      </c>
      <c r="X10" s="114">
        <f t="shared" si="2"/>
        <v>0</v>
      </c>
      <c r="Y10" s="35">
        <f t="shared" si="9"/>
        <v>0</v>
      </c>
      <c r="Z10" s="35">
        <f t="shared" si="10"/>
        <v>0</v>
      </c>
      <c r="AA10" s="54">
        <f t="shared" si="7"/>
        <v>0</v>
      </c>
    </row>
    <row r="11" spans="1:27" ht="12.75">
      <c r="A11" s="34" t="str">
        <f>+'Original ABG Allocation'!A10</f>
        <v>05</v>
      </c>
      <c r="B11" s="34" t="str">
        <f>+'Original ABG Allocation'!B10</f>
        <v>INDIANA</v>
      </c>
      <c r="C11" s="172">
        <f t="shared" si="8"/>
        <v>49408</v>
      </c>
      <c r="D11" s="172">
        <f t="shared" si="3"/>
        <v>16469</v>
      </c>
      <c r="E11" s="162">
        <f>+'Original ABG Allocation'!E10</f>
        <v>65877</v>
      </c>
      <c r="F11" s="173"/>
      <c r="G11" s="114">
        <v>1014</v>
      </c>
      <c r="H11" s="174">
        <f>-'Caregiver Support'!E11-5041</f>
        <v>49210</v>
      </c>
      <c r="I11" s="174">
        <f t="shared" si="0"/>
        <v>50224</v>
      </c>
      <c r="J11" s="172">
        <f t="shared" si="4"/>
        <v>50422</v>
      </c>
      <c r="K11" s="172">
        <f>D11+H11</f>
        <v>65679</v>
      </c>
      <c r="L11" s="192">
        <f t="shared" si="5"/>
        <v>116101</v>
      </c>
      <c r="M11" s="114"/>
      <c r="O11" s="114">
        <v>0</v>
      </c>
      <c r="P11" s="114">
        <v>0</v>
      </c>
      <c r="Q11" s="114">
        <f t="shared" si="1"/>
        <v>0</v>
      </c>
      <c r="R11" s="35">
        <v>0</v>
      </c>
      <c r="S11" s="35">
        <v>0</v>
      </c>
      <c r="T11" s="54">
        <f t="shared" si="6"/>
        <v>116101</v>
      </c>
      <c r="V11" s="114">
        <v>0</v>
      </c>
      <c r="W11" s="114">
        <v>0</v>
      </c>
      <c r="X11" s="114">
        <f t="shared" si="2"/>
        <v>0</v>
      </c>
      <c r="Y11" s="35">
        <f t="shared" si="9"/>
        <v>0</v>
      </c>
      <c r="Z11" s="35">
        <f t="shared" si="10"/>
        <v>0</v>
      </c>
      <c r="AA11" s="54">
        <f t="shared" si="7"/>
        <v>0</v>
      </c>
    </row>
    <row r="12" spans="1:27" ht="12.75">
      <c r="A12" s="34" t="str">
        <f>+'Original ABG Allocation'!A11</f>
        <v>06</v>
      </c>
      <c r="B12" s="34" t="str">
        <f>+'Original ABG Allocation'!B11</f>
        <v>ALLEGHENY</v>
      </c>
      <c r="C12" s="172">
        <f t="shared" si="8"/>
        <v>770519</v>
      </c>
      <c r="D12" s="172">
        <f t="shared" si="3"/>
        <v>256840</v>
      </c>
      <c r="E12" s="162">
        <f>+'Original ABG Allocation'!E11</f>
        <v>1027359</v>
      </c>
      <c r="F12" s="173"/>
      <c r="G12" s="114">
        <v>-38525</v>
      </c>
      <c r="H12" s="174">
        <f>-'Caregiver Support'!E12-225000-14489</f>
        <v>528960</v>
      </c>
      <c r="I12" s="174">
        <f t="shared" si="0"/>
        <v>490435</v>
      </c>
      <c r="J12" s="172">
        <f t="shared" si="4"/>
        <v>731994</v>
      </c>
      <c r="K12" s="172">
        <f>D12+H12</f>
        <v>785800</v>
      </c>
      <c r="L12" s="192">
        <f t="shared" si="5"/>
        <v>1517794</v>
      </c>
      <c r="M12" s="114"/>
      <c r="O12" s="114">
        <v>0</v>
      </c>
      <c r="P12" s="114">
        <v>0</v>
      </c>
      <c r="Q12" s="114">
        <f t="shared" si="1"/>
        <v>0</v>
      </c>
      <c r="R12" s="35">
        <v>0</v>
      </c>
      <c r="S12" s="35">
        <v>0</v>
      </c>
      <c r="T12" s="54">
        <f t="shared" si="6"/>
        <v>1517794</v>
      </c>
      <c r="V12" s="114">
        <v>0</v>
      </c>
      <c r="W12" s="114">
        <v>0</v>
      </c>
      <c r="X12" s="114">
        <f t="shared" si="2"/>
        <v>0</v>
      </c>
      <c r="Y12" s="35">
        <f t="shared" si="9"/>
        <v>0</v>
      </c>
      <c r="Z12" s="35">
        <f t="shared" si="10"/>
        <v>0</v>
      </c>
      <c r="AA12" s="54">
        <f t="shared" si="7"/>
        <v>0</v>
      </c>
    </row>
    <row r="13" spans="1:27" ht="12.75">
      <c r="A13" s="34" t="str">
        <f>+'Original ABG Allocation'!A12</f>
        <v>07</v>
      </c>
      <c r="B13" s="34" t="str">
        <f>+'Original ABG Allocation'!B12</f>
        <v>WESTMORELAND</v>
      </c>
      <c r="C13" s="172">
        <f t="shared" si="8"/>
        <v>186904</v>
      </c>
      <c r="D13" s="172">
        <f t="shared" si="3"/>
        <v>62301</v>
      </c>
      <c r="E13" s="162">
        <f>+'Original ABG Allocation'!E12</f>
        <v>249205</v>
      </c>
      <c r="F13" s="173"/>
      <c r="G13" s="114">
        <v>-1785</v>
      </c>
      <c r="H13" s="174">
        <f>-'Caregiver Support'!E13+180575</f>
        <v>390355</v>
      </c>
      <c r="I13" s="174">
        <f t="shared" si="0"/>
        <v>388570</v>
      </c>
      <c r="J13" s="172">
        <f aca="true" t="shared" si="11" ref="J13:J21">C13+G13</f>
        <v>185119</v>
      </c>
      <c r="K13" s="172">
        <f aca="true" t="shared" si="12" ref="K13:K58">D13+H13</f>
        <v>452656</v>
      </c>
      <c r="L13" s="192">
        <f t="shared" si="5"/>
        <v>637775</v>
      </c>
      <c r="M13" s="114"/>
      <c r="O13" s="114">
        <v>0</v>
      </c>
      <c r="P13" s="114">
        <v>0</v>
      </c>
      <c r="Q13" s="114">
        <f t="shared" si="1"/>
        <v>0</v>
      </c>
      <c r="R13" s="35">
        <v>0</v>
      </c>
      <c r="S13" s="35">
        <v>0</v>
      </c>
      <c r="T13" s="54">
        <f t="shared" si="6"/>
        <v>637775</v>
      </c>
      <c r="V13" s="114">
        <v>0</v>
      </c>
      <c r="W13" s="114">
        <v>0</v>
      </c>
      <c r="X13" s="114">
        <f t="shared" si="2"/>
        <v>0</v>
      </c>
      <c r="Y13" s="35">
        <f t="shared" si="9"/>
        <v>0</v>
      </c>
      <c r="Z13" s="35">
        <f t="shared" si="10"/>
        <v>0</v>
      </c>
      <c r="AA13" s="54">
        <f t="shared" si="7"/>
        <v>0</v>
      </c>
    </row>
    <row r="14" spans="1:27" ht="12.75">
      <c r="A14" s="34" t="str">
        <f>+'Original ABG Allocation'!A13</f>
        <v>08</v>
      </c>
      <c r="B14" s="34" t="str">
        <f>+'Original ABG Allocation'!B13</f>
        <v>WASH/FAY/GREENE</v>
      </c>
      <c r="C14" s="172">
        <f t="shared" si="8"/>
        <v>401229</v>
      </c>
      <c r="D14" s="172">
        <f t="shared" si="3"/>
        <v>133743</v>
      </c>
      <c r="E14" s="162">
        <f>+'Original ABG Allocation'!E13</f>
        <v>534972</v>
      </c>
      <c r="F14" s="173"/>
      <c r="G14" s="114">
        <v>-20061</v>
      </c>
      <c r="H14" s="174">
        <f>-'Caregiver Support'!E14-107760</f>
        <v>187441</v>
      </c>
      <c r="I14" s="174">
        <f t="shared" si="0"/>
        <v>167380</v>
      </c>
      <c r="J14" s="172">
        <f t="shared" si="11"/>
        <v>381168</v>
      </c>
      <c r="K14" s="172">
        <f t="shared" si="12"/>
        <v>321184</v>
      </c>
      <c r="L14" s="192">
        <f t="shared" si="5"/>
        <v>702352</v>
      </c>
      <c r="M14" s="114"/>
      <c r="O14" s="114">
        <v>0</v>
      </c>
      <c r="P14" s="114">
        <v>0</v>
      </c>
      <c r="Q14" s="114">
        <f t="shared" si="1"/>
        <v>0</v>
      </c>
      <c r="R14" s="35">
        <v>0</v>
      </c>
      <c r="S14" s="35">
        <v>0</v>
      </c>
      <c r="T14" s="54">
        <f t="shared" si="6"/>
        <v>702352</v>
      </c>
      <c r="V14" s="114">
        <v>0</v>
      </c>
      <c r="W14" s="114">
        <v>0</v>
      </c>
      <c r="X14" s="114">
        <f t="shared" si="2"/>
        <v>0</v>
      </c>
      <c r="Y14" s="35">
        <f t="shared" si="9"/>
        <v>0</v>
      </c>
      <c r="Z14" s="35">
        <f t="shared" si="10"/>
        <v>0</v>
      </c>
      <c r="AA14" s="54">
        <f t="shared" si="7"/>
        <v>0</v>
      </c>
    </row>
    <row r="15" spans="1:27" ht="12.75">
      <c r="A15" s="34" t="str">
        <f>+'Original ABG Allocation'!A14</f>
        <v>09</v>
      </c>
      <c r="B15" s="34" t="str">
        <f>+'Original ABG Allocation'!B14</f>
        <v>SOMERSET</v>
      </c>
      <c r="C15" s="172">
        <f t="shared" si="8"/>
        <v>69935</v>
      </c>
      <c r="D15" s="172">
        <f>ROUND((E15*0.25),0)-1</f>
        <v>23311</v>
      </c>
      <c r="E15" s="162">
        <f>+'Original ABG Allocation'!E14</f>
        <v>93246</v>
      </c>
      <c r="F15" s="173"/>
      <c r="G15" s="114">
        <v>-3496</v>
      </c>
      <c r="H15" s="174">
        <f>-'Caregiver Support'!E15-1172</f>
        <v>60053</v>
      </c>
      <c r="I15" s="174">
        <f t="shared" si="0"/>
        <v>56557</v>
      </c>
      <c r="J15" s="172">
        <f t="shared" si="11"/>
        <v>66439</v>
      </c>
      <c r="K15" s="172">
        <f t="shared" si="12"/>
        <v>83364</v>
      </c>
      <c r="L15" s="192">
        <f t="shared" si="5"/>
        <v>149803</v>
      </c>
      <c r="M15" s="114"/>
      <c r="O15" s="114">
        <v>0</v>
      </c>
      <c r="P15" s="114">
        <v>0</v>
      </c>
      <c r="Q15" s="114">
        <f t="shared" si="1"/>
        <v>0</v>
      </c>
      <c r="R15" s="35">
        <v>0</v>
      </c>
      <c r="S15" s="35">
        <v>0</v>
      </c>
      <c r="T15" s="54">
        <f t="shared" si="6"/>
        <v>149803</v>
      </c>
      <c r="V15" s="114">
        <v>0</v>
      </c>
      <c r="W15" s="114">
        <v>0</v>
      </c>
      <c r="X15" s="114">
        <f t="shared" si="2"/>
        <v>0</v>
      </c>
      <c r="Y15" s="35">
        <f t="shared" si="9"/>
        <v>0</v>
      </c>
      <c r="Z15" s="35">
        <f t="shared" si="10"/>
        <v>0</v>
      </c>
      <c r="AA15" s="54">
        <f t="shared" si="7"/>
        <v>0</v>
      </c>
    </row>
    <row r="16" spans="1:27" ht="12.75">
      <c r="A16" s="34" t="str">
        <f>+'Original ABG Allocation'!A15</f>
        <v>10</v>
      </c>
      <c r="B16" s="34" t="str">
        <f>+'Original ABG Allocation'!B15</f>
        <v>CAMBRIA</v>
      </c>
      <c r="C16" s="172">
        <f t="shared" si="8"/>
        <v>100335</v>
      </c>
      <c r="D16" s="172">
        <f t="shared" si="3"/>
        <v>33445</v>
      </c>
      <c r="E16" s="162">
        <f>+'Original ABG Allocation'!E15</f>
        <v>133780</v>
      </c>
      <c r="F16" s="173"/>
      <c r="G16" s="114">
        <v>-5016</v>
      </c>
      <c r="H16" s="174">
        <f>-'Caregiver Support'!E16-38622</f>
        <v>66636</v>
      </c>
      <c r="I16" s="174">
        <f t="shared" si="0"/>
        <v>61620</v>
      </c>
      <c r="J16" s="172">
        <f t="shared" si="11"/>
        <v>95319</v>
      </c>
      <c r="K16" s="172">
        <f t="shared" si="12"/>
        <v>100081</v>
      </c>
      <c r="L16" s="192">
        <f t="shared" si="5"/>
        <v>195400</v>
      </c>
      <c r="M16" s="114"/>
      <c r="O16" s="114">
        <v>0</v>
      </c>
      <c r="P16" s="114">
        <v>0</v>
      </c>
      <c r="Q16" s="114">
        <f t="shared" si="1"/>
        <v>0</v>
      </c>
      <c r="R16" s="35">
        <v>0</v>
      </c>
      <c r="S16" s="35">
        <v>0</v>
      </c>
      <c r="T16" s="54">
        <f t="shared" si="6"/>
        <v>195400</v>
      </c>
      <c r="V16" s="114">
        <v>0</v>
      </c>
      <c r="W16" s="114">
        <v>0</v>
      </c>
      <c r="X16" s="114">
        <f t="shared" si="2"/>
        <v>0</v>
      </c>
      <c r="Y16" s="35">
        <f t="shared" si="9"/>
        <v>0</v>
      </c>
      <c r="Z16" s="35">
        <f t="shared" si="10"/>
        <v>0</v>
      </c>
      <c r="AA16" s="54">
        <f t="shared" si="7"/>
        <v>0</v>
      </c>
    </row>
    <row r="17" spans="1:27" ht="12.75">
      <c r="A17" s="34" t="str">
        <f>+'Original ABG Allocation'!A16</f>
        <v>11</v>
      </c>
      <c r="B17" s="34" t="str">
        <f>+'Original ABG Allocation'!B16</f>
        <v>BLAIR</v>
      </c>
      <c r="C17" s="172">
        <f t="shared" si="8"/>
        <v>82263</v>
      </c>
      <c r="D17" s="172">
        <f>ROUND((E17*0.25),0)-1</f>
        <v>27420</v>
      </c>
      <c r="E17" s="162">
        <f>+'Original ABG Allocation'!E16</f>
        <v>109683</v>
      </c>
      <c r="F17" s="173"/>
      <c r="G17" s="114">
        <v>-4113</v>
      </c>
      <c r="H17" s="174">
        <f>-'Caregiver Support'!E17-56651</f>
        <v>28912</v>
      </c>
      <c r="I17" s="174">
        <f t="shared" si="0"/>
        <v>24799</v>
      </c>
      <c r="J17" s="172">
        <f t="shared" si="11"/>
        <v>78150</v>
      </c>
      <c r="K17" s="172">
        <f t="shared" si="12"/>
        <v>56332</v>
      </c>
      <c r="L17" s="192">
        <f t="shared" si="5"/>
        <v>134482</v>
      </c>
      <c r="M17" s="114"/>
      <c r="O17" s="114">
        <v>0</v>
      </c>
      <c r="P17" s="114">
        <v>0</v>
      </c>
      <c r="Q17" s="114">
        <f t="shared" si="1"/>
        <v>0</v>
      </c>
      <c r="R17" s="35">
        <v>0</v>
      </c>
      <c r="S17" s="35">
        <v>0</v>
      </c>
      <c r="T17" s="54">
        <f t="shared" si="6"/>
        <v>134482</v>
      </c>
      <c r="V17" s="114">
        <v>0</v>
      </c>
      <c r="W17" s="114">
        <v>0</v>
      </c>
      <c r="X17" s="114">
        <f t="shared" si="2"/>
        <v>0</v>
      </c>
      <c r="Y17" s="35">
        <f t="shared" si="9"/>
        <v>0</v>
      </c>
      <c r="Z17" s="35">
        <f t="shared" si="10"/>
        <v>0</v>
      </c>
      <c r="AA17" s="54">
        <f t="shared" si="7"/>
        <v>0</v>
      </c>
    </row>
    <row r="18" spans="1:27" ht="12.75">
      <c r="A18" s="34" t="str">
        <f>+'Original ABG Allocation'!A17</f>
        <v>12</v>
      </c>
      <c r="B18" s="34" t="str">
        <f>+'Original ABG Allocation'!B17</f>
        <v>BED/FULT/HUNT</v>
      </c>
      <c r="C18" s="172">
        <f t="shared" si="8"/>
        <v>79563</v>
      </c>
      <c r="D18" s="172">
        <f t="shared" si="3"/>
        <v>26521</v>
      </c>
      <c r="E18" s="162">
        <f>+'Original ABG Allocation'!E17</f>
        <v>106084</v>
      </c>
      <c r="F18" s="173"/>
      <c r="G18" s="114">
        <v>2290</v>
      </c>
      <c r="H18" s="174">
        <f>-'Caregiver Support'!E18+21604</f>
        <v>111623</v>
      </c>
      <c r="I18" s="174">
        <f t="shared" si="0"/>
        <v>113913</v>
      </c>
      <c r="J18" s="172">
        <f t="shared" si="11"/>
        <v>81853</v>
      </c>
      <c r="K18" s="172">
        <f t="shared" si="12"/>
        <v>138144</v>
      </c>
      <c r="L18" s="192">
        <f t="shared" si="5"/>
        <v>219997</v>
      </c>
      <c r="M18" s="114"/>
      <c r="O18" s="114">
        <v>0</v>
      </c>
      <c r="P18" s="114">
        <v>0</v>
      </c>
      <c r="Q18" s="114">
        <f t="shared" si="1"/>
        <v>0</v>
      </c>
      <c r="R18" s="35">
        <v>0</v>
      </c>
      <c r="S18" s="35">
        <v>0</v>
      </c>
      <c r="T18" s="54">
        <f t="shared" si="6"/>
        <v>219997</v>
      </c>
      <c r="V18" s="114">
        <v>0</v>
      </c>
      <c r="W18" s="114">
        <v>0</v>
      </c>
      <c r="X18" s="114">
        <f t="shared" si="2"/>
        <v>0</v>
      </c>
      <c r="Y18" s="35">
        <f t="shared" si="9"/>
        <v>0</v>
      </c>
      <c r="Z18" s="35">
        <f t="shared" si="10"/>
        <v>0</v>
      </c>
      <c r="AA18" s="54">
        <f t="shared" si="7"/>
        <v>0</v>
      </c>
    </row>
    <row r="19" spans="1:27" ht="12.75">
      <c r="A19" s="34" t="str">
        <f>+'Original ABG Allocation'!A18</f>
        <v>13</v>
      </c>
      <c r="B19" s="34" t="str">
        <f>+'Original ABG Allocation'!B18</f>
        <v>CENTRE</v>
      </c>
      <c r="C19" s="172">
        <f t="shared" si="8"/>
        <v>27099</v>
      </c>
      <c r="D19" s="172">
        <f>ROUND((E19*0.25),0)-1</f>
        <v>9032</v>
      </c>
      <c r="E19" s="162">
        <f>+'Original ABG Allocation'!E18</f>
        <v>36131</v>
      </c>
      <c r="F19" s="173"/>
      <c r="G19" s="114">
        <v>5277</v>
      </c>
      <c r="H19" s="174">
        <f>-'Caregiver Support'!E19+81948</f>
        <v>115797</v>
      </c>
      <c r="I19" s="174">
        <f t="shared" si="0"/>
        <v>121074</v>
      </c>
      <c r="J19" s="172">
        <f t="shared" si="11"/>
        <v>32376</v>
      </c>
      <c r="K19" s="172">
        <f t="shared" si="12"/>
        <v>124829</v>
      </c>
      <c r="L19" s="192">
        <f t="shared" si="5"/>
        <v>157205</v>
      </c>
      <c r="M19" s="114"/>
      <c r="O19" s="114">
        <v>0</v>
      </c>
      <c r="P19" s="114">
        <v>0</v>
      </c>
      <c r="Q19" s="114">
        <f t="shared" si="1"/>
        <v>0</v>
      </c>
      <c r="R19" s="35">
        <v>0</v>
      </c>
      <c r="S19" s="35">
        <v>0</v>
      </c>
      <c r="T19" s="54">
        <f t="shared" si="6"/>
        <v>157205</v>
      </c>
      <c r="V19" s="114">
        <v>0</v>
      </c>
      <c r="W19" s="114">
        <v>0</v>
      </c>
      <c r="X19" s="114">
        <f t="shared" si="2"/>
        <v>0</v>
      </c>
      <c r="Y19" s="35">
        <f t="shared" si="9"/>
        <v>0</v>
      </c>
      <c r="Z19" s="35">
        <f t="shared" si="10"/>
        <v>0</v>
      </c>
      <c r="AA19" s="54">
        <f t="shared" si="7"/>
        <v>0</v>
      </c>
    </row>
    <row r="20" spans="1:27" ht="12.75">
      <c r="A20" s="34" t="str">
        <f>+'Original ABG Allocation'!A19</f>
        <v>14</v>
      </c>
      <c r="B20" s="34" t="str">
        <f>+'Original ABG Allocation'!B19</f>
        <v>LYCOM/CLINTON</v>
      </c>
      <c r="C20" s="172">
        <f t="shared" si="8"/>
        <v>73839</v>
      </c>
      <c r="D20" s="172">
        <f t="shared" si="3"/>
        <v>24613</v>
      </c>
      <c r="E20" s="162">
        <f>+'Original ABG Allocation'!E19</f>
        <v>98452</v>
      </c>
      <c r="F20" s="173"/>
      <c r="G20" s="114">
        <v>3157</v>
      </c>
      <c r="H20" s="174">
        <f>-'Caregiver Support'!E20+4695</f>
        <v>92741</v>
      </c>
      <c r="I20" s="174">
        <f>SUM(G20:H20)</f>
        <v>95898</v>
      </c>
      <c r="J20" s="172">
        <f t="shared" si="11"/>
        <v>76996</v>
      </c>
      <c r="K20" s="172">
        <f t="shared" si="12"/>
        <v>117354</v>
      </c>
      <c r="L20" s="192">
        <f t="shared" si="5"/>
        <v>194350</v>
      </c>
      <c r="M20" s="114"/>
      <c r="O20" s="114">
        <v>0</v>
      </c>
      <c r="P20" s="114">
        <v>0</v>
      </c>
      <c r="Q20" s="114">
        <f>SUM(O20:P20)</f>
        <v>0</v>
      </c>
      <c r="R20" s="35">
        <v>0</v>
      </c>
      <c r="S20" s="35">
        <v>0</v>
      </c>
      <c r="T20" s="54">
        <f t="shared" si="6"/>
        <v>194350</v>
      </c>
      <c r="V20" s="114">
        <v>0</v>
      </c>
      <c r="W20" s="114">
        <v>0</v>
      </c>
      <c r="X20" s="114">
        <f>SUM(V20:W20)</f>
        <v>0</v>
      </c>
      <c r="Y20" s="35">
        <f t="shared" si="9"/>
        <v>0</v>
      </c>
      <c r="Z20" s="35">
        <f t="shared" si="10"/>
        <v>0</v>
      </c>
      <c r="AA20" s="54">
        <f t="shared" si="7"/>
        <v>0</v>
      </c>
    </row>
    <row r="21" spans="1:27" ht="12.75">
      <c r="A21" s="34" t="str">
        <f>+'Original ABG Allocation'!A20</f>
        <v>15</v>
      </c>
      <c r="B21" s="34" t="str">
        <f>+'Original ABG Allocation'!B20</f>
        <v>COLUM/MONT</v>
      </c>
      <c r="C21" s="172">
        <f t="shared" si="8"/>
        <v>39995</v>
      </c>
      <c r="D21" s="172">
        <f>ROUND((E21*0.25),0)-1</f>
        <v>13331</v>
      </c>
      <c r="E21" s="162">
        <f>+'Original ABG Allocation'!E20</f>
        <v>53326</v>
      </c>
      <c r="F21" s="173"/>
      <c r="G21" s="114">
        <v>2119</v>
      </c>
      <c r="H21" s="174">
        <f>-'Caregiver Support'!E21-49000</f>
        <v>857</v>
      </c>
      <c r="I21" s="174">
        <f aca="true" t="shared" si="13" ref="I21:I58">SUM(G21:H21)</f>
        <v>2976</v>
      </c>
      <c r="J21" s="172">
        <f t="shared" si="11"/>
        <v>42114</v>
      </c>
      <c r="K21" s="172">
        <f t="shared" si="12"/>
        <v>14188</v>
      </c>
      <c r="L21" s="192">
        <f t="shared" si="5"/>
        <v>56302</v>
      </c>
      <c r="M21" s="114"/>
      <c r="O21" s="114">
        <v>0</v>
      </c>
      <c r="P21" s="114">
        <v>0</v>
      </c>
      <c r="Q21" s="114">
        <f aca="true" t="shared" si="14" ref="Q21:Q58">SUM(O21:P21)</f>
        <v>0</v>
      </c>
      <c r="R21" s="35">
        <v>0</v>
      </c>
      <c r="S21" s="35">
        <v>0</v>
      </c>
      <c r="T21" s="54">
        <f t="shared" si="6"/>
        <v>56302</v>
      </c>
      <c r="V21" s="114">
        <v>0</v>
      </c>
      <c r="W21" s="114">
        <v>0</v>
      </c>
      <c r="X21" s="114">
        <f aca="true" t="shared" si="15" ref="X21:X58">SUM(V21:W21)</f>
        <v>0</v>
      </c>
      <c r="Y21" s="35">
        <f t="shared" si="9"/>
        <v>0</v>
      </c>
      <c r="Z21" s="35">
        <f t="shared" si="10"/>
        <v>0</v>
      </c>
      <c r="AA21" s="54">
        <f t="shared" si="7"/>
        <v>0</v>
      </c>
    </row>
    <row r="22" spans="1:27" ht="12.75">
      <c r="A22" s="34" t="str">
        <f>+'Original ABG Allocation'!A21</f>
        <v>16</v>
      </c>
      <c r="B22" s="34" t="str">
        <f>+'Original ABG Allocation'!B21</f>
        <v>NORTHUMBERLND</v>
      </c>
      <c r="C22" s="172">
        <f t="shared" si="8"/>
        <v>81843</v>
      </c>
      <c r="D22" s="172">
        <f>ROUND((E22*0.25),0)-1</f>
        <v>27280</v>
      </c>
      <c r="E22" s="162">
        <f>+'Original ABG Allocation'!E21</f>
        <v>109123</v>
      </c>
      <c r="F22" s="173"/>
      <c r="G22" s="114">
        <v>-4092</v>
      </c>
      <c r="H22" s="174">
        <f>-'Caregiver Support'!E22+88916</f>
        <v>181131</v>
      </c>
      <c r="I22" s="174">
        <f t="shared" si="13"/>
        <v>177039</v>
      </c>
      <c r="J22" s="172">
        <f t="shared" si="4"/>
        <v>77751</v>
      </c>
      <c r="K22" s="172">
        <f t="shared" si="12"/>
        <v>208411</v>
      </c>
      <c r="L22" s="192">
        <f t="shared" si="5"/>
        <v>286162</v>
      </c>
      <c r="M22" s="114"/>
      <c r="O22" s="114">
        <v>0</v>
      </c>
      <c r="P22" s="114">
        <v>0</v>
      </c>
      <c r="Q22" s="114">
        <f t="shared" si="14"/>
        <v>0</v>
      </c>
      <c r="R22" s="35">
        <v>0</v>
      </c>
      <c r="S22" s="35">
        <v>0</v>
      </c>
      <c r="T22" s="54">
        <f t="shared" si="6"/>
        <v>286162</v>
      </c>
      <c r="V22" s="114">
        <v>0</v>
      </c>
      <c r="W22" s="114">
        <v>0</v>
      </c>
      <c r="X22" s="114">
        <f t="shared" si="15"/>
        <v>0</v>
      </c>
      <c r="Y22" s="35">
        <f t="shared" si="9"/>
        <v>0</v>
      </c>
      <c r="Z22" s="35">
        <f t="shared" si="10"/>
        <v>0</v>
      </c>
      <c r="AA22" s="54">
        <f t="shared" si="7"/>
        <v>0</v>
      </c>
    </row>
    <row r="23" spans="1:27" ht="12.75">
      <c r="A23" s="34" t="str">
        <f>+'Original ABG Allocation'!A22</f>
        <v>17</v>
      </c>
      <c r="B23" s="34" t="str">
        <f>+'Original ABG Allocation'!B22</f>
        <v>UNION/SNYDER</v>
      </c>
      <c r="C23" s="172">
        <f t="shared" si="8"/>
        <v>29091</v>
      </c>
      <c r="D23" s="172">
        <f t="shared" si="3"/>
        <v>9697</v>
      </c>
      <c r="E23" s="162">
        <f>+'Original ABG Allocation'!E22</f>
        <v>38788</v>
      </c>
      <c r="F23" s="173"/>
      <c r="G23" s="114">
        <v>3847</v>
      </c>
      <c r="H23" s="174">
        <f>-'Caregiver Support'!E23-9453</f>
        <v>21913</v>
      </c>
      <c r="I23" s="174">
        <f t="shared" si="13"/>
        <v>25760</v>
      </c>
      <c r="J23" s="172">
        <f t="shared" si="4"/>
        <v>32938</v>
      </c>
      <c r="K23" s="172">
        <f t="shared" si="12"/>
        <v>31610</v>
      </c>
      <c r="L23" s="192">
        <f t="shared" si="5"/>
        <v>64548</v>
      </c>
      <c r="M23" s="114"/>
      <c r="O23" s="114">
        <v>0</v>
      </c>
      <c r="P23" s="114">
        <v>0</v>
      </c>
      <c r="Q23" s="114">
        <f t="shared" si="14"/>
        <v>0</v>
      </c>
      <c r="R23" s="35">
        <v>0</v>
      </c>
      <c r="S23" s="35">
        <v>0</v>
      </c>
      <c r="T23" s="54">
        <f t="shared" si="6"/>
        <v>64548</v>
      </c>
      <c r="V23" s="114">
        <v>0</v>
      </c>
      <c r="W23" s="114">
        <v>0</v>
      </c>
      <c r="X23" s="114">
        <f t="shared" si="15"/>
        <v>0</v>
      </c>
      <c r="Y23" s="35">
        <f t="shared" si="9"/>
        <v>0</v>
      </c>
      <c r="Z23" s="35">
        <f t="shared" si="10"/>
        <v>0</v>
      </c>
      <c r="AA23" s="54">
        <f t="shared" si="7"/>
        <v>0</v>
      </c>
    </row>
    <row r="24" spans="1:27" ht="12.75">
      <c r="A24" s="34" t="str">
        <f>+'Original ABG Allocation'!A23</f>
        <v>18</v>
      </c>
      <c r="B24" s="34" t="str">
        <f>+'Original ABG Allocation'!B23</f>
        <v>MIFF/JUNIATA</v>
      </c>
      <c r="C24" s="172">
        <f t="shared" si="8"/>
        <v>55583</v>
      </c>
      <c r="D24" s="172">
        <f t="shared" si="3"/>
        <v>18528</v>
      </c>
      <c r="E24" s="162">
        <f>+'Original ABG Allocation'!E23</f>
        <v>74111</v>
      </c>
      <c r="F24" s="173"/>
      <c r="G24" s="114">
        <v>128</v>
      </c>
      <c r="H24" s="174">
        <f>-'Caregiver Support'!E24-21252</f>
        <v>27395</v>
      </c>
      <c r="I24" s="174">
        <f t="shared" si="13"/>
        <v>27523</v>
      </c>
      <c r="J24" s="172">
        <f t="shared" si="4"/>
        <v>55711</v>
      </c>
      <c r="K24" s="172">
        <f t="shared" si="12"/>
        <v>45923</v>
      </c>
      <c r="L24" s="192">
        <f t="shared" si="5"/>
        <v>101634</v>
      </c>
      <c r="M24" s="114"/>
      <c r="O24" s="114">
        <v>0</v>
      </c>
      <c r="P24" s="114">
        <v>0</v>
      </c>
      <c r="Q24" s="114">
        <f t="shared" si="14"/>
        <v>0</v>
      </c>
      <c r="R24" s="35">
        <v>0</v>
      </c>
      <c r="S24" s="35">
        <v>0</v>
      </c>
      <c r="T24" s="54">
        <f t="shared" si="6"/>
        <v>101634</v>
      </c>
      <c r="V24" s="114">
        <v>0</v>
      </c>
      <c r="W24" s="114">
        <v>0</v>
      </c>
      <c r="X24" s="114">
        <f t="shared" si="15"/>
        <v>0</v>
      </c>
      <c r="Y24" s="35">
        <f t="shared" si="9"/>
        <v>0</v>
      </c>
      <c r="Z24" s="35">
        <f t="shared" si="10"/>
        <v>0</v>
      </c>
      <c r="AA24" s="54">
        <f t="shared" si="7"/>
        <v>0</v>
      </c>
    </row>
    <row r="25" spans="1:27" ht="12.75">
      <c r="A25" s="34" t="str">
        <f>+'Original ABG Allocation'!A24</f>
        <v>19</v>
      </c>
      <c r="B25" s="34" t="str">
        <f>+'Original ABG Allocation'!B24</f>
        <v>FRANKLIN</v>
      </c>
      <c r="C25" s="172">
        <f t="shared" si="8"/>
        <v>58599</v>
      </c>
      <c r="D25" s="172">
        <f>ROUND((E25*0.25),0)-1</f>
        <v>19532</v>
      </c>
      <c r="E25" s="162">
        <f>+'Original ABG Allocation'!E24</f>
        <v>78131</v>
      </c>
      <c r="F25" s="173"/>
      <c r="G25" s="114">
        <v>3041</v>
      </c>
      <c r="H25" s="174">
        <f>-'Caregiver Support'!E25+3744</f>
        <v>66290</v>
      </c>
      <c r="I25" s="174">
        <f t="shared" si="13"/>
        <v>69331</v>
      </c>
      <c r="J25" s="172">
        <f t="shared" si="4"/>
        <v>61640</v>
      </c>
      <c r="K25" s="172">
        <f t="shared" si="12"/>
        <v>85822</v>
      </c>
      <c r="L25" s="192">
        <f t="shared" si="5"/>
        <v>147462</v>
      </c>
      <c r="M25" s="114"/>
      <c r="O25" s="114">
        <v>0</v>
      </c>
      <c r="P25" s="114">
        <v>0</v>
      </c>
      <c r="Q25" s="114">
        <f t="shared" si="14"/>
        <v>0</v>
      </c>
      <c r="R25" s="35">
        <v>0</v>
      </c>
      <c r="S25" s="35">
        <v>0</v>
      </c>
      <c r="T25" s="54">
        <f t="shared" si="6"/>
        <v>147462</v>
      </c>
      <c r="V25" s="114">
        <v>0</v>
      </c>
      <c r="W25" s="114">
        <v>0</v>
      </c>
      <c r="X25" s="114">
        <f t="shared" si="15"/>
        <v>0</v>
      </c>
      <c r="Y25" s="35">
        <f t="shared" si="9"/>
        <v>0</v>
      </c>
      <c r="Z25" s="35">
        <f t="shared" si="10"/>
        <v>0</v>
      </c>
      <c r="AA25" s="54">
        <f t="shared" si="7"/>
        <v>0</v>
      </c>
    </row>
    <row r="26" spans="1:27" ht="12.75">
      <c r="A26" s="34" t="str">
        <f>+'Original ABG Allocation'!A25</f>
        <v>20</v>
      </c>
      <c r="B26" s="34" t="str">
        <f>+'Original ABG Allocation'!B25</f>
        <v>ADAMS</v>
      </c>
      <c r="C26" s="172">
        <f t="shared" si="8"/>
        <v>24336</v>
      </c>
      <c r="D26" s="172">
        <f t="shared" si="3"/>
        <v>8112</v>
      </c>
      <c r="E26" s="162">
        <f>+'Original ABG Allocation'!E25</f>
        <v>32448</v>
      </c>
      <c r="F26" s="173"/>
      <c r="G26" s="114">
        <v>6495</v>
      </c>
      <c r="H26" s="174">
        <f>-'Caregiver Support'!E26-26065</f>
        <v>3475</v>
      </c>
      <c r="I26" s="174">
        <f t="shared" si="13"/>
        <v>9970</v>
      </c>
      <c r="J26" s="172">
        <f t="shared" si="4"/>
        <v>30831</v>
      </c>
      <c r="K26" s="172">
        <f t="shared" si="12"/>
        <v>11587</v>
      </c>
      <c r="L26" s="192">
        <f t="shared" si="5"/>
        <v>42418</v>
      </c>
      <c r="M26" s="114"/>
      <c r="O26" s="114">
        <v>0</v>
      </c>
      <c r="P26" s="114">
        <v>0</v>
      </c>
      <c r="Q26" s="114">
        <f t="shared" si="14"/>
        <v>0</v>
      </c>
      <c r="R26" s="35">
        <v>0</v>
      </c>
      <c r="S26" s="35">
        <v>0</v>
      </c>
      <c r="T26" s="54">
        <f t="shared" si="6"/>
        <v>42418</v>
      </c>
      <c r="V26" s="114">
        <v>0</v>
      </c>
      <c r="W26" s="114">
        <v>0</v>
      </c>
      <c r="X26" s="114">
        <f t="shared" si="15"/>
        <v>0</v>
      </c>
      <c r="Y26" s="35">
        <f t="shared" si="9"/>
        <v>0</v>
      </c>
      <c r="Z26" s="35">
        <f t="shared" si="10"/>
        <v>0</v>
      </c>
      <c r="AA26" s="54">
        <f t="shared" si="7"/>
        <v>0</v>
      </c>
    </row>
    <row r="27" spans="1:27" ht="12.75">
      <c r="A27" s="34" t="str">
        <f>+'Original ABG Allocation'!A26</f>
        <v>21</v>
      </c>
      <c r="B27" s="34" t="str">
        <f>+'Original ABG Allocation'!B26</f>
        <v>CUMBERLAND</v>
      </c>
      <c r="C27" s="172">
        <f t="shared" si="8"/>
        <v>42963</v>
      </c>
      <c r="D27" s="172">
        <f t="shared" si="3"/>
        <v>14321</v>
      </c>
      <c r="E27" s="162">
        <f>+'Original ABG Allocation'!E26</f>
        <v>57284</v>
      </c>
      <c r="F27" s="173"/>
      <c r="G27" s="114">
        <v>8209</v>
      </c>
      <c r="H27" s="174">
        <f>-'Caregiver Support'!E27-17580</f>
        <v>42972</v>
      </c>
      <c r="I27" s="174">
        <f t="shared" si="13"/>
        <v>51181</v>
      </c>
      <c r="J27" s="172">
        <f t="shared" si="4"/>
        <v>51172</v>
      </c>
      <c r="K27" s="172">
        <f t="shared" si="12"/>
        <v>57293</v>
      </c>
      <c r="L27" s="192">
        <f t="shared" si="5"/>
        <v>108465</v>
      </c>
      <c r="M27" s="114"/>
      <c r="O27" s="114">
        <v>0</v>
      </c>
      <c r="P27" s="114">
        <v>0</v>
      </c>
      <c r="Q27" s="114">
        <f t="shared" si="14"/>
        <v>0</v>
      </c>
      <c r="R27" s="35">
        <v>0</v>
      </c>
      <c r="S27" s="35">
        <v>0</v>
      </c>
      <c r="T27" s="54">
        <f t="shared" si="6"/>
        <v>108465</v>
      </c>
      <c r="V27" s="114">
        <v>0</v>
      </c>
      <c r="W27" s="114">
        <v>0</v>
      </c>
      <c r="X27" s="114">
        <f t="shared" si="15"/>
        <v>0</v>
      </c>
      <c r="Y27" s="35">
        <f t="shared" si="9"/>
        <v>0</v>
      </c>
      <c r="Z27" s="35">
        <f t="shared" si="10"/>
        <v>0</v>
      </c>
      <c r="AA27" s="54">
        <f t="shared" si="7"/>
        <v>0</v>
      </c>
    </row>
    <row r="28" spans="1:27" ht="12.75">
      <c r="A28" s="34" t="str">
        <f>+'Original ABG Allocation'!A27</f>
        <v>22</v>
      </c>
      <c r="B28" s="34" t="str">
        <f>+'Original ABG Allocation'!B27</f>
        <v>PERRY</v>
      </c>
      <c r="C28" s="172">
        <f t="shared" si="8"/>
        <v>17991</v>
      </c>
      <c r="D28" s="172">
        <f t="shared" si="3"/>
        <v>5997</v>
      </c>
      <c r="E28" s="162">
        <f>+'Original ABG Allocation'!E27</f>
        <v>23988</v>
      </c>
      <c r="F28" s="173"/>
      <c r="G28" s="114">
        <v>2505</v>
      </c>
      <c r="H28" s="174">
        <f>-'Caregiver Support'!E28-18000</f>
        <v>1048</v>
      </c>
      <c r="I28" s="174">
        <f t="shared" si="13"/>
        <v>3553</v>
      </c>
      <c r="J28" s="172">
        <f t="shared" si="4"/>
        <v>20496</v>
      </c>
      <c r="K28" s="172">
        <f t="shared" si="12"/>
        <v>7045</v>
      </c>
      <c r="L28" s="192">
        <f t="shared" si="5"/>
        <v>27541</v>
      </c>
      <c r="M28" s="114"/>
      <c r="O28" s="114">
        <v>0</v>
      </c>
      <c r="P28" s="114">
        <v>0</v>
      </c>
      <c r="Q28" s="114">
        <f t="shared" si="14"/>
        <v>0</v>
      </c>
      <c r="R28" s="35">
        <v>0</v>
      </c>
      <c r="S28" s="35">
        <v>0</v>
      </c>
      <c r="T28" s="54">
        <f t="shared" si="6"/>
        <v>27541</v>
      </c>
      <c r="V28" s="114">
        <v>0</v>
      </c>
      <c r="W28" s="114">
        <v>0</v>
      </c>
      <c r="X28" s="114">
        <f t="shared" si="15"/>
        <v>0</v>
      </c>
      <c r="Y28" s="35">
        <f t="shared" si="9"/>
        <v>0</v>
      </c>
      <c r="Z28" s="35">
        <f t="shared" si="10"/>
        <v>0</v>
      </c>
      <c r="AA28" s="54">
        <f t="shared" si="7"/>
        <v>0</v>
      </c>
    </row>
    <row r="29" spans="1:27" ht="12.75">
      <c r="A29" s="34" t="str">
        <f>+'Original ABG Allocation'!A28</f>
        <v>23</v>
      </c>
      <c r="B29" s="34" t="str">
        <f>+'Original ABG Allocation'!B28</f>
        <v>DAUPHIN</v>
      </c>
      <c r="C29" s="172">
        <f t="shared" si="8"/>
        <v>95756</v>
      </c>
      <c r="D29" s="172">
        <f t="shared" si="3"/>
        <v>31919</v>
      </c>
      <c r="E29" s="162">
        <f>+'Original ABG Allocation'!E28</f>
        <v>127675</v>
      </c>
      <c r="F29" s="173"/>
      <c r="G29" s="114">
        <v>6067</v>
      </c>
      <c r="H29" s="174">
        <f>-'Caregiver Support'!E29-46207</f>
        <v>82593</v>
      </c>
      <c r="I29" s="174">
        <f t="shared" si="13"/>
        <v>88660</v>
      </c>
      <c r="J29" s="172">
        <f t="shared" si="4"/>
        <v>101823</v>
      </c>
      <c r="K29" s="172">
        <f t="shared" si="12"/>
        <v>114512</v>
      </c>
      <c r="L29" s="192">
        <f t="shared" si="5"/>
        <v>216335</v>
      </c>
      <c r="M29" s="114"/>
      <c r="O29" s="114">
        <v>0</v>
      </c>
      <c r="P29" s="114">
        <v>0</v>
      </c>
      <c r="Q29" s="114">
        <f t="shared" si="14"/>
        <v>0</v>
      </c>
      <c r="R29" s="35">
        <v>0</v>
      </c>
      <c r="S29" s="35">
        <v>0</v>
      </c>
      <c r="T29" s="54">
        <f t="shared" si="6"/>
        <v>216335</v>
      </c>
      <c r="V29" s="114">
        <v>0</v>
      </c>
      <c r="W29" s="114">
        <v>0</v>
      </c>
      <c r="X29" s="114">
        <f t="shared" si="15"/>
        <v>0</v>
      </c>
      <c r="Y29" s="35">
        <f t="shared" si="9"/>
        <v>0</v>
      </c>
      <c r="Z29" s="35">
        <f t="shared" si="10"/>
        <v>0</v>
      </c>
      <c r="AA29" s="54">
        <f t="shared" si="7"/>
        <v>0</v>
      </c>
    </row>
    <row r="30" spans="1:27" ht="12.75">
      <c r="A30" s="34" t="str">
        <f>+'Original ABG Allocation'!A29</f>
        <v>24</v>
      </c>
      <c r="B30" s="34" t="str">
        <f>+'Original ABG Allocation'!B29</f>
        <v>LEBANON</v>
      </c>
      <c r="C30" s="172">
        <f t="shared" si="8"/>
        <v>42405</v>
      </c>
      <c r="D30" s="172">
        <f>ROUND((E30*0.25),0)-1</f>
        <v>14134</v>
      </c>
      <c r="E30" s="162">
        <f>+'Original ABG Allocation'!E29</f>
        <v>56539</v>
      </c>
      <c r="F30" s="173"/>
      <c r="G30" s="114">
        <v>3444</v>
      </c>
      <c r="H30" s="174">
        <f>-'Caregiver Support'!E30-9155</f>
        <v>42255</v>
      </c>
      <c r="I30" s="174">
        <f t="shared" si="13"/>
        <v>45699</v>
      </c>
      <c r="J30" s="172">
        <f t="shared" si="4"/>
        <v>45849</v>
      </c>
      <c r="K30" s="172">
        <f t="shared" si="12"/>
        <v>56389</v>
      </c>
      <c r="L30" s="192">
        <f t="shared" si="5"/>
        <v>102238</v>
      </c>
      <c r="M30" s="114"/>
      <c r="O30" s="114">
        <v>0</v>
      </c>
      <c r="P30" s="114">
        <v>0</v>
      </c>
      <c r="Q30" s="114">
        <f t="shared" si="14"/>
        <v>0</v>
      </c>
      <c r="R30" s="35">
        <v>0</v>
      </c>
      <c r="S30" s="35">
        <v>0</v>
      </c>
      <c r="T30" s="54">
        <f t="shared" si="6"/>
        <v>102238</v>
      </c>
      <c r="V30" s="114">
        <v>0</v>
      </c>
      <c r="W30" s="114">
        <v>0</v>
      </c>
      <c r="X30" s="114">
        <f t="shared" si="15"/>
        <v>0</v>
      </c>
      <c r="Y30" s="35">
        <f t="shared" si="9"/>
        <v>0</v>
      </c>
      <c r="Z30" s="35">
        <f t="shared" si="10"/>
        <v>0</v>
      </c>
      <c r="AA30" s="54">
        <f t="shared" si="7"/>
        <v>0</v>
      </c>
    </row>
    <row r="31" spans="1:27" ht="12.75">
      <c r="A31" s="34" t="str">
        <f>+'Original ABG Allocation'!A30</f>
        <v>25</v>
      </c>
      <c r="B31" s="34" t="str">
        <f>+'Original ABG Allocation'!B30</f>
        <v>YORK</v>
      </c>
      <c r="C31" s="172">
        <f t="shared" si="8"/>
        <v>99791</v>
      </c>
      <c r="D31" s="172">
        <f>ROUND((E31*0.25),0)-1</f>
        <v>33263</v>
      </c>
      <c r="E31" s="162">
        <f>+'Original ABG Allocation'!E30</f>
        <v>133054</v>
      </c>
      <c r="F31" s="173"/>
      <c r="G31" s="114">
        <v>14681</v>
      </c>
      <c r="H31" s="174">
        <f>-'Caregiver Support'!E31-56132</f>
        <v>93290</v>
      </c>
      <c r="I31" s="174">
        <f t="shared" si="13"/>
        <v>107971</v>
      </c>
      <c r="J31" s="172">
        <f t="shared" si="4"/>
        <v>114472</v>
      </c>
      <c r="K31" s="172">
        <f t="shared" si="12"/>
        <v>126553</v>
      </c>
      <c r="L31" s="192">
        <f t="shared" si="5"/>
        <v>241025</v>
      </c>
      <c r="M31" s="114"/>
      <c r="O31" s="114">
        <v>0</v>
      </c>
      <c r="P31" s="114">
        <v>0</v>
      </c>
      <c r="Q31" s="114">
        <f t="shared" si="14"/>
        <v>0</v>
      </c>
      <c r="R31" s="35">
        <v>0</v>
      </c>
      <c r="S31" s="35">
        <v>0</v>
      </c>
      <c r="T31" s="54">
        <f t="shared" si="6"/>
        <v>241025</v>
      </c>
      <c r="V31" s="114">
        <v>0</v>
      </c>
      <c r="W31" s="114">
        <v>0</v>
      </c>
      <c r="X31" s="114">
        <f t="shared" si="15"/>
        <v>0</v>
      </c>
      <c r="Y31" s="35">
        <f t="shared" si="9"/>
        <v>0</v>
      </c>
      <c r="Z31" s="35">
        <f t="shared" si="10"/>
        <v>0</v>
      </c>
      <c r="AA31" s="54">
        <f t="shared" si="7"/>
        <v>0</v>
      </c>
    </row>
    <row r="32" spans="1:27" ht="12.75">
      <c r="A32" s="34" t="str">
        <f>+'Original ABG Allocation'!A31</f>
        <v>26</v>
      </c>
      <c r="B32" s="34" t="str">
        <f>+'Original ABG Allocation'!B31</f>
        <v>LANCASTER</v>
      </c>
      <c r="C32" s="172">
        <f t="shared" si="8"/>
        <v>123724</v>
      </c>
      <c r="D32" s="172">
        <f t="shared" si="3"/>
        <v>41241</v>
      </c>
      <c r="E32" s="162">
        <f>+'Original ABG Allocation'!E31</f>
        <v>164965</v>
      </c>
      <c r="F32" s="173"/>
      <c r="G32" s="114">
        <v>14248</v>
      </c>
      <c r="H32" s="174">
        <f>-'Caregiver Support'!E32-17949</f>
        <v>130879</v>
      </c>
      <c r="I32" s="174">
        <f t="shared" si="13"/>
        <v>145127</v>
      </c>
      <c r="J32" s="172">
        <f t="shared" si="4"/>
        <v>137972</v>
      </c>
      <c r="K32" s="172">
        <f t="shared" si="12"/>
        <v>172120</v>
      </c>
      <c r="L32" s="192">
        <f t="shared" si="5"/>
        <v>310092</v>
      </c>
      <c r="M32" s="114"/>
      <c r="O32" s="114">
        <v>0</v>
      </c>
      <c r="P32" s="114">
        <v>0</v>
      </c>
      <c r="Q32" s="114">
        <f t="shared" si="14"/>
        <v>0</v>
      </c>
      <c r="R32" s="35">
        <v>0</v>
      </c>
      <c r="S32" s="35">
        <v>0</v>
      </c>
      <c r="T32" s="54">
        <f t="shared" si="6"/>
        <v>310092</v>
      </c>
      <c r="V32" s="114">
        <v>0</v>
      </c>
      <c r="W32" s="114">
        <v>0</v>
      </c>
      <c r="X32" s="114">
        <f t="shared" si="15"/>
        <v>0</v>
      </c>
      <c r="Y32" s="35">
        <f t="shared" si="9"/>
        <v>0</v>
      </c>
      <c r="Z32" s="35">
        <f t="shared" si="10"/>
        <v>0</v>
      </c>
      <c r="AA32" s="54">
        <f t="shared" si="7"/>
        <v>0</v>
      </c>
    </row>
    <row r="33" spans="1:27" ht="12.75">
      <c r="A33" s="34" t="str">
        <f>+'Original ABG Allocation'!A32</f>
        <v>27</v>
      </c>
      <c r="B33" s="34" t="str">
        <f>+'Original ABG Allocation'!B32</f>
        <v>CHESTER</v>
      </c>
      <c r="C33" s="172">
        <f t="shared" si="8"/>
        <v>55734</v>
      </c>
      <c r="D33" s="172">
        <f t="shared" si="3"/>
        <v>18578</v>
      </c>
      <c r="E33" s="162">
        <f>+'Original ABG Allocation'!E32</f>
        <v>74312</v>
      </c>
      <c r="F33" s="173"/>
      <c r="G33" s="114">
        <v>17500</v>
      </c>
      <c r="H33" s="174">
        <f>-'Caregiver Support'!E33-71144</f>
        <v>14923</v>
      </c>
      <c r="I33" s="174">
        <f t="shared" si="13"/>
        <v>32423</v>
      </c>
      <c r="J33" s="172">
        <f t="shared" si="4"/>
        <v>73234</v>
      </c>
      <c r="K33" s="172">
        <f t="shared" si="12"/>
        <v>33501</v>
      </c>
      <c r="L33" s="192">
        <f t="shared" si="5"/>
        <v>106735</v>
      </c>
      <c r="M33" s="114"/>
      <c r="O33" s="114">
        <v>0</v>
      </c>
      <c r="P33" s="114">
        <v>0</v>
      </c>
      <c r="Q33" s="114">
        <f t="shared" si="14"/>
        <v>0</v>
      </c>
      <c r="R33" s="35">
        <v>0</v>
      </c>
      <c r="S33" s="35">
        <v>0</v>
      </c>
      <c r="T33" s="54">
        <f t="shared" si="6"/>
        <v>106735</v>
      </c>
      <c r="V33" s="114">
        <v>0</v>
      </c>
      <c r="W33" s="114">
        <v>0</v>
      </c>
      <c r="X33" s="114">
        <f t="shared" si="15"/>
        <v>0</v>
      </c>
      <c r="Y33" s="35">
        <f t="shared" si="9"/>
        <v>0</v>
      </c>
      <c r="Z33" s="35">
        <f t="shared" si="10"/>
        <v>0</v>
      </c>
      <c r="AA33" s="54">
        <f t="shared" si="7"/>
        <v>0</v>
      </c>
    </row>
    <row r="34" spans="1:27" ht="12.75">
      <c r="A34" s="189" t="str">
        <f>+'Original ABG Allocation'!A33</f>
        <v>28</v>
      </c>
      <c r="B34" s="189" t="str">
        <f>+'Original ABG Allocation'!B33</f>
        <v>MONTGOMERY</v>
      </c>
      <c r="C34" s="190">
        <f t="shared" si="8"/>
        <v>179247</v>
      </c>
      <c r="D34" s="190">
        <f t="shared" si="3"/>
        <v>59749</v>
      </c>
      <c r="E34" s="173">
        <f>+'Original ABG Allocation'!E33</f>
        <v>238996</v>
      </c>
      <c r="F34" s="173"/>
      <c r="G34" s="114">
        <v>18025</v>
      </c>
      <c r="H34" s="174">
        <f>-'Caregiver Support'!E34-170000</f>
        <v>7022</v>
      </c>
      <c r="I34" s="191">
        <f t="shared" si="13"/>
        <v>25047</v>
      </c>
      <c r="J34" s="172">
        <f t="shared" si="4"/>
        <v>197272</v>
      </c>
      <c r="K34" s="172">
        <f t="shared" si="12"/>
        <v>66771</v>
      </c>
      <c r="L34" s="192">
        <f t="shared" si="5"/>
        <v>264043</v>
      </c>
      <c r="M34" s="114"/>
      <c r="O34" s="114">
        <v>0</v>
      </c>
      <c r="P34" s="114">
        <v>0</v>
      </c>
      <c r="Q34" s="114">
        <f t="shared" si="14"/>
        <v>0</v>
      </c>
      <c r="R34" s="35">
        <v>0</v>
      </c>
      <c r="S34" s="35">
        <v>0</v>
      </c>
      <c r="T34" s="54">
        <f t="shared" si="6"/>
        <v>264043</v>
      </c>
      <c r="V34" s="114">
        <v>0</v>
      </c>
      <c r="W34" s="114">
        <v>0</v>
      </c>
      <c r="X34" s="114">
        <f t="shared" si="15"/>
        <v>0</v>
      </c>
      <c r="Y34" s="35">
        <f t="shared" si="9"/>
        <v>0</v>
      </c>
      <c r="Z34" s="35">
        <f t="shared" si="10"/>
        <v>0</v>
      </c>
      <c r="AA34" s="54">
        <f t="shared" si="7"/>
        <v>0</v>
      </c>
    </row>
    <row r="35" spans="1:27" ht="12.75">
      <c r="A35" s="34" t="str">
        <f>+'Original ABG Allocation'!A34</f>
        <v>29</v>
      </c>
      <c r="B35" s="34" t="str">
        <f>+'Original ABG Allocation'!B34</f>
        <v>BUCKS</v>
      </c>
      <c r="C35" s="172">
        <f t="shared" si="8"/>
        <v>148345</v>
      </c>
      <c r="D35" s="172">
        <f t="shared" si="3"/>
        <v>49448</v>
      </c>
      <c r="E35" s="162">
        <f>+'Original ABG Allocation'!E34</f>
        <v>197793</v>
      </c>
      <c r="F35" s="173"/>
      <c r="G35" s="114">
        <v>11341</v>
      </c>
      <c r="H35" s="174">
        <f>-'Caregiver Support'!E35-128973</f>
        <v>26169</v>
      </c>
      <c r="I35" s="174">
        <f t="shared" si="13"/>
        <v>37510</v>
      </c>
      <c r="J35" s="172">
        <f t="shared" si="4"/>
        <v>159686</v>
      </c>
      <c r="K35" s="172">
        <f t="shared" si="12"/>
        <v>75617</v>
      </c>
      <c r="L35" s="192">
        <f t="shared" si="5"/>
        <v>235303</v>
      </c>
      <c r="M35" s="114"/>
      <c r="O35" s="114">
        <v>0</v>
      </c>
      <c r="P35" s="114">
        <v>0</v>
      </c>
      <c r="Q35" s="114">
        <f t="shared" si="14"/>
        <v>0</v>
      </c>
      <c r="R35" s="35">
        <v>0</v>
      </c>
      <c r="S35" s="35">
        <v>0</v>
      </c>
      <c r="T35" s="54">
        <f t="shared" si="6"/>
        <v>235303</v>
      </c>
      <c r="V35" s="114">
        <v>0</v>
      </c>
      <c r="W35" s="114">
        <v>0</v>
      </c>
      <c r="X35" s="114">
        <f t="shared" si="15"/>
        <v>0</v>
      </c>
      <c r="Y35" s="35">
        <f t="shared" si="9"/>
        <v>0</v>
      </c>
      <c r="Z35" s="35">
        <f t="shared" si="10"/>
        <v>0</v>
      </c>
      <c r="AA35" s="54">
        <f t="shared" si="7"/>
        <v>0</v>
      </c>
    </row>
    <row r="36" spans="1:27" ht="12.75">
      <c r="A36" s="34" t="str">
        <f>+'Original ABG Allocation'!A35</f>
        <v>30</v>
      </c>
      <c r="B36" s="34" t="str">
        <f>+'Original ABG Allocation'!B35</f>
        <v>DELAWARE</v>
      </c>
      <c r="C36" s="172">
        <f t="shared" si="8"/>
        <v>173110</v>
      </c>
      <c r="D36" s="172">
        <f t="shared" si="3"/>
        <v>57704</v>
      </c>
      <c r="E36" s="162">
        <f>+'Original ABG Allocation'!E35</f>
        <v>230814</v>
      </c>
      <c r="F36" s="173"/>
      <c r="G36" s="114">
        <v>8494</v>
      </c>
      <c r="H36" s="174">
        <f>-'Caregiver Support'!E36-31680</f>
        <v>177002</v>
      </c>
      <c r="I36" s="174">
        <f t="shared" si="13"/>
        <v>185496</v>
      </c>
      <c r="J36" s="172">
        <f t="shared" si="4"/>
        <v>181604</v>
      </c>
      <c r="K36" s="172">
        <f t="shared" si="12"/>
        <v>234706</v>
      </c>
      <c r="L36" s="192">
        <f t="shared" si="5"/>
        <v>416310</v>
      </c>
      <c r="M36" s="114"/>
      <c r="O36" s="114">
        <v>0</v>
      </c>
      <c r="P36" s="114">
        <v>0</v>
      </c>
      <c r="Q36" s="114">
        <f t="shared" si="14"/>
        <v>0</v>
      </c>
      <c r="R36" s="35">
        <v>0</v>
      </c>
      <c r="S36" s="35">
        <v>0</v>
      </c>
      <c r="T36" s="54">
        <f t="shared" si="6"/>
        <v>416310</v>
      </c>
      <c r="V36" s="114">
        <v>0</v>
      </c>
      <c r="W36" s="114">
        <v>0</v>
      </c>
      <c r="X36" s="114">
        <f t="shared" si="15"/>
        <v>0</v>
      </c>
      <c r="Y36" s="35">
        <f t="shared" si="9"/>
        <v>0</v>
      </c>
      <c r="Z36" s="35">
        <f t="shared" si="10"/>
        <v>0</v>
      </c>
      <c r="AA36" s="54">
        <f t="shared" si="7"/>
        <v>0</v>
      </c>
    </row>
    <row r="37" spans="1:27" ht="12.75">
      <c r="A37" s="34" t="str">
        <f>+'Original ABG Allocation'!A36</f>
        <v>31</v>
      </c>
      <c r="B37" s="34" t="str">
        <f>+'Original ABG Allocation'!B36</f>
        <v>PHILADELPHIA</v>
      </c>
      <c r="C37" s="172">
        <f t="shared" si="8"/>
        <v>1823731</v>
      </c>
      <c r="D37" s="172">
        <f t="shared" si="3"/>
        <v>607911</v>
      </c>
      <c r="E37" s="162">
        <f>+'Original ABG Allocation'!E36</f>
        <v>2431642</v>
      </c>
      <c r="F37" s="173"/>
      <c r="G37" s="114">
        <v>-91186</v>
      </c>
      <c r="H37" s="174">
        <f>-'Caregiver Support'!E37-443906</f>
        <v>833032</v>
      </c>
      <c r="I37" s="174">
        <f t="shared" si="13"/>
        <v>741846</v>
      </c>
      <c r="J37" s="172">
        <f t="shared" si="4"/>
        <v>1732545</v>
      </c>
      <c r="K37" s="172">
        <f t="shared" si="12"/>
        <v>1440943</v>
      </c>
      <c r="L37" s="192">
        <f t="shared" si="5"/>
        <v>3173488</v>
      </c>
      <c r="M37" s="114"/>
      <c r="O37" s="114">
        <v>0</v>
      </c>
      <c r="P37" s="114">
        <v>0</v>
      </c>
      <c r="Q37" s="114">
        <f t="shared" si="14"/>
        <v>0</v>
      </c>
      <c r="R37" s="35">
        <v>0</v>
      </c>
      <c r="S37" s="35">
        <v>0</v>
      </c>
      <c r="T37" s="54">
        <f t="shared" si="6"/>
        <v>3173488</v>
      </c>
      <c r="V37" s="114">
        <v>0</v>
      </c>
      <c r="W37" s="114">
        <v>0</v>
      </c>
      <c r="X37" s="114">
        <f t="shared" si="15"/>
        <v>0</v>
      </c>
      <c r="Y37" s="35">
        <f t="shared" si="9"/>
        <v>0</v>
      </c>
      <c r="Z37" s="35">
        <f t="shared" si="10"/>
        <v>0</v>
      </c>
      <c r="AA37" s="54">
        <f t="shared" si="7"/>
        <v>0</v>
      </c>
    </row>
    <row r="38" spans="1:27" ht="12.75">
      <c r="A38" s="34" t="str">
        <f>+'Original ABG Allocation'!A37</f>
        <v>32</v>
      </c>
      <c r="B38" s="34" t="str">
        <f>+'Original ABG Allocation'!B37</f>
        <v>BERKS</v>
      </c>
      <c r="C38" s="172">
        <f t="shared" si="8"/>
        <v>196533</v>
      </c>
      <c r="D38" s="172">
        <f>ROUND((E38*0.25),0)-1</f>
        <v>65510</v>
      </c>
      <c r="E38" s="162">
        <f>+'Original ABG Allocation'!E37</f>
        <v>262043</v>
      </c>
      <c r="F38" s="173"/>
      <c r="G38" s="114">
        <v>1834</v>
      </c>
      <c r="H38" s="174">
        <f>-'Caregiver Support'!E38-21431</f>
        <v>154944</v>
      </c>
      <c r="I38" s="174">
        <f t="shared" si="13"/>
        <v>156778</v>
      </c>
      <c r="J38" s="172">
        <f t="shared" si="4"/>
        <v>198367</v>
      </c>
      <c r="K38" s="172">
        <f t="shared" si="12"/>
        <v>220454</v>
      </c>
      <c r="L38" s="192">
        <f t="shared" si="5"/>
        <v>418821</v>
      </c>
      <c r="M38" s="114"/>
      <c r="O38" s="114">
        <v>0</v>
      </c>
      <c r="P38" s="114">
        <v>0</v>
      </c>
      <c r="Q38" s="114">
        <f t="shared" si="14"/>
        <v>0</v>
      </c>
      <c r="R38" s="35">
        <v>0</v>
      </c>
      <c r="S38" s="35">
        <v>0</v>
      </c>
      <c r="T38" s="54">
        <f t="shared" si="6"/>
        <v>418821</v>
      </c>
      <c r="V38" s="114">
        <v>0</v>
      </c>
      <c r="W38" s="114">
        <v>0</v>
      </c>
      <c r="X38" s="114">
        <f t="shared" si="15"/>
        <v>0</v>
      </c>
      <c r="Y38" s="35">
        <f t="shared" si="9"/>
        <v>0</v>
      </c>
      <c r="Z38" s="35">
        <f t="shared" si="10"/>
        <v>0</v>
      </c>
      <c r="AA38" s="54">
        <f t="shared" si="7"/>
        <v>0</v>
      </c>
    </row>
    <row r="39" spans="1:27" ht="12.75">
      <c r="A39" s="34" t="str">
        <f>+'Original ABG Allocation'!A38</f>
        <v>33</v>
      </c>
      <c r="B39" s="34" t="str">
        <f>+'Original ABG Allocation'!B38</f>
        <v>LEHIGH</v>
      </c>
      <c r="C39" s="172">
        <f t="shared" si="8"/>
        <v>89979</v>
      </c>
      <c r="D39" s="172">
        <f>ROUND((E39*0.25),0)-1</f>
        <v>29992</v>
      </c>
      <c r="E39" s="162">
        <f>+'Original ABG Allocation'!E38</f>
        <v>119971</v>
      </c>
      <c r="F39" s="173"/>
      <c r="G39" s="114">
        <v>10201</v>
      </c>
      <c r="H39" s="174">
        <f>-'Caregiver Support'!E39-125000</f>
        <v>4345</v>
      </c>
      <c r="I39" s="174">
        <f t="shared" si="13"/>
        <v>14546</v>
      </c>
      <c r="J39" s="172">
        <f t="shared" si="4"/>
        <v>100180</v>
      </c>
      <c r="K39" s="172">
        <f t="shared" si="12"/>
        <v>34337</v>
      </c>
      <c r="L39" s="192">
        <f t="shared" si="5"/>
        <v>134517</v>
      </c>
      <c r="M39" s="114"/>
      <c r="O39" s="114">
        <v>0</v>
      </c>
      <c r="P39" s="114">
        <v>0</v>
      </c>
      <c r="Q39" s="114">
        <f t="shared" si="14"/>
        <v>0</v>
      </c>
      <c r="R39" s="35">
        <v>0</v>
      </c>
      <c r="S39" s="35">
        <v>0</v>
      </c>
      <c r="T39" s="54">
        <f t="shared" si="6"/>
        <v>134517</v>
      </c>
      <c r="V39" s="114">
        <v>0</v>
      </c>
      <c r="W39" s="114">
        <v>0</v>
      </c>
      <c r="X39" s="114">
        <f t="shared" si="15"/>
        <v>0</v>
      </c>
      <c r="Y39" s="35">
        <f t="shared" si="9"/>
        <v>0</v>
      </c>
      <c r="Z39" s="35">
        <f t="shared" si="10"/>
        <v>0</v>
      </c>
      <c r="AA39" s="54">
        <f t="shared" si="7"/>
        <v>0</v>
      </c>
    </row>
    <row r="40" spans="1:27" ht="12.75">
      <c r="A40" s="34" t="str">
        <f>+'Original ABG Allocation'!A39</f>
        <v>34</v>
      </c>
      <c r="B40" s="34" t="str">
        <f>+'Original ABG Allocation'!B39</f>
        <v>NORTHAMPTON</v>
      </c>
      <c r="C40" s="172">
        <f t="shared" si="8"/>
        <v>76575</v>
      </c>
      <c r="D40" s="172">
        <f>ROUND((E40*0.25),0)-1</f>
        <v>25524</v>
      </c>
      <c r="E40" s="162">
        <f>+'Original ABG Allocation'!E39</f>
        <v>102099</v>
      </c>
      <c r="F40" s="173"/>
      <c r="G40" s="114">
        <v>7393</v>
      </c>
      <c r="H40" s="174">
        <f>-'Caregiver Support'!E40+15492</f>
        <v>130608</v>
      </c>
      <c r="I40" s="174">
        <f t="shared" si="13"/>
        <v>138001</v>
      </c>
      <c r="J40" s="172">
        <f t="shared" si="4"/>
        <v>83968</v>
      </c>
      <c r="K40" s="172">
        <f t="shared" si="12"/>
        <v>156132</v>
      </c>
      <c r="L40" s="192">
        <f t="shared" si="5"/>
        <v>240100</v>
      </c>
      <c r="M40" s="114"/>
      <c r="O40" s="114">
        <v>0</v>
      </c>
      <c r="P40" s="114">
        <v>0</v>
      </c>
      <c r="Q40" s="114">
        <f t="shared" si="14"/>
        <v>0</v>
      </c>
      <c r="R40" s="35">
        <v>0</v>
      </c>
      <c r="S40" s="35">
        <v>0</v>
      </c>
      <c r="T40" s="54">
        <f t="shared" si="6"/>
        <v>240100</v>
      </c>
      <c r="V40" s="114">
        <v>0</v>
      </c>
      <c r="W40" s="114">
        <v>0</v>
      </c>
      <c r="X40" s="114">
        <f t="shared" si="15"/>
        <v>0</v>
      </c>
      <c r="Y40" s="35">
        <f t="shared" si="9"/>
        <v>0</v>
      </c>
      <c r="Z40" s="35">
        <f t="shared" si="10"/>
        <v>0</v>
      </c>
      <c r="AA40" s="54">
        <f t="shared" si="7"/>
        <v>0</v>
      </c>
    </row>
    <row r="41" spans="1:27" ht="12.75">
      <c r="A41" s="34" t="str">
        <f>+'Original ABG Allocation'!A40</f>
        <v>35</v>
      </c>
      <c r="B41" s="34" t="str">
        <f>+'Original ABG Allocation'!B40</f>
        <v>PIKE</v>
      </c>
      <c r="C41" s="172">
        <f t="shared" si="8"/>
        <v>15172</v>
      </c>
      <c r="D41" s="172">
        <f t="shared" si="3"/>
        <v>5057</v>
      </c>
      <c r="E41" s="162">
        <f>+'Original ABG Allocation'!E40</f>
        <v>20229</v>
      </c>
      <c r="F41" s="173"/>
      <c r="G41" s="114">
        <v>5485</v>
      </c>
      <c r="H41" s="174">
        <f>-'Caregiver Support'!E41-465</f>
        <v>18586</v>
      </c>
      <c r="I41" s="174">
        <f t="shared" si="13"/>
        <v>24071</v>
      </c>
      <c r="J41" s="172">
        <f t="shared" si="4"/>
        <v>20657</v>
      </c>
      <c r="K41" s="172">
        <f t="shared" si="12"/>
        <v>23643</v>
      </c>
      <c r="L41" s="192">
        <f t="shared" si="5"/>
        <v>44300</v>
      </c>
      <c r="M41" s="114"/>
      <c r="O41" s="114">
        <v>0</v>
      </c>
      <c r="P41" s="114">
        <v>0</v>
      </c>
      <c r="Q41" s="114">
        <f t="shared" si="14"/>
        <v>0</v>
      </c>
      <c r="R41" s="35">
        <v>0</v>
      </c>
      <c r="S41" s="35">
        <v>0</v>
      </c>
      <c r="T41" s="54">
        <f t="shared" si="6"/>
        <v>44300</v>
      </c>
      <c r="V41" s="114">
        <v>0</v>
      </c>
      <c r="W41" s="114">
        <v>0</v>
      </c>
      <c r="X41" s="114">
        <f t="shared" si="15"/>
        <v>0</v>
      </c>
      <c r="Y41" s="35">
        <f t="shared" si="9"/>
        <v>0</v>
      </c>
      <c r="Z41" s="35">
        <f t="shared" si="10"/>
        <v>0</v>
      </c>
      <c r="AA41" s="54">
        <f t="shared" si="7"/>
        <v>0</v>
      </c>
    </row>
    <row r="42" spans="1:27" ht="12.75">
      <c r="A42" s="34" t="str">
        <f>+'Original ABG Allocation'!A41</f>
        <v>36</v>
      </c>
      <c r="B42" s="34" t="str">
        <f>+'Original ABG Allocation'!B41</f>
        <v>B/S/S/T</v>
      </c>
      <c r="C42" s="172">
        <f t="shared" si="8"/>
        <v>102186</v>
      </c>
      <c r="D42" s="172">
        <f t="shared" si="3"/>
        <v>34062</v>
      </c>
      <c r="E42" s="162">
        <f>+'Original ABG Allocation'!E41</f>
        <v>136248</v>
      </c>
      <c r="F42" s="173"/>
      <c r="G42" s="114">
        <v>4173</v>
      </c>
      <c r="H42" s="174">
        <f>-'Caregiver Support'!E42-103094</f>
        <v>2792</v>
      </c>
      <c r="I42" s="174">
        <f t="shared" si="13"/>
        <v>6965</v>
      </c>
      <c r="J42" s="172">
        <f t="shared" si="4"/>
        <v>106359</v>
      </c>
      <c r="K42" s="172">
        <f t="shared" si="12"/>
        <v>36854</v>
      </c>
      <c r="L42" s="192">
        <f t="shared" si="5"/>
        <v>143213</v>
      </c>
      <c r="M42" s="114"/>
      <c r="O42" s="114">
        <v>0</v>
      </c>
      <c r="P42" s="114">
        <v>0</v>
      </c>
      <c r="Q42" s="114">
        <f t="shared" si="14"/>
        <v>0</v>
      </c>
      <c r="R42" s="35">
        <v>0</v>
      </c>
      <c r="S42" s="35">
        <v>0</v>
      </c>
      <c r="T42" s="54">
        <f t="shared" si="6"/>
        <v>143213</v>
      </c>
      <c r="V42" s="114">
        <v>0</v>
      </c>
      <c r="W42" s="114">
        <v>0</v>
      </c>
      <c r="X42" s="114">
        <f t="shared" si="15"/>
        <v>0</v>
      </c>
      <c r="Y42" s="35">
        <f t="shared" si="9"/>
        <v>0</v>
      </c>
      <c r="Z42" s="35">
        <f t="shared" si="10"/>
        <v>0</v>
      </c>
      <c r="AA42" s="54">
        <f t="shared" si="7"/>
        <v>0</v>
      </c>
    </row>
    <row r="43" spans="1:27" ht="12.75">
      <c r="A43" s="34" t="str">
        <f>+'Original ABG Allocation'!A42</f>
        <v>37</v>
      </c>
      <c r="B43" s="34" t="str">
        <f>+'Original ABG Allocation'!B42</f>
        <v>LUZERNE/WYOMING</v>
      </c>
      <c r="C43" s="172">
        <f t="shared" si="8"/>
        <v>211911</v>
      </c>
      <c r="D43" s="172">
        <f>ROUND((E43*0.25),0)-1</f>
        <v>70636</v>
      </c>
      <c r="E43" s="162">
        <f>+'Original ABG Allocation'!E42</f>
        <v>282547</v>
      </c>
      <c r="F43" s="173"/>
      <c r="G43" s="114">
        <v>-10595</v>
      </c>
      <c r="H43" s="174">
        <f>-'Caregiver Support'!E43-201726</f>
        <v>56268</v>
      </c>
      <c r="I43" s="174">
        <f t="shared" si="13"/>
        <v>45673</v>
      </c>
      <c r="J43" s="172">
        <f t="shared" si="4"/>
        <v>201316</v>
      </c>
      <c r="K43" s="172">
        <f t="shared" si="12"/>
        <v>126904</v>
      </c>
      <c r="L43" s="192">
        <f t="shared" si="5"/>
        <v>328220</v>
      </c>
      <c r="M43" s="114"/>
      <c r="O43" s="114">
        <v>0</v>
      </c>
      <c r="P43" s="114">
        <v>0</v>
      </c>
      <c r="Q43" s="114">
        <f t="shared" si="14"/>
        <v>0</v>
      </c>
      <c r="R43" s="35">
        <v>0</v>
      </c>
      <c r="S43" s="35">
        <v>0</v>
      </c>
      <c r="T43" s="54">
        <f t="shared" si="6"/>
        <v>328220</v>
      </c>
      <c r="V43" s="114">
        <v>0</v>
      </c>
      <c r="W43" s="114">
        <v>0</v>
      </c>
      <c r="X43" s="114">
        <f t="shared" si="15"/>
        <v>0</v>
      </c>
      <c r="Y43" s="35">
        <f t="shared" si="9"/>
        <v>0</v>
      </c>
      <c r="Z43" s="35">
        <f t="shared" si="10"/>
        <v>0</v>
      </c>
      <c r="AA43" s="54">
        <f t="shared" si="7"/>
        <v>0</v>
      </c>
    </row>
    <row r="44" spans="1:27" ht="12.75">
      <c r="A44" s="34" t="str">
        <f>+'Original ABG Allocation'!A43</f>
        <v>38</v>
      </c>
      <c r="B44" s="34" t="str">
        <f>+'Original ABG Allocation'!B43</f>
        <v>LACKAWANNA</v>
      </c>
      <c r="C44" s="172">
        <f t="shared" si="8"/>
        <v>173899</v>
      </c>
      <c r="D44" s="172">
        <f t="shared" si="3"/>
        <v>57967</v>
      </c>
      <c r="E44" s="162">
        <f>+'Original ABG Allocation'!E43</f>
        <v>231866</v>
      </c>
      <c r="F44" s="173"/>
      <c r="G44" s="114">
        <v>-8694</v>
      </c>
      <c r="H44" s="174">
        <f>-'Caregiver Support'!E44+116645</f>
        <v>268828</v>
      </c>
      <c r="I44" s="174">
        <f t="shared" si="13"/>
        <v>260134</v>
      </c>
      <c r="J44" s="172">
        <f t="shared" si="4"/>
        <v>165205</v>
      </c>
      <c r="K44" s="172">
        <f t="shared" si="12"/>
        <v>326795</v>
      </c>
      <c r="L44" s="192">
        <f t="shared" si="5"/>
        <v>492000</v>
      </c>
      <c r="M44" s="114"/>
      <c r="O44" s="114">
        <v>0</v>
      </c>
      <c r="P44" s="114">
        <v>0</v>
      </c>
      <c r="Q44" s="114">
        <f t="shared" si="14"/>
        <v>0</v>
      </c>
      <c r="R44" s="35">
        <v>0</v>
      </c>
      <c r="S44" s="35">
        <v>0</v>
      </c>
      <c r="T44" s="54">
        <f t="shared" si="6"/>
        <v>492000</v>
      </c>
      <c r="V44" s="114">
        <v>0</v>
      </c>
      <c r="W44" s="114">
        <v>0</v>
      </c>
      <c r="X44" s="114">
        <f t="shared" si="15"/>
        <v>0</v>
      </c>
      <c r="Y44" s="35">
        <f t="shared" si="9"/>
        <v>0</v>
      </c>
      <c r="Z44" s="35">
        <f t="shared" si="10"/>
        <v>0</v>
      </c>
      <c r="AA44" s="54">
        <f t="shared" si="7"/>
        <v>0</v>
      </c>
    </row>
    <row r="45" spans="1:27" ht="12.75">
      <c r="A45" s="34" t="str">
        <f>+'Original ABG Allocation'!A44</f>
        <v>39</v>
      </c>
      <c r="B45" s="34" t="str">
        <f>+'Original ABG Allocation'!B44</f>
        <v>CARBON</v>
      </c>
      <c r="C45" s="172">
        <f t="shared" si="8"/>
        <v>29553</v>
      </c>
      <c r="D45" s="172">
        <f>ROUND((E45*0.25),0)-1</f>
        <v>9850</v>
      </c>
      <c r="E45" s="162">
        <f>+'Original ABG Allocation'!E44</f>
        <v>39403</v>
      </c>
      <c r="F45" s="173"/>
      <c r="G45" s="114">
        <v>2447</v>
      </c>
      <c r="H45" s="174">
        <f>-'Caregiver Support'!E45-21162</f>
        <v>11999</v>
      </c>
      <c r="I45" s="174">
        <f t="shared" si="13"/>
        <v>14446</v>
      </c>
      <c r="J45" s="172">
        <f t="shared" si="4"/>
        <v>32000</v>
      </c>
      <c r="K45" s="172">
        <f t="shared" si="12"/>
        <v>21849</v>
      </c>
      <c r="L45" s="192">
        <f t="shared" si="5"/>
        <v>53849</v>
      </c>
      <c r="M45" s="114"/>
      <c r="O45" s="114">
        <v>0</v>
      </c>
      <c r="P45" s="114">
        <v>0</v>
      </c>
      <c r="Q45" s="114">
        <f t="shared" si="14"/>
        <v>0</v>
      </c>
      <c r="R45" s="35">
        <v>0</v>
      </c>
      <c r="S45" s="35">
        <v>0</v>
      </c>
      <c r="T45" s="54">
        <f t="shared" si="6"/>
        <v>53849</v>
      </c>
      <c r="V45" s="114">
        <v>0</v>
      </c>
      <c r="W45" s="114">
        <v>0</v>
      </c>
      <c r="X45" s="114">
        <f t="shared" si="15"/>
        <v>0</v>
      </c>
      <c r="Y45" s="35">
        <f t="shared" si="9"/>
        <v>0</v>
      </c>
      <c r="Z45" s="35">
        <f t="shared" si="10"/>
        <v>0</v>
      </c>
      <c r="AA45" s="54">
        <f t="shared" si="7"/>
        <v>0</v>
      </c>
    </row>
    <row r="46" spans="1:27" ht="12.75">
      <c r="A46" s="34" t="str">
        <f>+'Original ABG Allocation'!A45</f>
        <v>40</v>
      </c>
      <c r="B46" s="34" t="str">
        <f>+'Original ABG Allocation'!B45</f>
        <v>SCHUYLKILL</v>
      </c>
      <c r="C46" s="172">
        <f t="shared" si="8"/>
        <v>117383</v>
      </c>
      <c r="D46" s="172">
        <f>ROUND((E46*0.25),0)-1</f>
        <v>39127</v>
      </c>
      <c r="E46" s="162">
        <f>+'Original ABG Allocation'!E45</f>
        <v>156510</v>
      </c>
      <c r="F46" s="173"/>
      <c r="G46" s="114">
        <v>-5869</v>
      </c>
      <c r="H46" s="174">
        <f>-'Caregiver Support'!E46-30983</f>
        <v>105140</v>
      </c>
      <c r="I46" s="174">
        <f t="shared" si="13"/>
        <v>99271</v>
      </c>
      <c r="J46" s="172">
        <f t="shared" si="4"/>
        <v>111514</v>
      </c>
      <c r="K46" s="172">
        <f t="shared" si="12"/>
        <v>144267</v>
      </c>
      <c r="L46" s="192">
        <f t="shared" si="5"/>
        <v>255781</v>
      </c>
      <c r="M46" s="114"/>
      <c r="O46" s="114">
        <v>0</v>
      </c>
      <c r="P46" s="114">
        <v>0</v>
      </c>
      <c r="Q46" s="114">
        <f t="shared" si="14"/>
        <v>0</v>
      </c>
      <c r="R46" s="35">
        <v>0</v>
      </c>
      <c r="S46" s="35">
        <v>0</v>
      </c>
      <c r="T46" s="54">
        <f t="shared" si="6"/>
        <v>255781</v>
      </c>
      <c r="V46" s="114">
        <v>0</v>
      </c>
      <c r="W46" s="114">
        <v>0</v>
      </c>
      <c r="X46" s="114">
        <f t="shared" si="15"/>
        <v>0</v>
      </c>
      <c r="Y46" s="35">
        <f t="shared" si="9"/>
        <v>0</v>
      </c>
      <c r="Z46" s="35">
        <f t="shared" si="10"/>
        <v>0</v>
      </c>
      <c r="AA46" s="54">
        <f t="shared" si="7"/>
        <v>0</v>
      </c>
    </row>
    <row r="47" spans="1:27" ht="12.75">
      <c r="A47" s="34" t="str">
        <f>+'Original ABG Allocation'!A46</f>
        <v>41</v>
      </c>
      <c r="B47" s="34" t="str">
        <f>+'Original ABG Allocation'!B46</f>
        <v>CLEARFIELD</v>
      </c>
      <c r="C47" s="172">
        <f t="shared" si="8"/>
        <v>57391</v>
      </c>
      <c r="D47" s="172">
        <f t="shared" si="3"/>
        <v>19131</v>
      </c>
      <c r="E47" s="162">
        <f>+'Original ABG Allocation'!E46</f>
        <v>76522</v>
      </c>
      <c r="F47" s="173"/>
      <c r="G47" s="114">
        <v>1203</v>
      </c>
      <c r="H47" s="174">
        <f>-'Caregiver Support'!E47-11484</f>
        <v>48275</v>
      </c>
      <c r="I47" s="174">
        <f t="shared" si="13"/>
        <v>49478</v>
      </c>
      <c r="J47" s="172">
        <f t="shared" si="4"/>
        <v>58594</v>
      </c>
      <c r="K47" s="172">
        <f t="shared" si="12"/>
        <v>67406</v>
      </c>
      <c r="L47" s="192">
        <f t="shared" si="5"/>
        <v>126000</v>
      </c>
      <c r="M47" s="114"/>
      <c r="O47" s="114">
        <v>0</v>
      </c>
      <c r="P47" s="114">
        <v>0</v>
      </c>
      <c r="Q47" s="114">
        <f t="shared" si="14"/>
        <v>0</v>
      </c>
      <c r="R47" s="35">
        <v>0</v>
      </c>
      <c r="S47" s="35">
        <v>0</v>
      </c>
      <c r="T47" s="54">
        <f t="shared" si="6"/>
        <v>126000</v>
      </c>
      <c r="V47" s="114">
        <v>0</v>
      </c>
      <c r="W47" s="114">
        <v>0</v>
      </c>
      <c r="X47" s="114">
        <f t="shared" si="15"/>
        <v>0</v>
      </c>
      <c r="Y47" s="35">
        <f t="shared" si="9"/>
        <v>0</v>
      </c>
      <c r="Z47" s="35">
        <f t="shared" si="10"/>
        <v>0</v>
      </c>
      <c r="AA47" s="54">
        <f t="shared" si="7"/>
        <v>0</v>
      </c>
    </row>
    <row r="48" spans="1:27" ht="12.75">
      <c r="A48" s="34" t="str">
        <f>+'Original ABG Allocation'!A47</f>
        <v>42</v>
      </c>
      <c r="B48" s="34" t="str">
        <f>+'Original ABG Allocation'!B47</f>
        <v>JEFFERSON</v>
      </c>
      <c r="C48" s="172">
        <f t="shared" si="8"/>
        <v>44599</v>
      </c>
      <c r="D48" s="172">
        <f t="shared" si="3"/>
        <v>14867</v>
      </c>
      <c r="E48" s="162">
        <f>+'Original ABG Allocation'!E47</f>
        <v>59466</v>
      </c>
      <c r="F48" s="173"/>
      <c r="G48" s="114">
        <v>-2229</v>
      </c>
      <c r="H48" s="174">
        <f>-'Caregiver Support'!E48+3258</f>
        <v>41967</v>
      </c>
      <c r="I48" s="174">
        <f t="shared" si="13"/>
        <v>39738</v>
      </c>
      <c r="J48" s="172">
        <f t="shared" si="4"/>
        <v>42370</v>
      </c>
      <c r="K48" s="172">
        <f t="shared" si="12"/>
        <v>56834</v>
      </c>
      <c r="L48" s="192">
        <f t="shared" si="5"/>
        <v>99204</v>
      </c>
      <c r="M48" s="114"/>
      <c r="O48" s="114">
        <v>0</v>
      </c>
      <c r="P48" s="114">
        <v>0</v>
      </c>
      <c r="Q48" s="114">
        <f t="shared" si="14"/>
        <v>0</v>
      </c>
      <c r="R48" s="35">
        <v>0</v>
      </c>
      <c r="S48" s="35">
        <v>0</v>
      </c>
      <c r="T48" s="54">
        <f t="shared" si="6"/>
        <v>99204</v>
      </c>
      <c r="V48" s="114">
        <v>0</v>
      </c>
      <c r="W48" s="114">
        <v>0</v>
      </c>
      <c r="X48" s="114">
        <f t="shared" si="15"/>
        <v>0</v>
      </c>
      <c r="Y48" s="35">
        <f t="shared" si="9"/>
        <v>0</v>
      </c>
      <c r="Z48" s="35">
        <f t="shared" si="10"/>
        <v>0</v>
      </c>
      <c r="AA48" s="54">
        <f t="shared" si="7"/>
        <v>0</v>
      </c>
    </row>
    <row r="49" spans="1:27" ht="12.75">
      <c r="A49" s="34" t="str">
        <f>+'Original ABG Allocation'!A48</f>
        <v>43</v>
      </c>
      <c r="B49" s="34" t="str">
        <f>+'Original ABG Allocation'!B48</f>
        <v>FOREST/WARREN</v>
      </c>
      <c r="C49" s="172">
        <f t="shared" si="8"/>
        <v>22632</v>
      </c>
      <c r="D49" s="172">
        <f t="shared" si="3"/>
        <v>7544</v>
      </c>
      <c r="E49" s="162">
        <f>+'Original ABG Allocation'!E48</f>
        <v>30176</v>
      </c>
      <c r="F49" s="173"/>
      <c r="G49" s="114">
        <v>2792</v>
      </c>
      <c r="H49" s="174">
        <f>-'Caregiver Support'!E49-5647</f>
        <v>20057</v>
      </c>
      <c r="I49" s="174">
        <f t="shared" si="13"/>
        <v>22849</v>
      </c>
      <c r="J49" s="172">
        <f t="shared" si="4"/>
        <v>25424</v>
      </c>
      <c r="K49" s="172">
        <f t="shared" si="12"/>
        <v>27601</v>
      </c>
      <c r="L49" s="192">
        <f t="shared" si="5"/>
        <v>53025</v>
      </c>
      <c r="M49" s="114"/>
      <c r="O49" s="114">
        <v>0</v>
      </c>
      <c r="P49" s="114">
        <v>0</v>
      </c>
      <c r="Q49" s="114">
        <f t="shared" si="14"/>
        <v>0</v>
      </c>
      <c r="R49" s="35">
        <v>0</v>
      </c>
      <c r="S49" s="35">
        <v>0</v>
      </c>
      <c r="T49" s="54">
        <f t="shared" si="6"/>
        <v>53025</v>
      </c>
      <c r="V49" s="114">
        <v>0</v>
      </c>
      <c r="W49" s="114">
        <v>0</v>
      </c>
      <c r="X49" s="114">
        <f t="shared" si="15"/>
        <v>0</v>
      </c>
      <c r="Y49" s="35">
        <f t="shared" si="9"/>
        <v>0</v>
      </c>
      <c r="Z49" s="35">
        <f t="shared" si="10"/>
        <v>0</v>
      </c>
      <c r="AA49" s="54">
        <f t="shared" si="7"/>
        <v>0</v>
      </c>
    </row>
    <row r="50" spans="1:27" ht="12.75">
      <c r="A50" s="34" t="str">
        <f>+'Original ABG Allocation'!A49</f>
        <v>44</v>
      </c>
      <c r="B50" s="34" t="str">
        <f>+'Original ABG Allocation'!B49</f>
        <v>VENANGO</v>
      </c>
      <c r="C50" s="172">
        <f t="shared" si="8"/>
        <v>41431</v>
      </c>
      <c r="D50" s="172">
        <f t="shared" si="3"/>
        <v>13811</v>
      </c>
      <c r="E50" s="162">
        <f>+'Original ABG Allocation'!E49</f>
        <v>55242</v>
      </c>
      <c r="F50" s="173"/>
      <c r="G50" s="114">
        <v>14</v>
      </c>
      <c r="H50" s="174">
        <f>-'Caregiver Support'!E50-19330</f>
        <v>17103</v>
      </c>
      <c r="I50" s="174">
        <f t="shared" si="13"/>
        <v>17117</v>
      </c>
      <c r="J50" s="172">
        <f t="shared" si="4"/>
        <v>41445</v>
      </c>
      <c r="K50" s="172">
        <f t="shared" si="12"/>
        <v>30914</v>
      </c>
      <c r="L50" s="192">
        <f t="shared" si="5"/>
        <v>72359</v>
      </c>
      <c r="M50" s="114"/>
      <c r="O50" s="114">
        <v>0</v>
      </c>
      <c r="P50" s="114">
        <v>0</v>
      </c>
      <c r="Q50" s="114">
        <f t="shared" si="14"/>
        <v>0</v>
      </c>
      <c r="R50" s="35">
        <v>0</v>
      </c>
      <c r="S50" s="35">
        <v>0</v>
      </c>
      <c r="T50" s="54">
        <f t="shared" si="6"/>
        <v>72359</v>
      </c>
      <c r="V50" s="114">
        <v>0</v>
      </c>
      <c r="W50" s="114">
        <v>0</v>
      </c>
      <c r="X50" s="114">
        <f t="shared" si="15"/>
        <v>0</v>
      </c>
      <c r="Y50" s="35">
        <f t="shared" si="9"/>
        <v>0</v>
      </c>
      <c r="Z50" s="35">
        <f t="shared" si="10"/>
        <v>0</v>
      </c>
      <c r="AA50" s="54">
        <f t="shared" si="7"/>
        <v>0</v>
      </c>
    </row>
    <row r="51" spans="1:27" ht="12.75">
      <c r="A51" s="34" t="str">
        <f>+'Original ABG Allocation'!A50</f>
        <v>45</v>
      </c>
      <c r="B51" s="34" t="str">
        <f>+'Original ABG Allocation'!B50</f>
        <v>ARMSTRONG</v>
      </c>
      <c r="C51" s="172">
        <f t="shared" si="8"/>
        <v>46519</v>
      </c>
      <c r="D51" s="172">
        <f t="shared" si="3"/>
        <v>15507</v>
      </c>
      <c r="E51" s="162">
        <f>+'Original ABG Allocation'!E50</f>
        <v>62026</v>
      </c>
      <c r="F51" s="173"/>
      <c r="G51" s="114">
        <v>1657</v>
      </c>
      <c r="H51" s="174">
        <f>-'Caregiver Support'!E51+105740</f>
        <v>162360</v>
      </c>
      <c r="I51" s="174">
        <f t="shared" si="13"/>
        <v>164017</v>
      </c>
      <c r="J51" s="172">
        <f t="shared" si="4"/>
        <v>48176</v>
      </c>
      <c r="K51" s="172">
        <f t="shared" si="12"/>
        <v>177867</v>
      </c>
      <c r="L51" s="192">
        <f t="shared" si="5"/>
        <v>226043</v>
      </c>
      <c r="M51" s="114"/>
      <c r="O51" s="114">
        <v>0</v>
      </c>
      <c r="P51" s="114">
        <v>0</v>
      </c>
      <c r="Q51" s="114">
        <f t="shared" si="14"/>
        <v>0</v>
      </c>
      <c r="R51" s="35">
        <v>0</v>
      </c>
      <c r="S51" s="35">
        <v>0</v>
      </c>
      <c r="T51" s="54">
        <f t="shared" si="6"/>
        <v>226043</v>
      </c>
      <c r="V51" s="114">
        <v>0</v>
      </c>
      <c r="W51" s="114">
        <v>0</v>
      </c>
      <c r="X51" s="114">
        <f t="shared" si="15"/>
        <v>0</v>
      </c>
      <c r="Y51" s="35">
        <f t="shared" si="9"/>
        <v>0</v>
      </c>
      <c r="Z51" s="35">
        <f t="shared" si="10"/>
        <v>0</v>
      </c>
      <c r="AA51" s="54">
        <f t="shared" si="7"/>
        <v>0</v>
      </c>
    </row>
    <row r="52" spans="1:27" ht="12.75">
      <c r="A52" s="34" t="str">
        <f>+'Original ABG Allocation'!A51</f>
        <v>46</v>
      </c>
      <c r="B52" s="34" t="str">
        <f>+'Original ABG Allocation'!B51</f>
        <v>LAWRENCE</v>
      </c>
      <c r="C52" s="172">
        <f t="shared" si="8"/>
        <v>49345</v>
      </c>
      <c r="D52" s="172">
        <f t="shared" si="3"/>
        <v>16448</v>
      </c>
      <c r="E52" s="162">
        <f>+'Original ABG Allocation'!E51</f>
        <v>65793</v>
      </c>
      <c r="F52" s="173"/>
      <c r="G52" s="114">
        <v>1487</v>
      </c>
      <c r="H52" s="174">
        <f>-'Caregiver Support'!E52-8204</f>
        <v>51352</v>
      </c>
      <c r="I52" s="174">
        <f t="shared" si="13"/>
        <v>52839</v>
      </c>
      <c r="J52" s="172">
        <f t="shared" si="4"/>
        <v>50832</v>
      </c>
      <c r="K52" s="172">
        <f t="shared" si="12"/>
        <v>67800</v>
      </c>
      <c r="L52" s="192">
        <f t="shared" si="5"/>
        <v>118632</v>
      </c>
      <c r="M52" s="114"/>
      <c r="O52" s="114">
        <v>0</v>
      </c>
      <c r="P52" s="114">
        <v>0</v>
      </c>
      <c r="Q52" s="114">
        <f t="shared" si="14"/>
        <v>0</v>
      </c>
      <c r="R52" s="35">
        <v>0</v>
      </c>
      <c r="S52" s="35">
        <v>0</v>
      </c>
      <c r="T52" s="54">
        <f t="shared" si="6"/>
        <v>118632</v>
      </c>
      <c r="V52" s="114">
        <v>0</v>
      </c>
      <c r="W52" s="114">
        <v>0</v>
      </c>
      <c r="X52" s="114">
        <f t="shared" si="15"/>
        <v>0</v>
      </c>
      <c r="Y52" s="35">
        <f t="shared" si="9"/>
        <v>0</v>
      </c>
      <c r="Z52" s="35">
        <f t="shared" si="10"/>
        <v>0</v>
      </c>
      <c r="AA52" s="54">
        <f t="shared" si="7"/>
        <v>0</v>
      </c>
    </row>
    <row r="53" spans="1:27" ht="12.75">
      <c r="A53" s="34" t="str">
        <f>+'Original ABG Allocation'!A52</f>
        <v>47</v>
      </c>
      <c r="B53" s="34" t="str">
        <f>+'Original ABG Allocation'!B52</f>
        <v>MERCER</v>
      </c>
      <c r="C53" s="172">
        <f t="shared" si="8"/>
        <v>57999</v>
      </c>
      <c r="D53" s="172">
        <f>ROUND((E53*0.25),0)-1</f>
        <v>19332</v>
      </c>
      <c r="E53" s="162">
        <f>+'Original ABG Allocation'!E52</f>
        <v>77331</v>
      </c>
      <c r="F53" s="173"/>
      <c r="G53" s="114">
        <v>2394</v>
      </c>
      <c r="H53" s="174">
        <f>-'Caregiver Support'!E53-18589</f>
        <v>41648</v>
      </c>
      <c r="I53" s="174">
        <f t="shared" si="13"/>
        <v>44042</v>
      </c>
      <c r="J53" s="172">
        <f t="shared" si="4"/>
        <v>60393</v>
      </c>
      <c r="K53" s="172">
        <f t="shared" si="12"/>
        <v>60980</v>
      </c>
      <c r="L53" s="192">
        <f t="shared" si="5"/>
        <v>121373</v>
      </c>
      <c r="M53" s="114"/>
      <c r="O53" s="114">
        <v>0</v>
      </c>
      <c r="P53" s="114">
        <v>0</v>
      </c>
      <c r="Q53" s="114">
        <f t="shared" si="14"/>
        <v>0</v>
      </c>
      <c r="R53" s="35">
        <v>0</v>
      </c>
      <c r="S53" s="35">
        <v>0</v>
      </c>
      <c r="T53" s="54">
        <f t="shared" si="6"/>
        <v>121373</v>
      </c>
      <c r="V53" s="114">
        <v>0</v>
      </c>
      <c r="W53" s="114">
        <v>0</v>
      </c>
      <c r="X53" s="114">
        <f t="shared" si="15"/>
        <v>0</v>
      </c>
      <c r="Y53" s="35">
        <f t="shared" si="9"/>
        <v>0</v>
      </c>
      <c r="Z53" s="35">
        <f t="shared" si="10"/>
        <v>0</v>
      </c>
      <c r="AA53" s="54">
        <f t="shared" si="7"/>
        <v>0</v>
      </c>
    </row>
    <row r="54" spans="1:27" ht="12.75">
      <c r="A54" s="34" t="str">
        <f>+'Original ABG Allocation'!A53</f>
        <v>48</v>
      </c>
      <c r="B54" s="34" t="str">
        <f>+'Original ABG Allocation'!B53</f>
        <v>MONROE</v>
      </c>
      <c r="C54" s="172">
        <f t="shared" si="8"/>
        <v>48920</v>
      </c>
      <c r="D54" s="172">
        <f t="shared" si="3"/>
        <v>16307</v>
      </c>
      <c r="E54" s="162">
        <f>+'Original ABG Allocation'!E53</f>
        <v>65227</v>
      </c>
      <c r="F54" s="173"/>
      <c r="G54" s="114">
        <v>8891</v>
      </c>
      <c r="H54" s="174">
        <f>-'Caregiver Support'!E54-32000</f>
        <v>3222</v>
      </c>
      <c r="I54" s="174">
        <f t="shared" si="13"/>
        <v>12113</v>
      </c>
      <c r="J54" s="172">
        <f t="shared" si="4"/>
        <v>57811</v>
      </c>
      <c r="K54" s="172">
        <f t="shared" si="12"/>
        <v>19529</v>
      </c>
      <c r="L54" s="192">
        <f t="shared" si="5"/>
        <v>77340</v>
      </c>
      <c r="M54" s="114"/>
      <c r="O54" s="114">
        <v>0</v>
      </c>
      <c r="P54" s="114">
        <v>0</v>
      </c>
      <c r="Q54" s="114">
        <f t="shared" si="14"/>
        <v>0</v>
      </c>
      <c r="R54" s="35">
        <v>0</v>
      </c>
      <c r="S54" s="35">
        <v>0</v>
      </c>
      <c r="T54" s="54">
        <f t="shared" si="6"/>
        <v>77340</v>
      </c>
      <c r="V54" s="114">
        <v>0</v>
      </c>
      <c r="W54" s="114">
        <v>0</v>
      </c>
      <c r="X54" s="114">
        <f t="shared" si="15"/>
        <v>0</v>
      </c>
      <c r="Y54" s="35">
        <f t="shared" si="9"/>
        <v>0</v>
      </c>
      <c r="Z54" s="35">
        <f t="shared" si="10"/>
        <v>0</v>
      </c>
      <c r="AA54" s="54">
        <f t="shared" si="7"/>
        <v>0</v>
      </c>
    </row>
    <row r="55" spans="1:27" ht="12.75">
      <c r="A55" s="34" t="str">
        <f>+'Original ABG Allocation'!A54</f>
        <v>49</v>
      </c>
      <c r="B55" s="34" t="str">
        <f>+'Original ABG Allocation'!B54</f>
        <v>CLARION</v>
      </c>
      <c r="C55" s="172">
        <f t="shared" si="8"/>
        <v>32439</v>
      </c>
      <c r="D55" s="172">
        <f t="shared" si="3"/>
        <v>10813</v>
      </c>
      <c r="E55" s="162">
        <f>+'Original ABG Allocation'!E54</f>
        <v>43252</v>
      </c>
      <c r="F55" s="173"/>
      <c r="G55" s="114">
        <v>-1198</v>
      </c>
      <c r="H55" s="174">
        <f>-'Caregiver Support'!E55+1295</f>
        <v>25946</v>
      </c>
      <c r="I55" s="174">
        <f t="shared" si="13"/>
        <v>24748</v>
      </c>
      <c r="J55" s="172">
        <f t="shared" si="4"/>
        <v>31241</v>
      </c>
      <c r="K55" s="172">
        <f t="shared" si="12"/>
        <v>36759</v>
      </c>
      <c r="L55" s="192">
        <f t="shared" si="5"/>
        <v>68000</v>
      </c>
      <c r="M55" s="114"/>
      <c r="O55" s="114">
        <v>0</v>
      </c>
      <c r="P55" s="114">
        <v>0</v>
      </c>
      <c r="Q55" s="114">
        <f t="shared" si="14"/>
        <v>0</v>
      </c>
      <c r="R55" s="35">
        <v>0</v>
      </c>
      <c r="S55" s="35">
        <v>0</v>
      </c>
      <c r="T55" s="54">
        <f t="shared" si="6"/>
        <v>68000</v>
      </c>
      <c r="V55" s="114">
        <v>0</v>
      </c>
      <c r="W55" s="114">
        <v>0</v>
      </c>
      <c r="X55" s="114">
        <f t="shared" si="15"/>
        <v>0</v>
      </c>
      <c r="Y55" s="35">
        <f t="shared" si="9"/>
        <v>0</v>
      </c>
      <c r="Z55" s="35">
        <f t="shared" si="10"/>
        <v>0</v>
      </c>
      <c r="AA55" s="54">
        <f t="shared" si="7"/>
        <v>0</v>
      </c>
    </row>
    <row r="56" spans="1:27" ht="12.75">
      <c r="A56" s="34" t="str">
        <f>+'Original ABG Allocation'!A55</f>
        <v>50</v>
      </c>
      <c r="B56" s="34" t="str">
        <f>+'Original ABG Allocation'!B55</f>
        <v>BUTLER</v>
      </c>
      <c r="C56" s="172">
        <f t="shared" si="8"/>
        <v>84279</v>
      </c>
      <c r="D56" s="172">
        <f t="shared" si="3"/>
        <v>28093</v>
      </c>
      <c r="E56" s="162">
        <f>+'Original ABG Allocation'!E55</f>
        <v>112372</v>
      </c>
      <c r="F56" s="173"/>
      <c r="G56" s="114">
        <v>1911</v>
      </c>
      <c r="H56" s="174">
        <f>-'Caregiver Support'!E56-55605</f>
        <v>22644</v>
      </c>
      <c r="I56" s="174">
        <f t="shared" si="13"/>
        <v>24555</v>
      </c>
      <c r="J56" s="172">
        <f t="shared" si="4"/>
        <v>86190</v>
      </c>
      <c r="K56" s="172">
        <f t="shared" si="12"/>
        <v>50737</v>
      </c>
      <c r="L56" s="192">
        <f t="shared" si="5"/>
        <v>136927</v>
      </c>
      <c r="M56" s="114"/>
      <c r="O56" s="114">
        <v>0</v>
      </c>
      <c r="P56" s="114">
        <v>0</v>
      </c>
      <c r="Q56" s="114">
        <f t="shared" si="14"/>
        <v>0</v>
      </c>
      <c r="R56" s="35">
        <v>0</v>
      </c>
      <c r="S56" s="35">
        <v>0</v>
      </c>
      <c r="T56" s="54">
        <f t="shared" si="6"/>
        <v>136927</v>
      </c>
      <c r="V56" s="114">
        <v>0</v>
      </c>
      <c r="W56" s="114">
        <v>0</v>
      </c>
      <c r="X56" s="114">
        <f t="shared" si="15"/>
        <v>0</v>
      </c>
      <c r="Y56" s="35">
        <f t="shared" si="9"/>
        <v>0</v>
      </c>
      <c r="Z56" s="35">
        <f t="shared" si="10"/>
        <v>0</v>
      </c>
      <c r="AA56" s="54">
        <f t="shared" si="7"/>
        <v>0</v>
      </c>
    </row>
    <row r="57" spans="1:27" ht="12.75">
      <c r="A57" s="34" t="str">
        <f>+'Original ABG Allocation'!A56</f>
        <v>51</v>
      </c>
      <c r="B57" s="34" t="str">
        <f>+'Original ABG Allocation'!B56</f>
        <v>POTTER</v>
      </c>
      <c r="C57" s="172">
        <f t="shared" si="8"/>
        <v>15013</v>
      </c>
      <c r="D57" s="172">
        <f t="shared" si="3"/>
        <v>5004</v>
      </c>
      <c r="E57" s="162">
        <f>+'Original ABG Allocation'!E56</f>
        <v>20017</v>
      </c>
      <c r="F57" s="173"/>
      <c r="G57" s="114">
        <v>64</v>
      </c>
      <c r="H57" s="174">
        <f>-'Caregiver Support'!E57+19465</f>
        <v>38517</v>
      </c>
      <c r="I57" s="174">
        <f t="shared" si="13"/>
        <v>38581</v>
      </c>
      <c r="J57" s="172">
        <f t="shared" si="4"/>
        <v>15077</v>
      </c>
      <c r="K57" s="172">
        <f t="shared" si="12"/>
        <v>43521</v>
      </c>
      <c r="L57" s="192">
        <f t="shared" si="5"/>
        <v>58598</v>
      </c>
      <c r="M57" s="114"/>
      <c r="O57" s="114">
        <v>0</v>
      </c>
      <c r="P57" s="114">
        <v>0</v>
      </c>
      <c r="Q57" s="114">
        <f t="shared" si="14"/>
        <v>0</v>
      </c>
      <c r="R57" s="35">
        <v>0</v>
      </c>
      <c r="S57" s="35">
        <v>0</v>
      </c>
      <c r="T57" s="54">
        <f t="shared" si="6"/>
        <v>58598</v>
      </c>
      <c r="V57" s="114">
        <v>0</v>
      </c>
      <c r="W57" s="114">
        <v>0</v>
      </c>
      <c r="X57" s="114">
        <f t="shared" si="15"/>
        <v>0</v>
      </c>
      <c r="Y57" s="35">
        <f t="shared" si="9"/>
        <v>0</v>
      </c>
      <c r="Z57" s="35">
        <f t="shared" si="10"/>
        <v>0</v>
      </c>
      <c r="AA57" s="54">
        <f t="shared" si="7"/>
        <v>0</v>
      </c>
    </row>
    <row r="58" spans="1:27" ht="12.75">
      <c r="A58" s="34" t="str">
        <f>+'Original ABG Allocation'!A57</f>
        <v>52</v>
      </c>
      <c r="B58" s="34" t="str">
        <f>+'Original ABG Allocation'!B57</f>
        <v>WAYNE</v>
      </c>
      <c r="C58" s="172">
        <f t="shared" si="8"/>
        <v>29011</v>
      </c>
      <c r="D58" s="175">
        <f t="shared" si="3"/>
        <v>9671</v>
      </c>
      <c r="E58" s="163">
        <f>+'Original ABG Allocation'!E57</f>
        <v>38682</v>
      </c>
      <c r="F58" s="173"/>
      <c r="G58" s="114">
        <v>2768</v>
      </c>
      <c r="H58" s="174">
        <f>-'Caregiver Support'!E58+28238</f>
        <v>54864</v>
      </c>
      <c r="I58" s="174">
        <f t="shared" si="13"/>
        <v>57632</v>
      </c>
      <c r="J58" s="172">
        <f t="shared" si="4"/>
        <v>31779</v>
      </c>
      <c r="K58" s="172">
        <f t="shared" si="12"/>
        <v>64535</v>
      </c>
      <c r="L58" s="192">
        <f t="shared" si="5"/>
        <v>96314</v>
      </c>
      <c r="M58" s="126"/>
      <c r="O58" s="117">
        <v>0</v>
      </c>
      <c r="P58" s="117">
        <v>0</v>
      </c>
      <c r="Q58" s="114">
        <f t="shared" si="14"/>
        <v>0</v>
      </c>
      <c r="R58" s="35">
        <v>0</v>
      </c>
      <c r="S58" s="35">
        <v>0</v>
      </c>
      <c r="T58" s="54">
        <f t="shared" si="6"/>
        <v>96314</v>
      </c>
      <c r="V58" s="117">
        <v>0</v>
      </c>
      <c r="W58" s="117">
        <v>0</v>
      </c>
      <c r="X58" s="114">
        <f t="shared" si="15"/>
        <v>0</v>
      </c>
      <c r="Y58" s="35">
        <f t="shared" si="9"/>
        <v>0</v>
      </c>
      <c r="Z58" s="35">
        <f t="shared" si="10"/>
        <v>0</v>
      </c>
      <c r="AA58" s="54">
        <f t="shared" si="7"/>
        <v>0</v>
      </c>
    </row>
    <row r="59" spans="2:27" ht="13.5" thickBot="1">
      <c r="B59" s="37" t="s">
        <v>147</v>
      </c>
      <c r="C59" s="167">
        <f>SUM(C7:C58)</f>
        <v>6757486</v>
      </c>
      <c r="D59" s="167">
        <f>SUM(D7:D58)</f>
        <v>2252485</v>
      </c>
      <c r="E59" s="167">
        <f>SUM(E7:E58)</f>
        <v>9009971</v>
      </c>
      <c r="F59" s="173"/>
      <c r="G59" s="176">
        <f aca="true" t="shared" si="16" ref="G59:L59">SUM(G7:G58)</f>
        <v>0</v>
      </c>
      <c r="H59" s="176">
        <f t="shared" si="16"/>
        <v>4907008</v>
      </c>
      <c r="I59" s="176">
        <f t="shared" si="16"/>
        <v>4907008</v>
      </c>
      <c r="J59" s="167">
        <f t="shared" si="16"/>
        <v>6757486</v>
      </c>
      <c r="K59" s="176">
        <f t="shared" si="16"/>
        <v>7159493</v>
      </c>
      <c r="L59" s="167">
        <f t="shared" si="16"/>
        <v>13916979</v>
      </c>
      <c r="M59" s="126"/>
      <c r="O59" s="42">
        <f aca="true" t="shared" si="17" ref="O59:T59">SUM(O7:O58)</f>
        <v>0</v>
      </c>
      <c r="P59" s="115">
        <f t="shared" si="17"/>
        <v>0</v>
      </c>
      <c r="Q59" s="115">
        <f t="shared" si="17"/>
        <v>0</v>
      </c>
      <c r="R59" s="42">
        <f t="shared" si="17"/>
        <v>0</v>
      </c>
      <c r="S59" s="115">
        <f t="shared" si="17"/>
        <v>0</v>
      </c>
      <c r="T59" s="95">
        <f t="shared" si="17"/>
        <v>13916979</v>
      </c>
      <c r="V59" s="42">
        <f aca="true" t="shared" si="18" ref="V59:AA59">SUM(V7:V58)</f>
        <v>0</v>
      </c>
      <c r="W59" s="115">
        <f t="shared" si="18"/>
        <v>0</v>
      </c>
      <c r="X59" s="115">
        <f t="shared" si="18"/>
        <v>0</v>
      </c>
      <c r="Y59" s="42">
        <f t="shared" si="18"/>
        <v>0</v>
      </c>
      <c r="Z59" s="115">
        <f t="shared" si="18"/>
        <v>0</v>
      </c>
      <c r="AA59" s="95">
        <f t="shared" si="18"/>
        <v>0</v>
      </c>
    </row>
    <row r="60" ht="13.5" thickTop="1"/>
    <row r="61" spans="3:26" ht="12.75">
      <c r="C61" s="101">
        <f>C59/0.75</f>
        <v>9009981.333333334</v>
      </c>
      <c r="J61" s="113"/>
      <c r="K61" s="99"/>
      <c r="L61" s="36"/>
      <c r="O61" s="36"/>
      <c r="P61" s="36"/>
      <c r="Q61" s="36"/>
      <c r="R61" s="31"/>
      <c r="S61" s="99"/>
      <c r="V61" s="36"/>
      <c r="W61" s="36"/>
      <c r="X61" s="36"/>
      <c r="Y61" s="31"/>
      <c r="Z61" s="99"/>
    </row>
    <row r="62" spans="7:27" ht="12.75">
      <c r="G62" s="93"/>
      <c r="H62" s="93"/>
      <c r="I62" s="93"/>
      <c r="J62" s="31"/>
      <c r="M62" s="93"/>
      <c r="P62" s="31"/>
      <c r="R62" s="31"/>
      <c r="T62" s="93"/>
      <c r="W62" s="31"/>
      <c r="Y62" s="31"/>
      <c r="AA62" s="93"/>
    </row>
    <row r="63" ht="12.75">
      <c r="J63" s="31"/>
    </row>
    <row r="64" spans="11:26" ht="12.75">
      <c r="K64" s="93"/>
      <c r="S64" s="93"/>
      <c r="Z64" s="93"/>
    </row>
  </sheetData>
  <sheetProtection password="EB95" sheet="1"/>
  <mergeCells count="5">
    <mergeCell ref="C1:F1"/>
    <mergeCell ref="C3:E3"/>
    <mergeCell ref="G3:L3"/>
    <mergeCell ref="O3:T3"/>
    <mergeCell ref="V3:AA3"/>
  </mergeCells>
  <printOptions/>
  <pageMargins left="0.1" right="0.1" top="0.5" bottom="0.5" header="0" footer="0.25"/>
  <pageSetup fitToHeight="1" fitToWidth="1" horizontalDpi="600" verticalDpi="600" orientation="landscape" scale="74" r:id="rId1"/>
  <headerFooter alignWithMargins="0">
    <oddFooter>&amp;C&amp;A</oddFooter>
  </headerFooter>
  <rowBreaks count="1" manualBreakCount="1">
    <brk id="59" max="255" man="1"/>
  </rowBreaks>
  <colBreaks count="1" manualBreakCount="1">
    <brk id="14" max="65535" man="1"/>
  </colBreaks>
  <ignoredErrors>
    <ignoredError sqref="D25 D19 D17 D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J8" sqref="J8"/>
    </sheetView>
  </sheetViews>
  <sheetFormatPr defaultColWidth="9.140625" defaultRowHeight="12.75"/>
  <cols>
    <col min="1" max="1" width="4.57421875" style="1" customWidth="1"/>
    <col min="2" max="2" width="24.8515625" style="1" customWidth="1"/>
    <col min="3" max="3" width="15.00390625" style="3" customWidth="1"/>
    <col min="4" max="4" width="1.7109375" style="3" customWidth="1"/>
    <col min="5" max="5" width="11.00390625" style="3" customWidth="1"/>
    <col min="6" max="6" width="1.7109375" style="3" customWidth="1"/>
    <col min="7" max="7" width="12.00390625" style="0" customWidth="1"/>
    <col min="8" max="8" width="11.28125" style="3" customWidth="1"/>
    <col min="9" max="9" width="2.57421875" style="10" customWidth="1"/>
    <col min="10" max="10" width="12.7109375" style="3" customWidth="1"/>
    <col min="11" max="11" width="11.28125" style="3" customWidth="1"/>
    <col min="12" max="12" width="2.421875" style="3" customWidth="1"/>
    <col min="13" max="13" width="12.7109375" style="3" hidden="1" customWidth="1"/>
    <col min="14" max="14" width="11.28125" style="3" hidden="1" customWidth="1"/>
    <col min="15" max="16384" width="9.140625" style="3" customWidth="1"/>
  </cols>
  <sheetData>
    <row r="1" spans="1:9" ht="12.75">
      <c r="A1" s="1" t="s">
        <v>76</v>
      </c>
      <c r="C1" s="7" t="s">
        <v>11</v>
      </c>
      <c r="I1" s="9"/>
    </row>
    <row r="2" spans="1:9" ht="12.75">
      <c r="A2" s="30" t="str">
        <f>+'Original ABG Allocation'!A3</f>
        <v>FY 2021-22</v>
      </c>
      <c r="C2" s="14"/>
      <c r="E2" s="138" t="s">
        <v>268</v>
      </c>
      <c r="I2" s="9"/>
    </row>
    <row r="3" spans="2:14" ht="12.75">
      <c r="B3" s="17"/>
      <c r="C3" s="128" t="s">
        <v>161</v>
      </c>
      <c r="E3" s="2" t="s">
        <v>219</v>
      </c>
      <c r="G3" s="157"/>
      <c r="H3" s="157"/>
      <c r="I3" s="9"/>
      <c r="M3" s="255" t="s">
        <v>227</v>
      </c>
      <c r="N3" s="256"/>
    </row>
    <row r="4" spans="2:13" ht="12.75">
      <c r="B4" s="17"/>
      <c r="C4" s="14" t="s">
        <v>162</v>
      </c>
      <c r="E4" s="2" t="s">
        <v>220</v>
      </c>
      <c r="G4" s="255" t="s">
        <v>151</v>
      </c>
      <c r="H4" s="256"/>
      <c r="I4" s="9"/>
      <c r="J4" s="255" t="s">
        <v>153</v>
      </c>
      <c r="K4" s="256"/>
      <c r="M4" s="2" t="s">
        <v>78</v>
      </c>
    </row>
    <row r="5" spans="2:14" ht="12.75">
      <c r="B5" s="17"/>
      <c r="D5" s="97"/>
      <c r="E5" s="97"/>
      <c r="F5" s="97"/>
      <c r="G5" s="1" t="s">
        <v>248</v>
      </c>
      <c r="H5" s="1"/>
      <c r="I5" s="9"/>
      <c r="J5" s="2" t="s">
        <v>248</v>
      </c>
      <c r="M5" s="98" t="s">
        <v>79</v>
      </c>
      <c r="N5" s="104" t="s">
        <v>22</v>
      </c>
    </row>
    <row r="6" spans="2:14" ht="12.75">
      <c r="B6" s="17"/>
      <c r="D6" s="97"/>
      <c r="E6" s="97"/>
      <c r="F6" s="97"/>
      <c r="G6" s="118" t="s">
        <v>249</v>
      </c>
      <c r="H6" s="104" t="s">
        <v>22</v>
      </c>
      <c r="I6" s="9"/>
      <c r="J6" s="98" t="s">
        <v>249</v>
      </c>
      <c r="K6" s="104" t="s">
        <v>22</v>
      </c>
      <c r="M6" s="98"/>
      <c r="N6" s="104"/>
    </row>
    <row r="7" spans="1:16" ht="12.75">
      <c r="A7" s="34" t="str">
        <f>+'Original ABG Allocation'!A6</f>
        <v>01</v>
      </c>
      <c r="B7" s="34" t="str">
        <f>+'Original ABG Allocation'!B6</f>
        <v>ERIE</v>
      </c>
      <c r="C7" s="63">
        <f>+'Original ABG Allocation'!F6</f>
        <v>66325</v>
      </c>
      <c r="D7" s="162"/>
      <c r="E7" s="182">
        <v>113784.01</v>
      </c>
      <c r="F7" s="162"/>
      <c r="G7" s="71">
        <f aca="true" t="shared" si="0" ref="G7:G58">H7-C7</f>
        <v>7097</v>
      </c>
      <c r="H7" s="71">
        <v>73422</v>
      </c>
      <c r="I7" s="102"/>
      <c r="J7" s="53">
        <v>0</v>
      </c>
      <c r="K7" s="93">
        <f aca="true" t="shared" si="1" ref="K7:K38">H7+J7</f>
        <v>73422</v>
      </c>
      <c r="L7" s="31"/>
      <c r="M7" s="53">
        <v>0</v>
      </c>
      <c r="N7" s="93">
        <f aca="true" t="shared" si="2" ref="N7:N58">K7+M7</f>
        <v>73422</v>
      </c>
      <c r="P7" s="71"/>
    </row>
    <row r="8" spans="1:16" ht="12.75">
      <c r="A8" s="34" t="str">
        <f>+'Original ABG Allocation'!A7</f>
        <v>02</v>
      </c>
      <c r="B8" s="34" t="str">
        <f>+'Original ABG Allocation'!B7</f>
        <v>CRAWFORD</v>
      </c>
      <c r="C8" s="63">
        <f>+'Original ABG Allocation'!F7</f>
        <v>47328</v>
      </c>
      <c r="D8" s="162"/>
      <c r="E8" s="182">
        <v>123632</v>
      </c>
      <c r="F8" s="162"/>
      <c r="G8" s="71">
        <f t="shared" si="0"/>
        <v>32449</v>
      </c>
      <c r="H8" s="71">
        <f>ROUND(((E8/$E$59)*$E$61),0)</f>
        <v>79777</v>
      </c>
      <c r="I8" s="47"/>
      <c r="J8" s="53">
        <v>0</v>
      </c>
      <c r="K8" s="93">
        <f t="shared" si="1"/>
        <v>79777</v>
      </c>
      <c r="L8" s="31"/>
      <c r="M8" s="53">
        <v>0</v>
      </c>
      <c r="N8" s="93">
        <f t="shared" si="2"/>
        <v>79777</v>
      </c>
      <c r="P8" s="71"/>
    </row>
    <row r="9" spans="1:16" ht="12.75">
      <c r="A9" s="34" t="str">
        <f>+'Original ABG Allocation'!A8</f>
        <v>03</v>
      </c>
      <c r="B9" s="34" t="str">
        <f>+'Original ABG Allocation'!B8</f>
        <v>CAM/ELK/MCKEAN</v>
      </c>
      <c r="C9" s="63">
        <f>+'Original ABG Allocation'!F8</f>
        <v>35588</v>
      </c>
      <c r="D9" s="162"/>
      <c r="E9" s="182">
        <v>48781</v>
      </c>
      <c r="F9" s="162"/>
      <c r="G9" s="71">
        <f t="shared" si="0"/>
        <v>-4111</v>
      </c>
      <c r="H9" s="71">
        <f aca="true" t="shared" si="3" ref="H9:H57">ROUND(((E9/$E$59)*$E$61),0)</f>
        <v>31477</v>
      </c>
      <c r="I9" s="47"/>
      <c r="J9" s="53">
        <v>0</v>
      </c>
      <c r="K9" s="93">
        <f t="shared" si="1"/>
        <v>31477</v>
      </c>
      <c r="L9" s="31"/>
      <c r="M9" s="53">
        <v>0</v>
      </c>
      <c r="N9" s="93">
        <f t="shared" si="2"/>
        <v>31477</v>
      </c>
      <c r="P9" s="71"/>
    </row>
    <row r="10" spans="1:16" ht="12.75">
      <c r="A10" s="34" t="str">
        <f>+'Original ABG Allocation'!A9</f>
        <v>04</v>
      </c>
      <c r="B10" s="34" t="str">
        <f>+'Original ABG Allocation'!B9</f>
        <v>BEAVER</v>
      </c>
      <c r="C10" s="63">
        <f>+'Original ABG Allocation'!F9</f>
        <v>23968</v>
      </c>
      <c r="D10" s="162"/>
      <c r="E10" s="182">
        <v>21079</v>
      </c>
      <c r="F10" s="162"/>
      <c r="G10" s="71">
        <f t="shared" si="0"/>
        <v>-10366</v>
      </c>
      <c r="H10" s="71">
        <f t="shared" si="3"/>
        <v>13602</v>
      </c>
      <c r="I10" s="47"/>
      <c r="J10" s="53">
        <v>0</v>
      </c>
      <c r="K10" s="93">
        <f t="shared" si="1"/>
        <v>13602</v>
      </c>
      <c r="L10" s="31"/>
      <c r="M10" s="53">
        <v>0</v>
      </c>
      <c r="N10" s="93">
        <f t="shared" si="2"/>
        <v>13602</v>
      </c>
      <c r="P10" s="71"/>
    </row>
    <row r="11" spans="1:16" ht="12.75">
      <c r="A11" s="34" t="str">
        <f>+'Original ABG Allocation'!A10</f>
        <v>05</v>
      </c>
      <c r="B11" s="34" t="str">
        <f>+'Original ABG Allocation'!B10</f>
        <v>INDIANA</v>
      </c>
      <c r="C11" s="63">
        <f>+'Original ABG Allocation'!F10</f>
        <v>51905</v>
      </c>
      <c r="D11" s="162"/>
      <c r="E11" s="182">
        <v>75462</v>
      </c>
      <c r="F11" s="162"/>
      <c r="G11" s="71">
        <f t="shared" si="0"/>
        <v>-3211</v>
      </c>
      <c r="H11" s="71">
        <f t="shared" si="3"/>
        <v>48694</v>
      </c>
      <c r="I11" s="47"/>
      <c r="J11" s="53">
        <v>0</v>
      </c>
      <c r="K11" s="93">
        <f t="shared" si="1"/>
        <v>48694</v>
      </c>
      <c r="L11" s="31"/>
      <c r="M11" s="53">
        <v>0</v>
      </c>
      <c r="N11" s="93">
        <f t="shared" si="2"/>
        <v>48694</v>
      </c>
      <c r="P11" s="71"/>
    </row>
    <row r="12" spans="1:16" ht="12.75">
      <c r="A12" s="34" t="str">
        <f>+'Original ABG Allocation'!A11</f>
        <v>06</v>
      </c>
      <c r="B12" s="34" t="str">
        <f>+'Original ABG Allocation'!B11</f>
        <v>ALLEGHENY</v>
      </c>
      <c r="C12" s="63">
        <f>+'Original ABG Allocation'!F11</f>
        <v>419219</v>
      </c>
      <c r="D12" s="162"/>
      <c r="E12" s="182">
        <v>750042</v>
      </c>
      <c r="F12" s="162"/>
      <c r="G12" s="71">
        <f t="shared" si="0"/>
        <v>64767</v>
      </c>
      <c r="H12" s="71">
        <f t="shared" si="3"/>
        <v>483986</v>
      </c>
      <c r="I12" s="47"/>
      <c r="J12" s="53">
        <v>0</v>
      </c>
      <c r="K12" s="93">
        <f t="shared" si="1"/>
        <v>483986</v>
      </c>
      <c r="L12" s="31"/>
      <c r="M12" s="53">
        <v>0</v>
      </c>
      <c r="N12" s="93">
        <f t="shared" si="2"/>
        <v>483986</v>
      </c>
      <c r="P12" s="71"/>
    </row>
    <row r="13" spans="1:16" ht="12.75">
      <c r="A13" s="34" t="str">
        <f>+'Original ABG Allocation'!A12</f>
        <v>07</v>
      </c>
      <c r="B13" s="34" t="str">
        <f>+'Original ABG Allocation'!B12</f>
        <v>WESTMORELAND</v>
      </c>
      <c r="C13" s="63">
        <f>+'Original ABG Allocation'!F12</f>
        <v>123773</v>
      </c>
      <c r="D13" s="162"/>
      <c r="E13" s="182">
        <v>158973</v>
      </c>
      <c r="F13" s="162"/>
      <c r="G13" s="71">
        <f t="shared" si="0"/>
        <v>-21191</v>
      </c>
      <c r="H13" s="71">
        <f t="shared" si="3"/>
        <v>102582</v>
      </c>
      <c r="I13" s="47"/>
      <c r="J13" s="53">
        <v>0</v>
      </c>
      <c r="K13" s="93">
        <f t="shared" si="1"/>
        <v>102582</v>
      </c>
      <c r="L13" s="31"/>
      <c r="M13" s="53">
        <v>0</v>
      </c>
      <c r="N13" s="93">
        <f t="shared" si="2"/>
        <v>102582</v>
      </c>
      <c r="P13" s="71"/>
    </row>
    <row r="14" spans="1:16" ht="12.75">
      <c r="A14" s="34" t="str">
        <f>+'Original ABG Allocation'!A13</f>
        <v>08</v>
      </c>
      <c r="B14" s="34" t="str">
        <f>+'Original ABG Allocation'!B13</f>
        <v>WASH/FAY/GREENE</v>
      </c>
      <c r="C14" s="63">
        <f>+'Original ABG Allocation'!F13</f>
        <v>354500</v>
      </c>
      <c r="D14" s="162"/>
      <c r="E14" s="182">
        <v>698879.5</v>
      </c>
      <c r="F14" s="162"/>
      <c r="G14" s="71">
        <f t="shared" si="0"/>
        <v>96472</v>
      </c>
      <c r="H14" s="71">
        <f t="shared" si="3"/>
        <v>450972</v>
      </c>
      <c r="I14" s="47"/>
      <c r="J14" s="53">
        <v>0</v>
      </c>
      <c r="K14" s="93">
        <f t="shared" si="1"/>
        <v>450972</v>
      </c>
      <c r="L14" s="31"/>
      <c r="M14" s="53">
        <v>0</v>
      </c>
      <c r="N14" s="93">
        <f t="shared" si="2"/>
        <v>450972</v>
      </c>
      <c r="P14" s="71"/>
    </row>
    <row r="15" spans="1:16" ht="12.75">
      <c r="A15" s="34" t="str">
        <f>+'Original ABG Allocation'!A14</f>
        <v>09</v>
      </c>
      <c r="B15" s="34" t="str">
        <f>+'Original ABG Allocation'!B14</f>
        <v>SOMERSET</v>
      </c>
      <c r="C15" s="63">
        <f>+'Original ABG Allocation'!F14</f>
        <v>72579</v>
      </c>
      <c r="D15" s="162"/>
      <c r="E15" s="182">
        <v>271768</v>
      </c>
      <c r="F15" s="162"/>
      <c r="G15" s="71">
        <f t="shared" si="0"/>
        <v>102787</v>
      </c>
      <c r="H15" s="71">
        <f t="shared" si="3"/>
        <v>175366</v>
      </c>
      <c r="I15" s="47"/>
      <c r="J15" s="53">
        <v>0</v>
      </c>
      <c r="K15" s="93">
        <f t="shared" si="1"/>
        <v>175366</v>
      </c>
      <c r="L15" s="31"/>
      <c r="M15" s="53">
        <v>0</v>
      </c>
      <c r="N15" s="93">
        <f t="shared" si="2"/>
        <v>175366</v>
      </c>
      <c r="P15" s="71"/>
    </row>
    <row r="16" spans="1:16" ht="12.75">
      <c r="A16" s="34" t="str">
        <f>+'Original ABG Allocation'!A15</f>
        <v>10</v>
      </c>
      <c r="B16" s="34" t="str">
        <f>+'Original ABG Allocation'!B15</f>
        <v>CAMBRIA</v>
      </c>
      <c r="C16" s="63">
        <f>+'Original ABG Allocation'!F15</f>
        <v>178185</v>
      </c>
      <c r="D16" s="162"/>
      <c r="E16" s="182">
        <v>297415</v>
      </c>
      <c r="F16" s="162"/>
      <c r="G16" s="71">
        <f t="shared" si="0"/>
        <v>13730</v>
      </c>
      <c r="H16" s="71">
        <f t="shared" si="3"/>
        <v>191915</v>
      </c>
      <c r="I16" s="47"/>
      <c r="J16" s="53">
        <v>0</v>
      </c>
      <c r="K16" s="93">
        <f t="shared" si="1"/>
        <v>191915</v>
      </c>
      <c r="L16" s="31"/>
      <c r="M16" s="53">
        <v>0</v>
      </c>
      <c r="N16" s="93">
        <f t="shared" si="2"/>
        <v>191915</v>
      </c>
      <c r="P16" s="71"/>
    </row>
    <row r="17" spans="1:16" ht="12.75">
      <c r="A17" s="34" t="str">
        <f>+'Original ABG Allocation'!A16</f>
        <v>11</v>
      </c>
      <c r="B17" s="34" t="str">
        <f>+'Original ABG Allocation'!B16</f>
        <v>BLAIR</v>
      </c>
      <c r="C17" s="63">
        <f>+'Original ABG Allocation'!F16</f>
        <v>118873</v>
      </c>
      <c r="D17" s="162"/>
      <c r="E17" s="182">
        <v>153817</v>
      </c>
      <c r="F17" s="162"/>
      <c r="G17" s="71">
        <f t="shared" si="0"/>
        <v>-19618</v>
      </c>
      <c r="H17" s="71">
        <f t="shared" si="3"/>
        <v>99255</v>
      </c>
      <c r="I17" s="47"/>
      <c r="J17" s="53">
        <v>0</v>
      </c>
      <c r="K17" s="93">
        <f t="shared" si="1"/>
        <v>99255</v>
      </c>
      <c r="L17" s="31"/>
      <c r="M17" s="53">
        <v>0</v>
      </c>
      <c r="N17" s="93">
        <f t="shared" si="2"/>
        <v>99255</v>
      </c>
      <c r="P17" s="71"/>
    </row>
    <row r="18" spans="1:16" ht="12.75">
      <c r="A18" s="34" t="str">
        <f>+'Original ABG Allocation'!A17</f>
        <v>12</v>
      </c>
      <c r="B18" s="34" t="str">
        <f>+'Original ABG Allocation'!B17</f>
        <v>BED/FULT/HUNT</v>
      </c>
      <c r="C18" s="63">
        <f>+'Original ABG Allocation'!F17</f>
        <v>66409</v>
      </c>
      <c r="D18" s="162"/>
      <c r="E18" s="182">
        <v>77543</v>
      </c>
      <c r="F18" s="162"/>
      <c r="G18" s="71">
        <f t="shared" si="0"/>
        <v>-16372</v>
      </c>
      <c r="H18" s="71">
        <f t="shared" si="3"/>
        <v>50037</v>
      </c>
      <c r="I18" s="47"/>
      <c r="J18" s="53">
        <v>0</v>
      </c>
      <c r="K18" s="93">
        <f t="shared" si="1"/>
        <v>50037</v>
      </c>
      <c r="L18" s="31"/>
      <c r="M18" s="53">
        <v>0</v>
      </c>
      <c r="N18" s="93">
        <f t="shared" si="2"/>
        <v>50037</v>
      </c>
      <c r="P18" s="71"/>
    </row>
    <row r="19" spans="1:16" ht="12.75">
      <c r="A19" s="34" t="str">
        <f>+'Original ABG Allocation'!A18</f>
        <v>13</v>
      </c>
      <c r="B19" s="34" t="str">
        <f>+'Original ABG Allocation'!B18</f>
        <v>CENTRE</v>
      </c>
      <c r="C19" s="63">
        <f>+'Original ABG Allocation'!F18</f>
        <v>42135</v>
      </c>
      <c r="D19" s="162"/>
      <c r="E19" s="182">
        <v>77657</v>
      </c>
      <c r="F19" s="162"/>
      <c r="G19" s="71">
        <f t="shared" si="0"/>
        <v>7975</v>
      </c>
      <c r="H19" s="71">
        <f t="shared" si="3"/>
        <v>50110</v>
      </c>
      <c r="I19" s="47"/>
      <c r="J19" s="53">
        <v>0</v>
      </c>
      <c r="K19" s="93">
        <f t="shared" si="1"/>
        <v>50110</v>
      </c>
      <c r="L19" s="31"/>
      <c r="M19" s="53">
        <v>0</v>
      </c>
      <c r="N19" s="93">
        <f t="shared" si="2"/>
        <v>50110</v>
      </c>
      <c r="P19" s="71"/>
    </row>
    <row r="20" spans="1:16" ht="12.75">
      <c r="A20" s="34" t="str">
        <f>+'Original ABG Allocation'!A19</f>
        <v>14</v>
      </c>
      <c r="B20" s="34" t="str">
        <f>+'Original ABG Allocation'!B19</f>
        <v>LYCOM/CLINTON</v>
      </c>
      <c r="C20" s="63">
        <f>+'Original ABG Allocation'!F19</f>
        <v>80903</v>
      </c>
      <c r="D20" s="162"/>
      <c r="E20" s="182">
        <v>131073</v>
      </c>
      <c r="F20" s="162"/>
      <c r="G20" s="71">
        <f t="shared" si="0"/>
        <v>3676</v>
      </c>
      <c r="H20" s="71">
        <f t="shared" si="3"/>
        <v>84579</v>
      </c>
      <c r="I20" s="47"/>
      <c r="J20" s="53">
        <v>0</v>
      </c>
      <c r="K20" s="93">
        <f t="shared" si="1"/>
        <v>84579</v>
      </c>
      <c r="L20" s="31"/>
      <c r="M20" s="53">
        <v>0</v>
      </c>
      <c r="N20" s="93">
        <f t="shared" si="2"/>
        <v>84579</v>
      </c>
      <c r="P20" s="71"/>
    </row>
    <row r="21" spans="1:16" ht="12.75">
      <c r="A21" s="34" t="str">
        <f>+'Original ABG Allocation'!A20</f>
        <v>15</v>
      </c>
      <c r="B21" s="34" t="str">
        <f>+'Original ABG Allocation'!B20</f>
        <v>COLUM/MONT</v>
      </c>
      <c r="C21" s="63">
        <f>+'Original ABG Allocation'!F20</f>
        <v>26259</v>
      </c>
      <c r="D21" s="162"/>
      <c r="E21" s="182">
        <v>47875</v>
      </c>
      <c r="F21" s="162"/>
      <c r="G21" s="71">
        <f t="shared" si="0"/>
        <v>4634</v>
      </c>
      <c r="H21" s="71">
        <f t="shared" si="3"/>
        <v>30893</v>
      </c>
      <c r="I21" s="47"/>
      <c r="J21" s="53">
        <v>0</v>
      </c>
      <c r="K21" s="93">
        <f t="shared" si="1"/>
        <v>30893</v>
      </c>
      <c r="L21" s="31"/>
      <c r="M21" s="53">
        <v>0</v>
      </c>
      <c r="N21" s="93">
        <f t="shared" si="2"/>
        <v>30893</v>
      </c>
      <c r="P21" s="71"/>
    </row>
    <row r="22" spans="1:16" ht="12.75">
      <c r="A22" s="34" t="str">
        <f>+'Original ABG Allocation'!A21</f>
        <v>16</v>
      </c>
      <c r="B22" s="34" t="str">
        <f>+'Original ABG Allocation'!B21</f>
        <v>NORTHUMBERLND</v>
      </c>
      <c r="C22" s="63">
        <f>+'Original ABG Allocation'!F21</f>
        <v>38517</v>
      </c>
      <c r="D22" s="162"/>
      <c r="E22" s="182">
        <v>111061</v>
      </c>
      <c r="F22" s="162"/>
      <c r="G22" s="71">
        <f t="shared" si="0"/>
        <v>33148</v>
      </c>
      <c r="H22" s="71">
        <f t="shared" si="3"/>
        <v>71665</v>
      </c>
      <c r="I22" s="47"/>
      <c r="J22" s="53">
        <v>0</v>
      </c>
      <c r="K22" s="93">
        <f t="shared" si="1"/>
        <v>71665</v>
      </c>
      <c r="L22" s="31"/>
      <c r="M22" s="53">
        <v>0</v>
      </c>
      <c r="N22" s="93">
        <f t="shared" si="2"/>
        <v>71665</v>
      </c>
      <c r="P22" s="71"/>
    </row>
    <row r="23" spans="1:16" ht="12.75">
      <c r="A23" s="34" t="str">
        <f>+'Original ABG Allocation'!A22</f>
        <v>17</v>
      </c>
      <c r="B23" s="34" t="str">
        <f>+'Original ABG Allocation'!B22</f>
        <v>UNION/SNYDER</v>
      </c>
      <c r="C23" s="63">
        <f>+'Original ABG Allocation'!F22</f>
        <v>16745</v>
      </c>
      <c r="D23" s="162"/>
      <c r="E23" s="182">
        <v>53354</v>
      </c>
      <c r="F23" s="162"/>
      <c r="G23" s="71">
        <f t="shared" si="0"/>
        <v>17683</v>
      </c>
      <c r="H23" s="71">
        <f t="shared" si="3"/>
        <v>34428</v>
      </c>
      <c r="I23" s="47"/>
      <c r="J23" s="53">
        <v>0</v>
      </c>
      <c r="K23" s="93">
        <f t="shared" si="1"/>
        <v>34428</v>
      </c>
      <c r="L23" s="31"/>
      <c r="M23" s="53">
        <v>0</v>
      </c>
      <c r="N23" s="93">
        <f t="shared" si="2"/>
        <v>34428</v>
      </c>
      <c r="P23" s="71"/>
    </row>
    <row r="24" spans="1:16" ht="12.75">
      <c r="A24" s="34" t="str">
        <f>+'Original ABG Allocation'!A23</f>
        <v>18</v>
      </c>
      <c r="B24" s="34" t="str">
        <f>+'Original ABG Allocation'!B23</f>
        <v>MIFF/JUNIATA</v>
      </c>
      <c r="C24" s="63">
        <f>+'Original ABG Allocation'!F23</f>
        <v>44916</v>
      </c>
      <c r="D24" s="162"/>
      <c r="E24" s="182">
        <v>86389.2</v>
      </c>
      <c r="F24" s="162"/>
      <c r="G24" s="71">
        <f t="shared" si="0"/>
        <v>10829</v>
      </c>
      <c r="H24" s="71">
        <f t="shared" si="3"/>
        <v>55745</v>
      </c>
      <c r="I24" s="47"/>
      <c r="J24" s="53">
        <v>0</v>
      </c>
      <c r="K24" s="93">
        <f t="shared" si="1"/>
        <v>55745</v>
      </c>
      <c r="L24" s="31"/>
      <c r="M24" s="53">
        <v>0</v>
      </c>
      <c r="N24" s="93">
        <f t="shared" si="2"/>
        <v>55745</v>
      </c>
      <c r="P24" s="71"/>
    </row>
    <row r="25" spans="1:16" ht="12.75">
      <c r="A25" s="34" t="str">
        <f>+'Original ABG Allocation'!A24</f>
        <v>19</v>
      </c>
      <c r="B25" s="34" t="str">
        <f>+'Original ABG Allocation'!B24</f>
        <v>FRANKLIN</v>
      </c>
      <c r="C25" s="63">
        <f>+'Original ABG Allocation'!F24</f>
        <v>66539</v>
      </c>
      <c r="D25" s="162"/>
      <c r="E25" s="182">
        <v>79456.75</v>
      </c>
      <c r="F25" s="162"/>
      <c r="G25" s="71">
        <f t="shared" si="0"/>
        <v>-15267</v>
      </c>
      <c r="H25" s="71">
        <f t="shared" si="3"/>
        <v>51272</v>
      </c>
      <c r="I25" s="47"/>
      <c r="J25" s="53">
        <v>0</v>
      </c>
      <c r="K25" s="93">
        <f t="shared" si="1"/>
        <v>51272</v>
      </c>
      <c r="L25" s="31"/>
      <c r="M25" s="53">
        <v>0</v>
      </c>
      <c r="N25" s="93">
        <f t="shared" si="2"/>
        <v>51272</v>
      </c>
      <c r="P25" s="71"/>
    </row>
    <row r="26" spans="1:16" ht="12.75">
      <c r="A26" s="34" t="str">
        <f>+'Original ABG Allocation'!A25</f>
        <v>20</v>
      </c>
      <c r="B26" s="34" t="str">
        <f>+'Original ABG Allocation'!B25</f>
        <v>ADAMS</v>
      </c>
      <c r="C26" s="63">
        <f>+'Original ABG Allocation'!F25</f>
        <v>29737</v>
      </c>
      <c r="D26" s="162"/>
      <c r="E26" s="182">
        <v>51662</v>
      </c>
      <c r="F26" s="162"/>
      <c r="G26" s="71">
        <f t="shared" si="0"/>
        <v>3599</v>
      </c>
      <c r="H26" s="71">
        <f t="shared" si="3"/>
        <v>33336</v>
      </c>
      <c r="I26" s="47"/>
      <c r="J26" s="53">
        <v>0</v>
      </c>
      <c r="K26" s="93">
        <f t="shared" si="1"/>
        <v>33336</v>
      </c>
      <c r="L26" s="31"/>
      <c r="M26" s="53">
        <v>0</v>
      </c>
      <c r="N26" s="93">
        <f t="shared" si="2"/>
        <v>33336</v>
      </c>
      <c r="P26" s="71"/>
    </row>
    <row r="27" spans="1:16" ht="12.75">
      <c r="A27" s="34" t="str">
        <f>+'Original ABG Allocation'!A26</f>
        <v>21</v>
      </c>
      <c r="B27" s="34" t="str">
        <f>+'Original ABG Allocation'!B26</f>
        <v>CUMBERLAND</v>
      </c>
      <c r="C27" s="63">
        <f>+'Original ABG Allocation'!F26</f>
        <v>21248</v>
      </c>
      <c r="D27" s="162"/>
      <c r="E27" s="182">
        <v>48061</v>
      </c>
      <c r="F27" s="162"/>
      <c r="G27" s="71">
        <f t="shared" si="0"/>
        <v>9765</v>
      </c>
      <c r="H27" s="71">
        <f t="shared" si="3"/>
        <v>31013</v>
      </c>
      <c r="I27" s="47"/>
      <c r="J27" s="53">
        <v>0</v>
      </c>
      <c r="K27" s="93">
        <f t="shared" si="1"/>
        <v>31013</v>
      </c>
      <c r="L27" s="31"/>
      <c r="M27" s="53">
        <v>0</v>
      </c>
      <c r="N27" s="93">
        <f t="shared" si="2"/>
        <v>31013</v>
      </c>
      <c r="P27" s="71"/>
    </row>
    <row r="28" spans="1:16" ht="12.75">
      <c r="A28" s="34" t="str">
        <f>+'Original ABG Allocation'!A27</f>
        <v>22</v>
      </c>
      <c r="B28" s="34" t="str">
        <f>+'Original ABG Allocation'!B27</f>
        <v>PERRY</v>
      </c>
      <c r="C28" s="63">
        <f>+'Original ABG Allocation'!F27</f>
        <v>28967</v>
      </c>
      <c r="D28" s="162"/>
      <c r="E28" s="182">
        <v>31084</v>
      </c>
      <c r="F28" s="162"/>
      <c r="G28" s="71">
        <f t="shared" si="0"/>
        <v>-8909</v>
      </c>
      <c r="H28" s="71">
        <f t="shared" si="3"/>
        <v>20058</v>
      </c>
      <c r="I28" s="47"/>
      <c r="J28" s="53">
        <v>0</v>
      </c>
      <c r="K28" s="93">
        <f t="shared" si="1"/>
        <v>20058</v>
      </c>
      <c r="L28" s="31"/>
      <c r="M28" s="53">
        <v>0</v>
      </c>
      <c r="N28" s="93">
        <f t="shared" si="2"/>
        <v>20058</v>
      </c>
      <c r="P28" s="71"/>
    </row>
    <row r="29" spans="1:16" ht="12.75">
      <c r="A29" s="34" t="str">
        <f>+'Original ABG Allocation'!A28</f>
        <v>23</v>
      </c>
      <c r="B29" s="34" t="str">
        <f>+'Original ABG Allocation'!B28</f>
        <v>DAUPHIN</v>
      </c>
      <c r="C29" s="63">
        <f>+'Original ABG Allocation'!F28</f>
        <v>76056</v>
      </c>
      <c r="D29" s="162"/>
      <c r="E29" s="182">
        <v>211983</v>
      </c>
      <c r="F29" s="162"/>
      <c r="G29" s="71">
        <f t="shared" si="0"/>
        <v>60732</v>
      </c>
      <c r="H29" s="71">
        <f t="shared" si="3"/>
        <v>136788</v>
      </c>
      <c r="I29" s="47"/>
      <c r="J29" s="53">
        <v>0</v>
      </c>
      <c r="K29" s="93">
        <f t="shared" si="1"/>
        <v>136788</v>
      </c>
      <c r="L29" s="31"/>
      <c r="M29" s="53">
        <v>0</v>
      </c>
      <c r="N29" s="93">
        <f t="shared" si="2"/>
        <v>136788</v>
      </c>
      <c r="P29" s="71"/>
    </row>
    <row r="30" spans="1:16" ht="12.75">
      <c r="A30" s="34" t="str">
        <f>+'Original ABG Allocation'!A29</f>
        <v>24</v>
      </c>
      <c r="B30" s="34" t="str">
        <f>+'Original ABG Allocation'!B29</f>
        <v>LEBANON</v>
      </c>
      <c r="C30" s="63">
        <f>+'Original ABG Allocation'!F29</f>
        <v>40188</v>
      </c>
      <c r="D30" s="162"/>
      <c r="E30" s="182">
        <v>91190.25</v>
      </c>
      <c r="F30" s="162"/>
      <c r="G30" s="71">
        <f t="shared" si="0"/>
        <v>18655</v>
      </c>
      <c r="H30" s="71">
        <f t="shared" si="3"/>
        <v>58843</v>
      </c>
      <c r="I30" s="47"/>
      <c r="J30" s="53">
        <v>0</v>
      </c>
      <c r="K30" s="93">
        <f t="shared" si="1"/>
        <v>58843</v>
      </c>
      <c r="L30" s="31"/>
      <c r="M30" s="53">
        <v>0</v>
      </c>
      <c r="N30" s="93">
        <f t="shared" si="2"/>
        <v>58843</v>
      </c>
      <c r="P30" s="71"/>
    </row>
    <row r="31" spans="1:16" ht="12.75">
      <c r="A31" s="34" t="str">
        <f>+'Original ABG Allocation'!A30</f>
        <v>25</v>
      </c>
      <c r="B31" s="34" t="str">
        <f>+'Original ABG Allocation'!B30</f>
        <v>YORK</v>
      </c>
      <c r="C31" s="63">
        <f>+'Original ABG Allocation'!F30</f>
        <v>204767</v>
      </c>
      <c r="D31" s="162"/>
      <c r="E31" s="182">
        <v>434881</v>
      </c>
      <c r="F31" s="162"/>
      <c r="G31" s="71">
        <f t="shared" si="0"/>
        <v>75852</v>
      </c>
      <c r="H31" s="71">
        <f t="shared" si="3"/>
        <v>280619</v>
      </c>
      <c r="I31" s="47"/>
      <c r="J31" s="53">
        <v>0</v>
      </c>
      <c r="K31" s="93">
        <f t="shared" si="1"/>
        <v>280619</v>
      </c>
      <c r="L31" s="31"/>
      <c r="M31" s="53">
        <v>0</v>
      </c>
      <c r="N31" s="93">
        <f t="shared" si="2"/>
        <v>280619</v>
      </c>
      <c r="P31" s="71"/>
    </row>
    <row r="32" spans="1:16" ht="12.75">
      <c r="A32" s="34" t="str">
        <f>+'Original ABG Allocation'!A31</f>
        <v>26</v>
      </c>
      <c r="B32" s="34" t="str">
        <f>+'Original ABG Allocation'!B31</f>
        <v>LANCASTER</v>
      </c>
      <c r="C32" s="63">
        <f>+'Original ABG Allocation'!F31</f>
        <v>60963</v>
      </c>
      <c r="D32" s="162"/>
      <c r="E32" s="182">
        <v>142732</v>
      </c>
      <c r="F32" s="162"/>
      <c r="G32" s="71">
        <f t="shared" si="0"/>
        <v>31139</v>
      </c>
      <c r="H32" s="71">
        <f t="shared" si="3"/>
        <v>92102</v>
      </c>
      <c r="I32" s="47"/>
      <c r="J32" s="53">
        <v>0</v>
      </c>
      <c r="K32" s="93">
        <f t="shared" si="1"/>
        <v>92102</v>
      </c>
      <c r="L32" s="31"/>
      <c r="M32" s="53">
        <v>0</v>
      </c>
      <c r="N32" s="93">
        <f t="shared" si="2"/>
        <v>92102</v>
      </c>
      <c r="P32" s="71"/>
    </row>
    <row r="33" spans="1:16" ht="12.75">
      <c r="A33" s="34" t="str">
        <f>+'Original ABG Allocation'!A32</f>
        <v>27</v>
      </c>
      <c r="B33" s="34" t="str">
        <f>+'Original ABG Allocation'!B32</f>
        <v>CHESTER</v>
      </c>
      <c r="C33" s="63">
        <f>+'Original ABG Allocation'!F32</f>
        <v>65735</v>
      </c>
      <c r="D33" s="162"/>
      <c r="E33" s="182">
        <v>75744.5</v>
      </c>
      <c r="F33" s="162"/>
      <c r="G33" s="71">
        <f t="shared" si="0"/>
        <v>-16859</v>
      </c>
      <c r="H33" s="71">
        <f t="shared" si="3"/>
        <v>48876</v>
      </c>
      <c r="I33" s="47"/>
      <c r="J33" s="53">
        <v>0</v>
      </c>
      <c r="K33" s="93">
        <f t="shared" si="1"/>
        <v>48876</v>
      </c>
      <c r="L33" s="31"/>
      <c r="M33" s="53">
        <v>0</v>
      </c>
      <c r="N33" s="93">
        <f t="shared" si="2"/>
        <v>48876</v>
      </c>
      <c r="P33" s="71"/>
    </row>
    <row r="34" spans="1:16" ht="12.75">
      <c r="A34" s="34" t="str">
        <f>+'Original ABG Allocation'!A33</f>
        <v>28</v>
      </c>
      <c r="B34" s="34" t="str">
        <f>+'Original ABG Allocation'!B33</f>
        <v>MONTGOMERY</v>
      </c>
      <c r="C34" s="63">
        <f>+'Original ABG Allocation'!F33</f>
        <v>222009</v>
      </c>
      <c r="D34" s="162"/>
      <c r="E34" s="182">
        <v>416961</v>
      </c>
      <c r="F34" s="162"/>
      <c r="G34" s="71">
        <f t="shared" si="0"/>
        <v>47047</v>
      </c>
      <c r="H34" s="71">
        <f t="shared" si="3"/>
        <v>269056</v>
      </c>
      <c r="I34" s="47"/>
      <c r="J34" s="53">
        <v>0</v>
      </c>
      <c r="K34" s="93">
        <f t="shared" si="1"/>
        <v>269056</v>
      </c>
      <c r="L34" s="31"/>
      <c r="M34" s="53">
        <v>0</v>
      </c>
      <c r="N34" s="93">
        <f t="shared" si="2"/>
        <v>269056</v>
      </c>
      <c r="P34" s="71"/>
    </row>
    <row r="35" spans="1:16" ht="12.75">
      <c r="A35" s="34" t="str">
        <f>+'Original ABG Allocation'!A34</f>
        <v>29</v>
      </c>
      <c r="B35" s="34" t="str">
        <f>+'Original ABG Allocation'!B34</f>
        <v>BUCKS</v>
      </c>
      <c r="C35" s="63">
        <f>+'Original ABG Allocation'!F34</f>
        <v>80421</v>
      </c>
      <c r="D35" s="162"/>
      <c r="E35" s="182">
        <v>179328</v>
      </c>
      <c r="F35" s="162"/>
      <c r="G35" s="71">
        <f t="shared" si="0"/>
        <v>35295</v>
      </c>
      <c r="H35" s="71">
        <f t="shared" si="3"/>
        <v>115716</v>
      </c>
      <c r="I35" s="47"/>
      <c r="J35" s="53">
        <v>0</v>
      </c>
      <c r="K35" s="93">
        <f t="shared" si="1"/>
        <v>115716</v>
      </c>
      <c r="L35" s="31"/>
      <c r="M35" s="53">
        <v>0</v>
      </c>
      <c r="N35" s="93">
        <f t="shared" si="2"/>
        <v>115716</v>
      </c>
      <c r="P35" s="71"/>
    </row>
    <row r="36" spans="1:16" ht="12.75">
      <c r="A36" s="34" t="str">
        <f>+'Original ABG Allocation'!A35</f>
        <v>30</v>
      </c>
      <c r="B36" s="34" t="str">
        <f>+'Original ABG Allocation'!B35</f>
        <v>DELAWARE</v>
      </c>
      <c r="C36" s="63">
        <f>+'Original ABG Allocation'!F35</f>
        <v>92075</v>
      </c>
      <c r="D36" s="162"/>
      <c r="E36" s="182">
        <v>187523</v>
      </c>
      <c r="F36" s="162"/>
      <c r="G36" s="71">
        <f t="shared" si="0"/>
        <v>28930</v>
      </c>
      <c r="H36" s="71">
        <f t="shared" si="3"/>
        <v>121005</v>
      </c>
      <c r="I36" s="47"/>
      <c r="J36" s="53">
        <v>0</v>
      </c>
      <c r="K36" s="93">
        <f t="shared" si="1"/>
        <v>121005</v>
      </c>
      <c r="L36" s="31"/>
      <c r="M36" s="53">
        <v>0</v>
      </c>
      <c r="N36" s="93">
        <f t="shared" si="2"/>
        <v>121005</v>
      </c>
      <c r="P36" s="71"/>
    </row>
    <row r="37" spans="1:16" ht="12.75">
      <c r="A37" s="34" t="str">
        <f>+'Original ABG Allocation'!A36</f>
        <v>31</v>
      </c>
      <c r="B37" s="34" t="str">
        <f>+'Original ABG Allocation'!B36</f>
        <v>PHILADELPHIA</v>
      </c>
      <c r="C37" s="63">
        <f>+'Original ABG Allocation'!F36</f>
        <v>803599</v>
      </c>
      <c r="D37" s="162"/>
      <c r="E37" s="182">
        <v>1533329</v>
      </c>
      <c r="F37" s="162"/>
      <c r="G37" s="71">
        <f>H37-C37</f>
        <v>185825</v>
      </c>
      <c r="H37" s="71">
        <f>ROUND(((E37/$E$59)*$E$61),0)</f>
        <v>989424</v>
      </c>
      <c r="I37" s="47"/>
      <c r="J37" s="53">
        <v>0</v>
      </c>
      <c r="K37" s="93">
        <f t="shared" si="1"/>
        <v>989424</v>
      </c>
      <c r="L37" s="31"/>
      <c r="M37" s="53">
        <v>0</v>
      </c>
      <c r="N37" s="93">
        <f t="shared" si="2"/>
        <v>989424</v>
      </c>
      <c r="P37" s="71"/>
    </row>
    <row r="38" spans="1:16" ht="12.75">
      <c r="A38" s="34" t="str">
        <f>+'Original ABG Allocation'!A37</f>
        <v>32</v>
      </c>
      <c r="B38" s="34" t="str">
        <f>+'Original ABG Allocation'!B37</f>
        <v>BERKS</v>
      </c>
      <c r="C38" s="63">
        <f>+'Original ABG Allocation'!F37</f>
        <v>158821</v>
      </c>
      <c r="D38" s="162"/>
      <c r="E38" s="182">
        <v>279511</v>
      </c>
      <c r="F38" s="162"/>
      <c r="G38" s="71">
        <f t="shared" si="0"/>
        <v>21541</v>
      </c>
      <c r="H38" s="71">
        <f t="shared" si="3"/>
        <v>180362</v>
      </c>
      <c r="I38" s="47"/>
      <c r="J38" s="53">
        <v>0</v>
      </c>
      <c r="K38" s="93">
        <f t="shared" si="1"/>
        <v>180362</v>
      </c>
      <c r="L38" s="31"/>
      <c r="M38" s="53">
        <v>0</v>
      </c>
      <c r="N38" s="93">
        <f t="shared" si="2"/>
        <v>180362</v>
      </c>
      <c r="P38" s="71"/>
    </row>
    <row r="39" spans="1:16" ht="12.75">
      <c r="A39" s="34" t="str">
        <f>+'Original ABG Allocation'!A38</f>
        <v>33</v>
      </c>
      <c r="B39" s="34" t="str">
        <f>+'Original ABG Allocation'!B38</f>
        <v>LEHIGH</v>
      </c>
      <c r="C39" s="63">
        <f>+'Original ABG Allocation'!F38</f>
        <v>42793</v>
      </c>
      <c r="D39" s="162"/>
      <c r="E39" s="182">
        <v>84805.51</v>
      </c>
      <c r="F39" s="162"/>
      <c r="G39" s="71">
        <f t="shared" si="0"/>
        <v>11930</v>
      </c>
      <c r="H39" s="71">
        <f t="shared" si="3"/>
        <v>54723</v>
      </c>
      <c r="I39" s="47"/>
      <c r="J39" s="53">
        <v>0</v>
      </c>
      <c r="K39" s="93">
        <f aca="true" t="shared" si="4" ref="K39:K58">H39+J39</f>
        <v>54723</v>
      </c>
      <c r="L39" s="31"/>
      <c r="M39" s="53">
        <v>0</v>
      </c>
      <c r="N39" s="93">
        <f t="shared" si="2"/>
        <v>54723</v>
      </c>
      <c r="P39" s="71"/>
    </row>
    <row r="40" spans="1:16" ht="12.75">
      <c r="A40" s="34" t="str">
        <f>+'Original ABG Allocation'!A39</f>
        <v>34</v>
      </c>
      <c r="B40" s="34" t="str">
        <f>+'Original ABG Allocation'!B39</f>
        <v>NORTHAMPTON</v>
      </c>
      <c r="C40" s="63">
        <f>+'Original ABG Allocation'!F39</f>
        <v>73789</v>
      </c>
      <c r="D40" s="162"/>
      <c r="E40" s="182">
        <v>157748</v>
      </c>
      <c r="F40" s="162"/>
      <c r="G40" s="71">
        <f t="shared" si="0"/>
        <v>28002</v>
      </c>
      <c r="H40" s="71">
        <f t="shared" si="3"/>
        <v>101791</v>
      </c>
      <c r="I40" s="47"/>
      <c r="J40" s="53">
        <v>0</v>
      </c>
      <c r="K40" s="93">
        <f t="shared" si="4"/>
        <v>101791</v>
      </c>
      <c r="L40" s="31"/>
      <c r="M40" s="53">
        <v>0</v>
      </c>
      <c r="N40" s="93">
        <f t="shared" si="2"/>
        <v>101791</v>
      </c>
      <c r="P40" s="71"/>
    </row>
    <row r="41" spans="1:16" ht="12.75">
      <c r="A41" s="34" t="str">
        <f>+'Original ABG Allocation'!A40</f>
        <v>35</v>
      </c>
      <c r="B41" s="34" t="str">
        <f>+'Original ABG Allocation'!B40</f>
        <v>PIKE</v>
      </c>
      <c r="C41" s="63">
        <f>+'Original ABG Allocation'!F40</f>
        <v>20687</v>
      </c>
      <c r="D41" s="162"/>
      <c r="E41" s="182">
        <v>32828.01</v>
      </c>
      <c r="F41" s="162"/>
      <c r="G41" s="71">
        <f t="shared" si="0"/>
        <v>496</v>
      </c>
      <c r="H41" s="71">
        <f t="shared" si="3"/>
        <v>21183</v>
      </c>
      <c r="I41" s="47"/>
      <c r="J41" s="53">
        <v>0</v>
      </c>
      <c r="K41" s="93">
        <f t="shared" si="4"/>
        <v>21183</v>
      </c>
      <c r="L41" s="31"/>
      <c r="M41" s="53">
        <v>0</v>
      </c>
      <c r="N41" s="93">
        <f t="shared" si="2"/>
        <v>21183</v>
      </c>
      <c r="P41" s="71"/>
    </row>
    <row r="42" spans="1:16" ht="12.75">
      <c r="A42" s="34" t="str">
        <f>+'Original ABG Allocation'!A41</f>
        <v>36</v>
      </c>
      <c r="B42" s="34" t="str">
        <f>+'Original ABG Allocation'!B41</f>
        <v>B/S/S/T</v>
      </c>
      <c r="C42" s="63">
        <f>+'Original ABG Allocation'!F41</f>
        <v>98527</v>
      </c>
      <c r="D42" s="162"/>
      <c r="E42" s="182">
        <v>185113</v>
      </c>
      <c r="F42" s="162"/>
      <c r="G42" s="71">
        <f t="shared" si="0"/>
        <v>20922</v>
      </c>
      <c r="H42" s="71">
        <f t="shared" si="3"/>
        <v>119449</v>
      </c>
      <c r="I42" s="47"/>
      <c r="J42" s="53">
        <v>0</v>
      </c>
      <c r="K42" s="93">
        <f t="shared" si="4"/>
        <v>119449</v>
      </c>
      <c r="L42" s="31"/>
      <c r="M42" s="53">
        <v>0</v>
      </c>
      <c r="N42" s="93">
        <f t="shared" si="2"/>
        <v>119449</v>
      </c>
      <c r="P42" s="71"/>
    </row>
    <row r="43" spans="1:16" ht="12.75">
      <c r="A43" s="34" t="str">
        <f>+'Original ABG Allocation'!A42</f>
        <v>37</v>
      </c>
      <c r="B43" s="34" t="str">
        <f>+'Original ABG Allocation'!B42</f>
        <v>LUZERNE/WYOMING</v>
      </c>
      <c r="C43" s="63">
        <f>+'Original ABG Allocation'!F42</f>
        <v>219979</v>
      </c>
      <c r="D43" s="162"/>
      <c r="E43" s="182">
        <v>311705</v>
      </c>
      <c r="F43" s="162"/>
      <c r="G43" s="71">
        <f t="shared" si="0"/>
        <v>-18843</v>
      </c>
      <c r="H43" s="71">
        <f t="shared" si="3"/>
        <v>201136</v>
      </c>
      <c r="I43" s="47"/>
      <c r="J43" s="53">
        <v>0</v>
      </c>
      <c r="K43" s="93">
        <f t="shared" si="4"/>
        <v>201136</v>
      </c>
      <c r="L43" s="31"/>
      <c r="M43" s="53">
        <v>0</v>
      </c>
      <c r="N43" s="93">
        <f t="shared" si="2"/>
        <v>201136</v>
      </c>
      <c r="P43" s="71"/>
    </row>
    <row r="44" spans="1:16" ht="12.75">
      <c r="A44" s="34" t="str">
        <f>+'Original ABG Allocation'!A43</f>
        <v>38</v>
      </c>
      <c r="B44" s="34" t="str">
        <f>+'Original ABG Allocation'!B43</f>
        <v>LACKAWANNA</v>
      </c>
      <c r="C44" s="63">
        <f>+'Original ABG Allocation'!F43</f>
        <v>124839</v>
      </c>
      <c r="D44" s="162"/>
      <c r="E44" s="182">
        <v>244348</v>
      </c>
      <c r="F44" s="162"/>
      <c r="G44" s="71">
        <f t="shared" si="0"/>
        <v>32833</v>
      </c>
      <c r="H44" s="71">
        <f t="shared" si="3"/>
        <v>157672</v>
      </c>
      <c r="I44" s="47"/>
      <c r="J44" s="53">
        <v>0</v>
      </c>
      <c r="K44" s="93">
        <f t="shared" si="4"/>
        <v>157672</v>
      </c>
      <c r="L44" s="31"/>
      <c r="M44" s="53">
        <v>0</v>
      </c>
      <c r="N44" s="93">
        <f t="shared" si="2"/>
        <v>157672</v>
      </c>
      <c r="P44" s="71"/>
    </row>
    <row r="45" spans="1:16" ht="12.75">
      <c r="A45" s="34" t="str">
        <f>+'Original ABG Allocation'!A44</f>
        <v>39</v>
      </c>
      <c r="B45" s="34" t="str">
        <f>+'Original ABG Allocation'!B44</f>
        <v>CARBON</v>
      </c>
      <c r="C45" s="63">
        <f>+'Original ABG Allocation'!F44</f>
        <v>30903</v>
      </c>
      <c r="D45" s="162"/>
      <c r="E45" s="182">
        <v>56092</v>
      </c>
      <c r="F45" s="162"/>
      <c r="G45" s="71">
        <f t="shared" si="0"/>
        <v>5292</v>
      </c>
      <c r="H45" s="71">
        <f t="shared" si="3"/>
        <v>36195</v>
      </c>
      <c r="I45" s="47"/>
      <c r="J45" s="53">
        <v>0</v>
      </c>
      <c r="K45" s="93">
        <f t="shared" si="4"/>
        <v>36195</v>
      </c>
      <c r="L45" s="31"/>
      <c r="M45" s="53">
        <v>0</v>
      </c>
      <c r="N45" s="93">
        <f t="shared" si="2"/>
        <v>36195</v>
      </c>
      <c r="P45" s="71"/>
    </row>
    <row r="46" spans="1:16" ht="12.75">
      <c r="A46" s="34" t="str">
        <f>+'Original ABG Allocation'!A45</f>
        <v>40</v>
      </c>
      <c r="B46" s="34" t="str">
        <f>+'Original ABG Allocation'!B45</f>
        <v>SCHUYLKILL</v>
      </c>
      <c r="C46" s="63">
        <f>+'Original ABG Allocation'!F45</f>
        <v>56511</v>
      </c>
      <c r="D46" s="162"/>
      <c r="E46" s="182">
        <v>104608</v>
      </c>
      <c r="F46" s="162"/>
      <c r="G46" s="71">
        <f t="shared" si="0"/>
        <v>10990</v>
      </c>
      <c r="H46" s="71">
        <f t="shared" si="3"/>
        <v>67501</v>
      </c>
      <c r="I46" s="47"/>
      <c r="J46" s="53">
        <v>0</v>
      </c>
      <c r="K46" s="93">
        <f t="shared" si="4"/>
        <v>67501</v>
      </c>
      <c r="L46" s="31"/>
      <c r="M46" s="53">
        <v>0</v>
      </c>
      <c r="N46" s="93">
        <f t="shared" si="2"/>
        <v>67501</v>
      </c>
      <c r="P46" s="71"/>
    </row>
    <row r="47" spans="1:16" ht="12.75">
      <c r="A47" s="34" t="str">
        <f>+'Original ABG Allocation'!A46</f>
        <v>41</v>
      </c>
      <c r="B47" s="34" t="str">
        <f>+'Original ABG Allocation'!B46</f>
        <v>CLEARFIELD</v>
      </c>
      <c r="C47" s="63">
        <f>+'Original ABG Allocation'!F46</f>
        <v>110249</v>
      </c>
      <c r="D47" s="162"/>
      <c r="E47" s="182">
        <v>183800</v>
      </c>
      <c r="F47" s="162"/>
      <c r="G47" s="71">
        <f t="shared" si="0"/>
        <v>8353</v>
      </c>
      <c r="H47" s="71">
        <f t="shared" si="3"/>
        <v>118602</v>
      </c>
      <c r="I47" s="47"/>
      <c r="J47" s="53">
        <v>0</v>
      </c>
      <c r="K47" s="93">
        <f t="shared" si="4"/>
        <v>118602</v>
      </c>
      <c r="L47" s="31"/>
      <c r="M47" s="53">
        <v>0</v>
      </c>
      <c r="N47" s="93">
        <f t="shared" si="2"/>
        <v>118602</v>
      </c>
      <c r="P47" s="71"/>
    </row>
    <row r="48" spans="1:16" ht="12.75">
      <c r="A48" s="34" t="str">
        <f>+'Original ABG Allocation'!A47</f>
        <v>42</v>
      </c>
      <c r="B48" s="34" t="str">
        <f>+'Original ABG Allocation'!B47</f>
        <v>JEFFERSON</v>
      </c>
      <c r="C48" s="63">
        <f>+'Original ABG Allocation'!F47</f>
        <v>28079</v>
      </c>
      <c r="D48" s="162"/>
      <c r="E48" s="182">
        <v>54040</v>
      </c>
      <c r="F48" s="162"/>
      <c r="G48" s="71">
        <f t="shared" si="0"/>
        <v>6792</v>
      </c>
      <c r="H48" s="71">
        <f t="shared" si="3"/>
        <v>34871</v>
      </c>
      <c r="I48" s="47"/>
      <c r="J48" s="53">
        <v>0</v>
      </c>
      <c r="K48" s="93">
        <f t="shared" si="4"/>
        <v>34871</v>
      </c>
      <c r="L48" s="31"/>
      <c r="M48" s="53">
        <v>0</v>
      </c>
      <c r="N48" s="93">
        <f t="shared" si="2"/>
        <v>34871</v>
      </c>
      <c r="P48" s="71"/>
    </row>
    <row r="49" spans="1:16" ht="12.75">
      <c r="A49" s="34" t="str">
        <f>+'Original ABG Allocation'!A48</f>
        <v>43</v>
      </c>
      <c r="B49" s="34" t="str">
        <f>+'Original ABG Allocation'!B48</f>
        <v>FOREST/WARREN</v>
      </c>
      <c r="C49" s="63">
        <f>+'Original ABG Allocation'!F48</f>
        <v>27753</v>
      </c>
      <c r="D49" s="162"/>
      <c r="E49" s="182">
        <v>47222</v>
      </c>
      <c r="F49" s="162"/>
      <c r="G49" s="71">
        <f t="shared" si="0"/>
        <v>2718</v>
      </c>
      <c r="H49" s="71">
        <f t="shared" si="3"/>
        <v>30471</v>
      </c>
      <c r="I49" s="47"/>
      <c r="J49" s="53">
        <v>0</v>
      </c>
      <c r="K49" s="93">
        <f t="shared" si="4"/>
        <v>30471</v>
      </c>
      <c r="L49" s="31"/>
      <c r="M49" s="53">
        <v>0</v>
      </c>
      <c r="N49" s="93">
        <f t="shared" si="2"/>
        <v>30471</v>
      </c>
      <c r="P49" s="71"/>
    </row>
    <row r="50" spans="1:16" ht="12.75">
      <c r="A50" s="34" t="str">
        <f>+'Original ABG Allocation'!A49</f>
        <v>44</v>
      </c>
      <c r="B50" s="34" t="str">
        <f>+'Original ABG Allocation'!B49</f>
        <v>VENANGO</v>
      </c>
      <c r="C50" s="63">
        <f>+'Original ABG Allocation'!F49</f>
        <v>36107</v>
      </c>
      <c r="D50" s="162"/>
      <c r="E50" s="182">
        <v>73393.75</v>
      </c>
      <c r="F50" s="162"/>
      <c r="G50" s="71">
        <f t="shared" si="0"/>
        <v>11252</v>
      </c>
      <c r="H50" s="71">
        <f t="shared" si="3"/>
        <v>47359</v>
      </c>
      <c r="I50" s="47"/>
      <c r="J50" s="53">
        <v>0</v>
      </c>
      <c r="K50" s="93">
        <f t="shared" si="4"/>
        <v>47359</v>
      </c>
      <c r="L50" s="31"/>
      <c r="M50" s="53">
        <v>0</v>
      </c>
      <c r="N50" s="93">
        <f t="shared" si="2"/>
        <v>47359</v>
      </c>
      <c r="P50" s="71"/>
    </row>
    <row r="51" spans="1:16" ht="12.75">
      <c r="A51" s="34" t="str">
        <f>+'Original ABG Allocation'!A50</f>
        <v>45</v>
      </c>
      <c r="B51" s="34" t="str">
        <f>+'Original ABG Allocation'!B50</f>
        <v>ARMSTRONG</v>
      </c>
      <c r="C51" s="63">
        <f>+'Original ABG Allocation'!F50</f>
        <v>71631</v>
      </c>
      <c r="D51" s="162"/>
      <c r="E51" s="182">
        <v>141946</v>
      </c>
      <c r="F51" s="162"/>
      <c r="G51" s="71">
        <f t="shared" si="0"/>
        <v>19964</v>
      </c>
      <c r="H51" s="71">
        <f t="shared" si="3"/>
        <v>91595</v>
      </c>
      <c r="I51" s="47"/>
      <c r="J51" s="53">
        <v>0</v>
      </c>
      <c r="K51" s="93">
        <f t="shared" si="4"/>
        <v>91595</v>
      </c>
      <c r="L51" s="31"/>
      <c r="M51" s="53">
        <v>0</v>
      </c>
      <c r="N51" s="93">
        <f t="shared" si="2"/>
        <v>91595</v>
      </c>
      <c r="P51" s="71"/>
    </row>
    <row r="52" spans="1:16" ht="12.75">
      <c r="A52" s="34" t="str">
        <f>+'Original ABG Allocation'!A51</f>
        <v>46</v>
      </c>
      <c r="B52" s="34" t="str">
        <f>+'Original ABG Allocation'!B51</f>
        <v>LAWRENCE</v>
      </c>
      <c r="C52" s="63">
        <f>+'Original ABG Allocation'!F51</f>
        <v>43055</v>
      </c>
      <c r="D52" s="162"/>
      <c r="E52" s="182">
        <v>82121</v>
      </c>
      <c r="F52" s="162"/>
      <c r="G52" s="71">
        <f t="shared" si="0"/>
        <v>9936</v>
      </c>
      <c r="H52" s="71">
        <f t="shared" si="3"/>
        <v>52991</v>
      </c>
      <c r="I52" s="47"/>
      <c r="J52" s="53">
        <v>0</v>
      </c>
      <c r="K52" s="93">
        <f t="shared" si="4"/>
        <v>52991</v>
      </c>
      <c r="L52" s="31"/>
      <c r="M52" s="53">
        <v>0</v>
      </c>
      <c r="N52" s="93">
        <f t="shared" si="2"/>
        <v>52991</v>
      </c>
      <c r="P52" s="71"/>
    </row>
    <row r="53" spans="1:16" ht="12.75">
      <c r="A53" s="34" t="str">
        <f>+'Original ABG Allocation'!A52</f>
        <v>47</v>
      </c>
      <c r="B53" s="34" t="str">
        <f>+'Original ABG Allocation'!B52</f>
        <v>MERCER</v>
      </c>
      <c r="C53" s="63">
        <f>+'Original ABG Allocation'!F52</f>
        <v>41143</v>
      </c>
      <c r="D53" s="162"/>
      <c r="E53" s="182">
        <v>103936</v>
      </c>
      <c r="F53" s="162"/>
      <c r="G53" s="71">
        <f t="shared" si="0"/>
        <v>25925</v>
      </c>
      <c r="H53" s="71">
        <f t="shared" si="3"/>
        <v>67068</v>
      </c>
      <c r="I53" s="47"/>
      <c r="J53" s="53">
        <v>0</v>
      </c>
      <c r="K53" s="93">
        <f t="shared" si="4"/>
        <v>67068</v>
      </c>
      <c r="L53" s="31"/>
      <c r="M53" s="53">
        <v>0</v>
      </c>
      <c r="N53" s="93">
        <f t="shared" si="2"/>
        <v>67068</v>
      </c>
      <c r="P53" s="71"/>
    </row>
    <row r="54" spans="1:16" ht="12.75">
      <c r="A54" s="34" t="str">
        <f>+'Original ABG Allocation'!A53</f>
        <v>48</v>
      </c>
      <c r="B54" s="34" t="str">
        <f>+'Original ABG Allocation'!B53</f>
        <v>MONROE</v>
      </c>
      <c r="C54" s="63">
        <f>+'Original ABG Allocation'!F53</f>
        <v>37809</v>
      </c>
      <c r="D54" s="162"/>
      <c r="E54" s="182">
        <v>119306</v>
      </c>
      <c r="F54" s="162"/>
      <c r="G54" s="71">
        <f t="shared" si="0"/>
        <v>39177</v>
      </c>
      <c r="H54" s="71">
        <f t="shared" si="3"/>
        <v>76986</v>
      </c>
      <c r="I54" s="47"/>
      <c r="J54" s="53">
        <v>0</v>
      </c>
      <c r="K54" s="93">
        <f t="shared" si="4"/>
        <v>76986</v>
      </c>
      <c r="L54" s="31"/>
      <c r="M54" s="53">
        <v>0</v>
      </c>
      <c r="N54" s="93">
        <f t="shared" si="2"/>
        <v>76986</v>
      </c>
      <c r="P54" s="71"/>
    </row>
    <row r="55" spans="1:16" ht="12.75">
      <c r="A55" s="34" t="str">
        <f>+'Original ABG Allocation'!A54</f>
        <v>49</v>
      </c>
      <c r="B55" s="34" t="str">
        <f>+'Original ABG Allocation'!B54</f>
        <v>CLARION</v>
      </c>
      <c r="C55" s="63">
        <f>+'Original ABG Allocation'!F54</f>
        <v>29696</v>
      </c>
      <c r="D55" s="162"/>
      <c r="E55" s="182">
        <v>49983</v>
      </c>
      <c r="F55" s="162"/>
      <c r="G55" s="71">
        <f t="shared" si="0"/>
        <v>2557</v>
      </c>
      <c r="H55" s="71">
        <f t="shared" si="3"/>
        <v>32253</v>
      </c>
      <c r="I55" s="47"/>
      <c r="J55" s="53">
        <v>0</v>
      </c>
      <c r="K55" s="93">
        <f t="shared" si="4"/>
        <v>32253</v>
      </c>
      <c r="L55" s="31"/>
      <c r="M55" s="53">
        <v>0</v>
      </c>
      <c r="N55" s="93">
        <f t="shared" si="2"/>
        <v>32253</v>
      </c>
      <c r="P55" s="71"/>
    </row>
    <row r="56" spans="1:16" ht="12.75">
      <c r="A56" s="34" t="str">
        <f>+'Original ABG Allocation'!A55</f>
        <v>50</v>
      </c>
      <c r="B56" s="34" t="str">
        <f>+'Original ABG Allocation'!B55</f>
        <v>BUTLER</v>
      </c>
      <c r="C56" s="63">
        <f>+'Original ABG Allocation'!F55</f>
        <v>40783</v>
      </c>
      <c r="D56" s="162"/>
      <c r="E56" s="182">
        <v>81896</v>
      </c>
      <c r="F56" s="162"/>
      <c r="G56" s="71">
        <f t="shared" si="0"/>
        <v>12063</v>
      </c>
      <c r="H56" s="71">
        <f t="shared" si="3"/>
        <v>52846</v>
      </c>
      <c r="I56" s="47"/>
      <c r="J56" s="53">
        <v>0</v>
      </c>
      <c r="K56" s="93">
        <f t="shared" si="4"/>
        <v>52846</v>
      </c>
      <c r="L56" s="31"/>
      <c r="M56" s="53">
        <v>0</v>
      </c>
      <c r="N56" s="93">
        <f t="shared" si="2"/>
        <v>52846</v>
      </c>
      <c r="P56" s="71"/>
    </row>
    <row r="57" spans="1:16" ht="12.75">
      <c r="A57" s="34" t="str">
        <f>+'Original ABG Allocation'!A56</f>
        <v>51</v>
      </c>
      <c r="B57" s="34" t="str">
        <f>+'Original ABG Allocation'!B56</f>
        <v>POTTER</v>
      </c>
      <c r="C57" s="63">
        <f>+'Original ABG Allocation'!F56</f>
        <v>14811</v>
      </c>
      <c r="D57" s="162"/>
      <c r="E57" s="182">
        <v>22290</v>
      </c>
      <c r="F57" s="162"/>
      <c r="G57" s="71">
        <f t="shared" si="0"/>
        <v>-428</v>
      </c>
      <c r="H57" s="71">
        <f t="shared" si="3"/>
        <v>14383</v>
      </c>
      <c r="I57" s="47"/>
      <c r="J57" s="53">
        <v>0</v>
      </c>
      <c r="K57" s="93">
        <f t="shared" si="4"/>
        <v>14383</v>
      </c>
      <c r="L57" s="31"/>
      <c r="M57" s="53">
        <v>0</v>
      </c>
      <c r="N57" s="93">
        <f t="shared" si="2"/>
        <v>14383</v>
      </c>
      <c r="P57" s="71"/>
    </row>
    <row r="58" spans="1:16" ht="12.75">
      <c r="A58" s="34" t="str">
        <f>+'Original ABG Allocation'!A57</f>
        <v>52</v>
      </c>
      <c r="B58" s="34" t="str">
        <f>+'Original ABG Allocation'!B57</f>
        <v>WAYNE</v>
      </c>
      <c r="C58" s="63">
        <f>+'Original ABG Allocation'!F57</f>
        <v>55047</v>
      </c>
      <c r="D58" s="162"/>
      <c r="E58" s="182">
        <v>99100.25</v>
      </c>
      <c r="F58" s="162"/>
      <c r="G58" s="71">
        <f t="shared" si="0"/>
        <v>8903</v>
      </c>
      <c r="H58" s="71">
        <f>ROUND(((E58/$E$59)*$E$61),0)+3</f>
        <v>63950</v>
      </c>
      <c r="I58" s="47"/>
      <c r="J58" s="53">
        <v>0</v>
      </c>
      <c r="K58" s="93">
        <f t="shared" si="4"/>
        <v>63950</v>
      </c>
      <c r="L58" s="31"/>
      <c r="M58" s="53">
        <v>0</v>
      </c>
      <c r="N58" s="93">
        <f t="shared" si="2"/>
        <v>63950</v>
      </c>
      <c r="P58" s="71"/>
    </row>
    <row r="59" spans="2:14" ht="13.5" thickBot="1">
      <c r="B59" s="37" t="s">
        <v>147</v>
      </c>
      <c r="C59" s="167">
        <f>SUM(C7:C58)</f>
        <v>4963443</v>
      </c>
      <c r="D59" s="162"/>
      <c r="E59" s="167">
        <f>SUM(E7:E58)</f>
        <v>9298312.73</v>
      </c>
      <c r="F59" s="162"/>
      <c r="G59" s="167">
        <f>SUM(G7:G58)</f>
        <v>1036557</v>
      </c>
      <c r="H59" s="167">
        <f>SUM(H7:H58)</f>
        <v>6000000</v>
      </c>
      <c r="I59" s="103"/>
      <c r="J59" s="21">
        <f>SUM(J7:J58)</f>
        <v>0</v>
      </c>
      <c r="K59" s="21">
        <f>SUM(K7:K58)</f>
        <v>6000000</v>
      </c>
      <c r="M59" s="21">
        <f>SUM(M7:M58)</f>
        <v>0</v>
      </c>
      <c r="N59" s="21">
        <f>SUM(N7:N58)</f>
        <v>6000000</v>
      </c>
    </row>
    <row r="60" ht="13.5" thickTop="1"/>
    <row r="61" spans="1:13" ht="13.5" thickBot="1">
      <c r="A61" s="1" t="s">
        <v>221</v>
      </c>
      <c r="E61" s="129">
        <v>6000000</v>
      </c>
      <c r="J61" s="127"/>
      <c r="M61" s="127"/>
    </row>
    <row r="62" ht="13.5" thickTop="1"/>
    <row r="63" ht="12.75">
      <c r="E63" s="183"/>
    </row>
  </sheetData>
  <sheetProtection password="EB95" sheet="1"/>
  <mergeCells count="3">
    <mergeCell ref="J4:K4"/>
    <mergeCell ref="M3:N3"/>
    <mergeCell ref="G4:H4"/>
  </mergeCells>
  <printOptions/>
  <pageMargins left="0.5" right="0.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80" zoomScaleNormal="80" zoomScalePageLayoutView="0" workbookViewId="0" topLeftCell="A1">
      <pane xSplit="2" ySplit="6" topLeftCell="C7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7" sqref="C7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2.7109375" style="10" customWidth="1"/>
    <col min="5" max="5" width="12.421875" style="3" bestFit="1" customWidth="1"/>
    <col min="6" max="6" width="11.28125" style="3" bestFit="1" customWidth="1"/>
    <col min="7" max="7" width="2.7109375" style="3" customWidth="1"/>
    <col min="8" max="8" width="10.8515625" style="3" customWidth="1"/>
    <col min="9" max="9" width="10.57421875" style="3" customWidth="1"/>
    <col min="10" max="10" width="1.8515625" style="3" customWidth="1"/>
    <col min="11" max="11" width="10.8515625" style="3" hidden="1" customWidth="1"/>
    <col min="12" max="12" width="10.57421875" style="3" hidden="1" customWidth="1"/>
    <col min="13" max="15" width="9.140625" style="3" customWidth="1"/>
    <col min="16" max="16" width="11.28125" style="3" bestFit="1" customWidth="1"/>
    <col min="17" max="16384" width="9.140625" style="3" customWidth="1"/>
  </cols>
  <sheetData>
    <row r="1" spans="1:4" ht="12.75">
      <c r="A1" s="1" t="s">
        <v>76</v>
      </c>
      <c r="C1" s="1" t="s">
        <v>271</v>
      </c>
      <c r="D1" s="9"/>
    </row>
    <row r="2" spans="1:7" ht="12.75">
      <c r="A2" s="30" t="str">
        <f>+'Original ABG Allocation'!A3</f>
        <v>FY 2021-22</v>
      </c>
      <c r="C2" s="10"/>
      <c r="F2" s="10"/>
      <c r="G2" s="10"/>
    </row>
    <row r="3" spans="1:12" s="43" customFormat="1" ht="12.75">
      <c r="A3" s="2"/>
      <c r="B3" s="55"/>
      <c r="C3" s="128" t="s">
        <v>255</v>
      </c>
      <c r="D3" s="128"/>
      <c r="E3" s="12"/>
      <c r="F3" s="12"/>
      <c r="G3" s="12"/>
      <c r="K3" s="250" t="s">
        <v>231</v>
      </c>
      <c r="L3" s="252"/>
    </row>
    <row r="4" spans="1:12" s="43" customFormat="1" ht="12.75">
      <c r="A4" s="2"/>
      <c r="B4" s="55"/>
      <c r="C4" s="13" t="s">
        <v>162</v>
      </c>
      <c r="D4" s="14"/>
      <c r="E4" s="250" t="s">
        <v>151</v>
      </c>
      <c r="F4" s="252"/>
      <c r="G4" s="23"/>
      <c r="H4" s="250" t="s">
        <v>150</v>
      </c>
      <c r="I4" s="252"/>
      <c r="K4" s="2" t="s">
        <v>78</v>
      </c>
      <c r="L4" s="23" t="s">
        <v>156</v>
      </c>
    </row>
    <row r="5" spans="1:12" s="43" customFormat="1" ht="12.75">
      <c r="A5" s="2"/>
      <c r="B5" s="55"/>
      <c r="C5" s="14"/>
      <c r="D5" s="14"/>
      <c r="E5" s="152" t="s">
        <v>248</v>
      </c>
      <c r="F5" s="153"/>
      <c r="G5" s="23"/>
      <c r="H5" s="2" t="s">
        <v>78</v>
      </c>
      <c r="I5" s="23" t="s">
        <v>156</v>
      </c>
      <c r="K5" s="2"/>
      <c r="L5" s="23"/>
    </row>
    <row r="6" spans="1:12" s="43" customFormat="1" ht="12.75">
      <c r="A6" s="2"/>
      <c r="B6" s="55"/>
      <c r="C6" s="105"/>
      <c r="D6" s="105"/>
      <c r="E6" s="96" t="s">
        <v>249</v>
      </c>
      <c r="F6" s="59" t="s">
        <v>22</v>
      </c>
      <c r="G6" s="22"/>
      <c r="H6" s="60" t="s">
        <v>152</v>
      </c>
      <c r="I6" s="22" t="s">
        <v>81</v>
      </c>
      <c r="K6" s="60" t="s">
        <v>152</v>
      </c>
      <c r="L6" s="22" t="s">
        <v>81</v>
      </c>
    </row>
    <row r="7" spans="1:12" ht="12.75">
      <c r="A7" s="34" t="str">
        <f>+'Original ABG Allocation'!A6</f>
        <v>01</v>
      </c>
      <c r="B7" s="34" t="str">
        <f>+'Original ABG Allocation'!B6</f>
        <v>ERIE</v>
      </c>
      <c r="C7" s="63">
        <f>+'Original ABG Allocation'!G6</f>
        <v>20097</v>
      </c>
      <c r="D7" s="203"/>
      <c r="E7" s="71">
        <v>-947.0833712034655</v>
      </c>
      <c r="F7" s="162">
        <f aca="true" t="shared" si="0" ref="F7:F38">C7+E7</f>
        <v>19149.916628796534</v>
      </c>
      <c r="G7" s="31"/>
      <c r="H7" s="16">
        <v>0</v>
      </c>
      <c r="I7" s="31">
        <f aca="true" t="shared" si="1" ref="I7:I38">F7+H7</f>
        <v>19149.916628796534</v>
      </c>
      <c r="K7" s="16">
        <v>0</v>
      </c>
      <c r="L7" s="31">
        <f aca="true" t="shared" si="2" ref="L7:L58">I7+K7</f>
        <v>19149.916628796534</v>
      </c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63">
        <f>+'Original ABG Allocation'!G7</f>
        <v>10676</v>
      </c>
      <c r="D8" s="203"/>
      <c r="E8" s="71">
        <v>-1725.4130282474562</v>
      </c>
      <c r="F8" s="162">
        <f t="shared" si="0"/>
        <v>8950.586971752544</v>
      </c>
      <c r="G8" s="31"/>
      <c r="H8" s="16">
        <v>0</v>
      </c>
      <c r="I8" s="31">
        <f t="shared" si="1"/>
        <v>8950.586971752544</v>
      </c>
      <c r="K8" s="16">
        <v>0</v>
      </c>
      <c r="L8" s="31">
        <f t="shared" si="2"/>
        <v>8950.586971752544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63">
        <f>+'Original ABG Allocation'!G8</f>
        <v>11237</v>
      </c>
      <c r="D9" s="203"/>
      <c r="E9" s="71">
        <v>-3038.169201586752</v>
      </c>
      <c r="F9" s="162">
        <f t="shared" si="0"/>
        <v>8198.830798413248</v>
      </c>
      <c r="G9" s="31"/>
      <c r="H9" s="16">
        <v>0</v>
      </c>
      <c r="I9" s="31">
        <f t="shared" si="1"/>
        <v>8198.830798413248</v>
      </c>
      <c r="K9" s="16">
        <v>0</v>
      </c>
      <c r="L9" s="31">
        <f t="shared" si="2"/>
        <v>8198.830798413248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63">
        <f>+'Original ABG Allocation'!G9</f>
        <v>15815</v>
      </c>
      <c r="D10" s="203"/>
      <c r="E10" s="71">
        <v>-2496.9689188360608</v>
      </c>
      <c r="F10" s="162">
        <f t="shared" si="0"/>
        <v>13318.03108116394</v>
      </c>
      <c r="G10" s="31"/>
      <c r="H10" s="16">
        <v>0</v>
      </c>
      <c r="I10" s="31">
        <f t="shared" si="1"/>
        <v>13318.03108116394</v>
      </c>
      <c r="K10" s="16">
        <v>0</v>
      </c>
      <c r="L10" s="31">
        <f t="shared" si="2"/>
        <v>13318.03108116394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63">
        <f>+'Original ABG Allocation'!G10</f>
        <v>10185</v>
      </c>
      <c r="D11" s="203"/>
      <c r="E11" s="71">
        <v>-2169.2898792430133</v>
      </c>
      <c r="F11" s="162">
        <f t="shared" si="0"/>
        <v>8015.710120756987</v>
      </c>
      <c r="G11" s="31"/>
      <c r="H11" s="16">
        <v>0</v>
      </c>
      <c r="I11" s="31">
        <f t="shared" si="1"/>
        <v>8015.710120756987</v>
      </c>
      <c r="K11" s="16">
        <v>0</v>
      </c>
      <c r="L11" s="31">
        <f t="shared" si="2"/>
        <v>8015.710120756987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63">
        <f>+'Original ABG Allocation'!G11</f>
        <v>107007</v>
      </c>
      <c r="D12" s="203"/>
      <c r="E12" s="71">
        <v>-23291.643952696875</v>
      </c>
      <c r="F12" s="162">
        <f t="shared" si="0"/>
        <v>83715.35604730312</v>
      </c>
      <c r="G12" s="31"/>
      <c r="H12" s="16">
        <v>0</v>
      </c>
      <c r="I12" s="31">
        <f t="shared" si="1"/>
        <v>83715.35604730312</v>
      </c>
      <c r="K12" s="16">
        <v>0</v>
      </c>
      <c r="L12" s="31">
        <f t="shared" si="2"/>
        <v>83715.35604730312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63">
        <f>+'Original ABG Allocation'!G12</f>
        <v>33328</v>
      </c>
      <c r="D13" s="203"/>
      <c r="E13" s="71">
        <v>-6657.765031441177</v>
      </c>
      <c r="F13" s="162">
        <f t="shared" si="0"/>
        <v>26670.234968558823</v>
      </c>
      <c r="G13" s="31"/>
      <c r="H13" s="16">
        <v>0</v>
      </c>
      <c r="I13" s="31">
        <f t="shared" si="1"/>
        <v>26670.234968558823</v>
      </c>
      <c r="K13" s="16">
        <v>0</v>
      </c>
      <c r="L13" s="31">
        <f t="shared" si="2"/>
        <v>26670.234968558823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63">
        <f>+'Original ABG Allocation'!G13</f>
        <v>39938</v>
      </c>
      <c r="D14" s="203"/>
      <c r="E14" s="71">
        <v>-6121.4566649412445</v>
      </c>
      <c r="F14" s="162">
        <f t="shared" si="0"/>
        <v>33816.543335058755</v>
      </c>
      <c r="G14" s="31"/>
      <c r="H14" s="16">
        <v>0</v>
      </c>
      <c r="I14" s="31">
        <f t="shared" si="1"/>
        <v>33816.543335058755</v>
      </c>
      <c r="K14" s="16">
        <v>0</v>
      </c>
      <c r="L14" s="31">
        <f t="shared" si="2"/>
        <v>33816.543335058755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63">
        <f>+'Original ABG Allocation'!G14</f>
        <v>11799</v>
      </c>
      <c r="D15" s="203"/>
      <c r="E15" s="71">
        <v>-3004.6510983353674</v>
      </c>
      <c r="F15" s="162">
        <f t="shared" si="0"/>
        <v>8794.348901664633</v>
      </c>
      <c r="G15" s="31"/>
      <c r="H15" s="16">
        <v>0</v>
      </c>
      <c r="I15" s="31">
        <f t="shared" si="1"/>
        <v>8794.348901664633</v>
      </c>
      <c r="K15" s="16">
        <v>0</v>
      </c>
      <c r="L15" s="31">
        <f t="shared" si="2"/>
        <v>8794.348901664633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63">
        <f>+'Original ABG Allocation'!G15</f>
        <v>17087</v>
      </c>
      <c r="D16" s="203"/>
      <c r="E16" s="71">
        <v>-3944.9816527962885</v>
      </c>
      <c r="F16" s="162">
        <f t="shared" si="0"/>
        <v>13142.018347203712</v>
      </c>
      <c r="G16" s="31"/>
      <c r="H16" s="16">
        <v>0</v>
      </c>
      <c r="I16" s="31">
        <f t="shared" si="1"/>
        <v>13142.018347203712</v>
      </c>
      <c r="K16" s="16">
        <v>0</v>
      </c>
      <c r="L16" s="31">
        <f t="shared" si="2"/>
        <v>13142.018347203712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63">
        <f>+'Original ABG Allocation'!G16</f>
        <v>11735</v>
      </c>
      <c r="D17" s="203"/>
      <c r="E17" s="71">
        <v>-2037.7372121011576</v>
      </c>
      <c r="F17" s="162">
        <f t="shared" si="0"/>
        <v>9697.262787898842</v>
      </c>
      <c r="G17" s="31"/>
      <c r="H17" s="16">
        <v>0</v>
      </c>
      <c r="I17" s="31">
        <f t="shared" si="1"/>
        <v>9697.262787898842</v>
      </c>
      <c r="K17" s="16">
        <v>0</v>
      </c>
      <c r="L17" s="31">
        <f t="shared" si="2"/>
        <v>9697.262787898842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63">
        <f>+'Original ABG Allocation'!G17</f>
        <v>14807</v>
      </c>
      <c r="D18" s="203"/>
      <c r="E18" s="71">
        <v>-1318.69721632264</v>
      </c>
      <c r="F18" s="162">
        <f t="shared" si="0"/>
        <v>13488.30278367736</v>
      </c>
      <c r="G18" s="31"/>
      <c r="H18" s="16">
        <v>0</v>
      </c>
      <c r="I18" s="31">
        <f t="shared" si="1"/>
        <v>13488.30278367736</v>
      </c>
      <c r="K18" s="16">
        <v>0</v>
      </c>
      <c r="L18" s="31">
        <f t="shared" si="2"/>
        <v>13488.30278367736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63">
        <f>+'Original ABG Allocation'!G18</f>
        <v>10000</v>
      </c>
      <c r="D19" s="203"/>
      <c r="E19" s="71">
        <v>-1427.2959195493204</v>
      </c>
      <c r="F19" s="162">
        <f t="shared" si="0"/>
        <v>8572.70408045068</v>
      </c>
      <c r="G19" s="31"/>
      <c r="H19" s="16">
        <v>0</v>
      </c>
      <c r="I19" s="31">
        <f t="shared" si="1"/>
        <v>8572.70408045068</v>
      </c>
      <c r="K19" s="16">
        <v>0</v>
      </c>
      <c r="L19" s="31">
        <f t="shared" si="2"/>
        <v>8572.70408045068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63">
        <f>+'Original ABG Allocation'!G19</f>
        <v>16355</v>
      </c>
      <c r="D20" s="203"/>
      <c r="E20" s="71">
        <v>-2923.69745711587</v>
      </c>
      <c r="F20" s="162">
        <f t="shared" si="0"/>
        <v>13431.30254288413</v>
      </c>
      <c r="G20" s="31"/>
      <c r="H20" s="16">
        <v>0</v>
      </c>
      <c r="I20" s="31">
        <f t="shared" si="1"/>
        <v>13431.30254288413</v>
      </c>
      <c r="K20" s="16">
        <v>0</v>
      </c>
      <c r="L20" s="31">
        <f t="shared" si="2"/>
        <v>13431.30254288413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63">
        <f>+'Original ABG Allocation'!G20</f>
        <v>10000</v>
      </c>
      <c r="D21" s="203"/>
      <c r="E21" s="71">
        <v>-2363.2663003442703</v>
      </c>
      <c r="F21" s="162">
        <f t="shared" si="0"/>
        <v>7636.73369965573</v>
      </c>
      <c r="G21" s="31"/>
      <c r="H21" s="16">
        <v>0</v>
      </c>
      <c r="I21" s="31">
        <f t="shared" si="1"/>
        <v>7636.73369965573</v>
      </c>
      <c r="K21" s="16">
        <v>0</v>
      </c>
      <c r="L21" s="31">
        <f t="shared" si="2"/>
        <v>7636.73369965573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63">
        <f>+'Original ABG Allocation'!G21</f>
        <v>11327</v>
      </c>
      <c r="D22" s="203"/>
      <c r="E22" s="71">
        <v>-2535.726650896151</v>
      </c>
      <c r="F22" s="162">
        <f t="shared" si="0"/>
        <v>8791.273349103849</v>
      </c>
      <c r="G22" s="31"/>
      <c r="H22" s="16">
        <v>0</v>
      </c>
      <c r="I22" s="31">
        <f t="shared" si="1"/>
        <v>8791.273349103849</v>
      </c>
      <c r="K22" s="16">
        <v>0</v>
      </c>
      <c r="L22" s="31">
        <f t="shared" si="2"/>
        <v>8791.273349103849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63">
        <f>+'Original ABG Allocation'!G22</f>
        <v>10000</v>
      </c>
      <c r="D23" s="203"/>
      <c r="E23" s="71">
        <v>-2405.481106974905</v>
      </c>
      <c r="F23" s="162">
        <f t="shared" si="0"/>
        <v>7594.518893025095</v>
      </c>
      <c r="G23" s="31"/>
      <c r="H23" s="16">
        <v>0</v>
      </c>
      <c r="I23" s="31">
        <f t="shared" si="1"/>
        <v>7594.518893025095</v>
      </c>
      <c r="K23" s="16">
        <v>0</v>
      </c>
      <c r="L23" s="31">
        <f t="shared" si="2"/>
        <v>7594.518893025095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63">
        <f>+'Original ABG Allocation'!G23</f>
        <v>10222</v>
      </c>
      <c r="D24" s="203"/>
      <c r="E24" s="71">
        <v>-2100.900944826759</v>
      </c>
      <c r="F24" s="162">
        <f t="shared" si="0"/>
        <v>8121.099055173241</v>
      </c>
      <c r="G24" s="31"/>
      <c r="H24" s="16">
        <v>0</v>
      </c>
      <c r="I24" s="31">
        <f t="shared" si="1"/>
        <v>8121.099055173241</v>
      </c>
      <c r="K24" s="16">
        <v>0</v>
      </c>
      <c r="L24" s="31">
        <f t="shared" si="2"/>
        <v>8121.099055173241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63">
        <f>+'Original ABG Allocation'!G24</f>
        <v>15528</v>
      </c>
      <c r="D25" s="203"/>
      <c r="E25" s="71">
        <v>-4395.729950980207</v>
      </c>
      <c r="F25" s="162">
        <f t="shared" si="0"/>
        <v>11132.270049019793</v>
      </c>
      <c r="G25" s="31"/>
      <c r="H25" s="16">
        <v>0</v>
      </c>
      <c r="I25" s="31">
        <f t="shared" si="1"/>
        <v>11132.270049019793</v>
      </c>
      <c r="K25" s="16">
        <v>0</v>
      </c>
      <c r="L25" s="31">
        <f t="shared" si="2"/>
        <v>11132.270049019793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63">
        <f>+'Original ABG Allocation'!G25</f>
        <v>10175</v>
      </c>
      <c r="D26" s="203"/>
      <c r="E26" s="71">
        <v>-922.6215854865077</v>
      </c>
      <c r="F26" s="162">
        <f t="shared" si="0"/>
        <v>9252.378414513492</v>
      </c>
      <c r="G26" s="31"/>
      <c r="H26" s="16">
        <v>0</v>
      </c>
      <c r="I26" s="31">
        <f t="shared" si="1"/>
        <v>9252.378414513492</v>
      </c>
      <c r="K26" s="16">
        <v>0</v>
      </c>
      <c r="L26" s="31">
        <f t="shared" si="2"/>
        <v>9252.378414513492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63">
        <f>+'Original ABG Allocation'!G26</f>
        <v>17010</v>
      </c>
      <c r="D27" s="203"/>
      <c r="E27" s="71">
        <v>-3558.1937733772993</v>
      </c>
      <c r="F27" s="162">
        <f t="shared" si="0"/>
        <v>13451.8062266227</v>
      </c>
      <c r="G27" s="31"/>
      <c r="H27" s="16">
        <v>0</v>
      </c>
      <c r="I27" s="31">
        <f t="shared" si="1"/>
        <v>13451.8062266227</v>
      </c>
      <c r="K27" s="16">
        <v>0</v>
      </c>
      <c r="L27" s="31">
        <f t="shared" si="2"/>
        <v>13451.8062266227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63">
        <f>+'Original ABG Allocation'!G27</f>
        <v>10000</v>
      </c>
      <c r="D28" s="203"/>
      <c r="E28" s="71">
        <v>-5191.840599563436</v>
      </c>
      <c r="F28" s="162">
        <f t="shared" si="0"/>
        <v>4808.159400436564</v>
      </c>
      <c r="G28" s="31"/>
      <c r="H28" s="16">
        <v>0</v>
      </c>
      <c r="I28" s="31">
        <f t="shared" si="1"/>
        <v>4808.159400436564</v>
      </c>
      <c r="K28" s="16">
        <v>0</v>
      </c>
      <c r="L28" s="31">
        <f t="shared" si="2"/>
        <v>4808.159400436564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63">
        <f>+'Original ABG Allocation'!G28</f>
        <v>18822</v>
      </c>
      <c r="D29" s="203"/>
      <c r="E29" s="71">
        <v>340.7428220685506</v>
      </c>
      <c r="F29" s="162">
        <f t="shared" si="0"/>
        <v>19162.74282206855</v>
      </c>
      <c r="G29" s="31"/>
      <c r="H29" s="16">
        <v>0</v>
      </c>
      <c r="I29" s="31">
        <f t="shared" si="1"/>
        <v>19162.74282206855</v>
      </c>
      <c r="K29" s="16">
        <v>0</v>
      </c>
      <c r="L29" s="31">
        <f t="shared" si="2"/>
        <v>19162.74282206855</v>
      </c>
    </row>
    <row r="30" spans="1:12" ht="12.75">
      <c r="A30" s="34" t="str">
        <f>+'Original ABG Allocation'!A29</f>
        <v>24</v>
      </c>
      <c r="B30" s="34" t="str">
        <f>+'Original ABG Allocation'!B29</f>
        <v>LEBANON</v>
      </c>
      <c r="C30" s="63">
        <f>+'Original ABG Allocation'!G29</f>
        <v>11419</v>
      </c>
      <c r="D30" s="203"/>
      <c r="E30" s="71">
        <v>-2263.353408990921</v>
      </c>
      <c r="F30" s="162">
        <f t="shared" si="0"/>
        <v>9155.64659100908</v>
      </c>
      <c r="G30" s="31"/>
      <c r="H30" s="16">
        <v>0</v>
      </c>
      <c r="I30" s="31">
        <f t="shared" si="1"/>
        <v>9155.64659100908</v>
      </c>
      <c r="K30" s="16">
        <v>0</v>
      </c>
      <c r="L30" s="31">
        <f t="shared" si="2"/>
        <v>9155.64659100908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63">
        <f>+'Original ABG Allocation'!G30</f>
        <v>27448</v>
      </c>
      <c r="D31" s="203"/>
      <c r="E31" s="71">
        <v>-83.55586379480155</v>
      </c>
      <c r="F31" s="162">
        <f t="shared" si="0"/>
        <v>27364.4441362052</v>
      </c>
      <c r="G31" s="31"/>
      <c r="H31" s="16">
        <v>0</v>
      </c>
      <c r="I31" s="31">
        <f t="shared" si="1"/>
        <v>27364.4441362052</v>
      </c>
      <c r="K31" s="16">
        <v>0</v>
      </c>
      <c r="L31" s="31">
        <f t="shared" si="2"/>
        <v>27364.4441362052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63">
        <f>+'Original ABG Allocation'!G31</f>
        <v>33008</v>
      </c>
      <c r="D32" s="203"/>
      <c r="E32" s="71">
        <v>-2577.936198686937</v>
      </c>
      <c r="F32" s="162">
        <f t="shared" si="0"/>
        <v>30430.063801313063</v>
      </c>
      <c r="G32" s="31"/>
      <c r="H32" s="16">
        <v>0</v>
      </c>
      <c r="I32" s="31">
        <f t="shared" si="1"/>
        <v>30430.063801313063</v>
      </c>
      <c r="K32" s="16">
        <v>0</v>
      </c>
      <c r="L32" s="31">
        <f t="shared" si="2"/>
        <v>30430.063801313063</v>
      </c>
    </row>
    <row r="33" spans="1:16" ht="12.75">
      <c r="A33" s="34" t="str">
        <f>+'Original ABG Allocation'!A32</f>
        <v>27</v>
      </c>
      <c r="B33" s="34" t="str">
        <f>+'Original ABG Allocation'!B32</f>
        <v>CHESTER</v>
      </c>
      <c r="C33" s="63">
        <f>+'Original ABG Allocation'!G32</f>
        <v>25091</v>
      </c>
      <c r="D33" s="203"/>
      <c r="E33" s="71">
        <v>-1579.995403751036</v>
      </c>
      <c r="F33" s="162">
        <f t="shared" si="0"/>
        <v>23511.004596248964</v>
      </c>
      <c r="G33" s="31"/>
      <c r="H33" s="16">
        <v>0</v>
      </c>
      <c r="I33" s="31">
        <f t="shared" si="1"/>
        <v>23511.004596248964</v>
      </c>
      <c r="K33" s="16">
        <v>0</v>
      </c>
      <c r="L33" s="31">
        <f t="shared" si="2"/>
        <v>23511.004596248964</v>
      </c>
      <c r="P33" s="54"/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63">
        <f>+'Original ABG Allocation'!G33</f>
        <v>47311</v>
      </c>
      <c r="D34" s="203"/>
      <c r="E34" s="71">
        <v>-5540.87270591213</v>
      </c>
      <c r="F34" s="162">
        <f t="shared" si="0"/>
        <v>41770.12729408787</v>
      </c>
      <c r="G34" s="31"/>
      <c r="H34" s="16">
        <v>0</v>
      </c>
      <c r="I34" s="31">
        <f t="shared" si="1"/>
        <v>41770.12729408787</v>
      </c>
      <c r="K34" s="16">
        <v>0</v>
      </c>
      <c r="L34" s="31">
        <f t="shared" si="2"/>
        <v>41770.12729408787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63">
        <f>+'Original ABG Allocation'!G34</f>
        <v>33291</v>
      </c>
      <c r="D35" s="203"/>
      <c r="E35" s="71">
        <v>-1885.6215269847453</v>
      </c>
      <c r="F35" s="162">
        <f t="shared" si="0"/>
        <v>31405.378473015255</v>
      </c>
      <c r="G35" s="31"/>
      <c r="H35" s="16">
        <v>0</v>
      </c>
      <c r="I35" s="31">
        <f t="shared" si="1"/>
        <v>31405.378473015255</v>
      </c>
      <c r="K35" s="16">
        <v>0</v>
      </c>
      <c r="L35" s="31">
        <f t="shared" si="2"/>
        <v>31405.378473015255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63">
        <f>+'Original ABG Allocation'!G35</f>
        <v>35954</v>
      </c>
      <c r="D36" s="203"/>
      <c r="E36" s="71">
        <v>-3499.1974295030377</v>
      </c>
      <c r="F36" s="162">
        <f t="shared" si="0"/>
        <v>32454.802570496962</v>
      </c>
      <c r="G36" s="31"/>
      <c r="H36" s="16">
        <v>0</v>
      </c>
      <c r="I36" s="31">
        <f t="shared" si="1"/>
        <v>32454.802570496962</v>
      </c>
      <c r="K36" s="16">
        <v>0</v>
      </c>
      <c r="L36" s="31">
        <f t="shared" si="2"/>
        <v>32454.802570496962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63">
        <f>+'Original ABG Allocation'!G36</f>
        <v>107007</v>
      </c>
      <c r="D37" s="203"/>
      <c r="E37" s="71">
        <v>59966.02430981971</v>
      </c>
      <c r="F37" s="162">
        <f t="shared" si="0"/>
        <v>166973.0243098197</v>
      </c>
      <c r="G37" s="31"/>
      <c r="H37" s="16">
        <v>0</v>
      </c>
      <c r="I37" s="31">
        <f t="shared" si="1"/>
        <v>166973.0243098197</v>
      </c>
      <c r="K37" s="16">
        <v>0</v>
      </c>
      <c r="L37" s="31">
        <f t="shared" si="2"/>
        <v>166973.0243098197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63">
        <f>+'Original ABG Allocation'!G37</f>
        <v>29191</v>
      </c>
      <c r="D38" s="203"/>
      <c r="E38" s="71">
        <v>745.6540430797577</v>
      </c>
      <c r="F38" s="162">
        <f t="shared" si="0"/>
        <v>29936.654043079758</v>
      </c>
      <c r="G38" s="31"/>
      <c r="H38" s="16">
        <v>0</v>
      </c>
      <c r="I38" s="31">
        <f t="shared" si="1"/>
        <v>29936.654043079758</v>
      </c>
      <c r="K38" s="16">
        <v>0</v>
      </c>
      <c r="L38" s="31">
        <f t="shared" si="2"/>
        <v>29936.654043079758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63">
        <f>+'Original ABG Allocation'!G38</f>
        <v>21310</v>
      </c>
      <c r="D39" s="203"/>
      <c r="E39" s="71">
        <v>677.8542769229789</v>
      </c>
      <c r="F39" s="162">
        <f aca="true" t="shared" si="3" ref="F39:F58">C39+E39</f>
        <v>21987.85427692298</v>
      </c>
      <c r="G39" s="31"/>
      <c r="H39" s="16">
        <v>0</v>
      </c>
      <c r="I39" s="31">
        <f aca="true" t="shared" si="4" ref="I39:I58">F39+H39</f>
        <v>21987.85427692298</v>
      </c>
      <c r="K39" s="16">
        <v>0</v>
      </c>
      <c r="L39" s="31">
        <f t="shared" si="2"/>
        <v>21987.85427692298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63">
        <f>+'Original ABG Allocation'!G39</f>
        <v>19506</v>
      </c>
      <c r="D40" s="203"/>
      <c r="E40" s="71">
        <v>-1933.7962711448708</v>
      </c>
      <c r="F40" s="162">
        <f t="shared" si="3"/>
        <v>17572.20372885513</v>
      </c>
      <c r="G40" s="31"/>
      <c r="H40" s="16">
        <v>0</v>
      </c>
      <c r="I40" s="31">
        <f t="shared" si="4"/>
        <v>17572.20372885513</v>
      </c>
      <c r="K40" s="16">
        <v>0</v>
      </c>
      <c r="L40" s="31">
        <f t="shared" si="2"/>
        <v>17572.20372885513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63">
        <f>+'Original ABG Allocation'!G40</f>
        <v>10000</v>
      </c>
      <c r="D41" s="203"/>
      <c r="E41" s="71">
        <v>-2961.632137448237</v>
      </c>
      <c r="F41" s="162">
        <f t="shared" si="3"/>
        <v>7038.367862551763</v>
      </c>
      <c r="G41" s="31"/>
      <c r="H41" s="16">
        <v>0</v>
      </c>
      <c r="I41" s="31">
        <f t="shared" si="4"/>
        <v>7038.367862551763</v>
      </c>
      <c r="K41" s="16">
        <v>0</v>
      </c>
      <c r="L41" s="31">
        <f t="shared" si="2"/>
        <v>7038.367862551763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63">
        <f>+'Original ABG Allocation'!G41</f>
        <v>20201</v>
      </c>
      <c r="D42" s="203"/>
      <c r="E42" s="71">
        <v>-1787.5756910929413</v>
      </c>
      <c r="F42" s="162">
        <f t="shared" si="3"/>
        <v>18413.42430890706</v>
      </c>
      <c r="G42" s="31"/>
      <c r="H42" s="16">
        <v>0</v>
      </c>
      <c r="I42" s="31">
        <f t="shared" si="4"/>
        <v>18413.42430890706</v>
      </c>
      <c r="K42" s="16">
        <v>0</v>
      </c>
      <c r="L42" s="31">
        <f t="shared" si="2"/>
        <v>18413.42430890706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63">
        <f>+'Original ABG Allocation'!G42</f>
        <v>31720</v>
      </c>
      <c r="D43" s="203"/>
      <c r="E43" s="71">
        <v>-6427.453105577413</v>
      </c>
      <c r="F43" s="162">
        <f t="shared" si="3"/>
        <v>25292.546894422587</v>
      </c>
      <c r="G43" s="31"/>
      <c r="H43" s="16">
        <v>0</v>
      </c>
      <c r="I43" s="31">
        <f t="shared" si="4"/>
        <v>25292.546894422587</v>
      </c>
      <c r="K43" s="16">
        <v>0</v>
      </c>
      <c r="L43" s="31">
        <f t="shared" si="2"/>
        <v>25292.546894422587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63">
        <f>+'Original ABG Allocation'!G43</f>
        <v>18501</v>
      </c>
      <c r="D44" s="203"/>
      <c r="E44" s="71">
        <v>-3136.4278992768213</v>
      </c>
      <c r="F44" s="162">
        <f t="shared" si="3"/>
        <v>15364.572100723179</v>
      </c>
      <c r="G44" s="31"/>
      <c r="H44" s="16">
        <v>0</v>
      </c>
      <c r="I44" s="31">
        <f t="shared" si="4"/>
        <v>15364.572100723179</v>
      </c>
      <c r="K44" s="16">
        <v>0</v>
      </c>
      <c r="L44" s="31">
        <f t="shared" si="2"/>
        <v>15364.572100723179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63">
        <f>+'Original ABG Allocation'!G44</f>
        <v>10000</v>
      </c>
      <c r="D45" s="203"/>
      <c r="E45" s="71">
        <v>-3577.3805419883465</v>
      </c>
      <c r="F45" s="162">
        <f t="shared" si="3"/>
        <v>6422.6194580116535</v>
      </c>
      <c r="G45" s="31"/>
      <c r="H45" s="16">
        <v>0</v>
      </c>
      <c r="I45" s="31">
        <f t="shared" si="4"/>
        <v>6422.6194580116535</v>
      </c>
      <c r="K45" s="16">
        <v>0</v>
      </c>
      <c r="L45" s="31">
        <f t="shared" si="2"/>
        <v>6422.6194580116535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63">
        <f>+'Original ABG Allocation'!G45</f>
        <v>18478</v>
      </c>
      <c r="D46" s="203"/>
      <c r="E46" s="71">
        <v>-3977.293658924462</v>
      </c>
      <c r="F46" s="162">
        <f t="shared" si="3"/>
        <v>14500.706341075538</v>
      </c>
      <c r="G46" s="31"/>
      <c r="H46" s="16">
        <v>0</v>
      </c>
      <c r="I46" s="31">
        <f t="shared" si="4"/>
        <v>14500.706341075538</v>
      </c>
      <c r="K46" s="16">
        <v>0</v>
      </c>
      <c r="L46" s="31">
        <f t="shared" si="2"/>
        <v>14500.706341075538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63">
        <f>+'Original ABG Allocation'!G46</f>
        <v>11341</v>
      </c>
      <c r="D47" s="203"/>
      <c r="E47" s="71">
        <v>-2008.1104540063861</v>
      </c>
      <c r="F47" s="162">
        <f t="shared" si="3"/>
        <v>9332.889545993614</v>
      </c>
      <c r="G47" s="31"/>
      <c r="H47" s="16">
        <v>0</v>
      </c>
      <c r="I47" s="31">
        <f t="shared" si="4"/>
        <v>9332.889545993614</v>
      </c>
      <c r="K47" s="16">
        <v>0</v>
      </c>
      <c r="L47" s="31">
        <f t="shared" si="2"/>
        <v>9332.889545993614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63">
        <f>+'Original ABG Allocation'!G47</f>
        <v>10000</v>
      </c>
      <c r="D48" s="203"/>
      <c r="E48" s="71">
        <v>-5156.4147904373485</v>
      </c>
      <c r="F48" s="162">
        <f t="shared" si="3"/>
        <v>4843.5852095626515</v>
      </c>
      <c r="G48" s="31"/>
      <c r="H48" s="16">
        <v>0</v>
      </c>
      <c r="I48" s="31">
        <f t="shared" si="4"/>
        <v>4843.5852095626515</v>
      </c>
      <c r="K48" s="16">
        <v>0</v>
      </c>
      <c r="L48" s="31">
        <f t="shared" si="2"/>
        <v>4843.5852095626515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63">
        <f>+'Original ABG Allocation'!G48</f>
        <v>10000</v>
      </c>
      <c r="D49" s="203"/>
      <c r="E49" s="71">
        <v>-4269.265958811018</v>
      </c>
      <c r="F49" s="162">
        <f t="shared" si="3"/>
        <v>5730.734041188982</v>
      </c>
      <c r="G49" s="31"/>
      <c r="H49" s="16">
        <v>0</v>
      </c>
      <c r="I49" s="31">
        <f t="shared" si="4"/>
        <v>5730.734041188982</v>
      </c>
      <c r="K49" s="16">
        <v>0</v>
      </c>
      <c r="L49" s="31">
        <f t="shared" si="2"/>
        <v>5730.734041188982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63">
        <f>+'Original ABG Allocation'!G49</f>
        <v>10000</v>
      </c>
      <c r="D50" s="203"/>
      <c r="E50" s="71">
        <v>-4018.9615441047063</v>
      </c>
      <c r="F50" s="162">
        <f t="shared" si="3"/>
        <v>5981.038455895294</v>
      </c>
      <c r="G50" s="31"/>
      <c r="H50" s="16">
        <v>0</v>
      </c>
      <c r="I50" s="31">
        <f t="shared" si="4"/>
        <v>5981.038455895294</v>
      </c>
      <c r="K50" s="16">
        <v>0</v>
      </c>
      <c r="L50" s="31">
        <f t="shared" si="2"/>
        <v>5981.038455895294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63">
        <f>+'Original ABG Allocation'!G50</f>
        <v>10719</v>
      </c>
      <c r="D51" s="203"/>
      <c r="E51" s="71">
        <v>-2551.334800869381</v>
      </c>
      <c r="F51" s="162">
        <f t="shared" si="3"/>
        <v>8167.665199130619</v>
      </c>
      <c r="G51" s="31"/>
      <c r="H51" s="16">
        <v>0</v>
      </c>
      <c r="I51" s="31">
        <f t="shared" si="4"/>
        <v>8167.665199130619</v>
      </c>
      <c r="K51" s="16">
        <v>0</v>
      </c>
      <c r="L51" s="31">
        <f t="shared" si="2"/>
        <v>8167.665199130619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63">
        <f>+'Original ABG Allocation'!G51</f>
        <v>10341</v>
      </c>
      <c r="D52" s="203"/>
      <c r="E52" s="71">
        <v>-1916.24138865852</v>
      </c>
      <c r="F52" s="162">
        <f t="shared" si="3"/>
        <v>8424.75861134148</v>
      </c>
      <c r="G52" s="31"/>
      <c r="H52" s="16">
        <v>0</v>
      </c>
      <c r="I52" s="31">
        <f t="shared" si="4"/>
        <v>8424.75861134148</v>
      </c>
      <c r="K52" s="16">
        <v>0</v>
      </c>
      <c r="L52" s="31">
        <f t="shared" si="2"/>
        <v>8424.75861134148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63">
        <f>+'Original ABG Allocation'!G52</f>
        <v>13302</v>
      </c>
      <c r="D53" s="203"/>
      <c r="E53" s="71">
        <v>-2827.852635246698</v>
      </c>
      <c r="F53" s="162">
        <f t="shared" si="3"/>
        <v>10474.147364753302</v>
      </c>
      <c r="G53" s="31"/>
      <c r="H53" s="16">
        <v>0</v>
      </c>
      <c r="I53" s="31">
        <f t="shared" si="4"/>
        <v>10474.147364753302</v>
      </c>
      <c r="K53" s="16">
        <v>0</v>
      </c>
      <c r="L53" s="31">
        <f t="shared" si="2"/>
        <v>10474.147364753302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63">
        <f>+'Original ABG Allocation'!G53</f>
        <v>13317</v>
      </c>
      <c r="D54" s="203"/>
      <c r="E54" s="71">
        <v>1596.2404578955848</v>
      </c>
      <c r="F54" s="162">
        <f t="shared" si="3"/>
        <v>14913.240457895585</v>
      </c>
      <c r="G54" s="31"/>
      <c r="H54" s="16">
        <v>0</v>
      </c>
      <c r="I54" s="31">
        <f t="shared" si="4"/>
        <v>14913.240457895585</v>
      </c>
      <c r="K54" s="16">
        <v>0</v>
      </c>
      <c r="L54" s="31">
        <f t="shared" si="2"/>
        <v>14913.240457895585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63">
        <f>+'Original ABG Allocation'!G54</f>
        <v>10000</v>
      </c>
      <c r="D55" s="203"/>
      <c r="E55" s="71">
        <v>-5499.122473192155</v>
      </c>
      <c r="F55" s="162">
        <f t="shared" si="3"/>
        <v>4500.877526807845</v>
      </c>
      <c r="G55" s="31"/>
      <c r="H55" s="16">
        <v>0</v>
      </c>
      <c r="I55" s="31">
        <f t="shared" si="4"/>
        <v>4500.877526807845</v>
      </c>
      <c r="K55" s="16">
        <v>0</v>
      </c>
      <c r="L55" s="31">
        <f t="shared" si="2"/>
        <v>4500.877526807845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63">
        <f>+'Original ABG Allocation'!G55</f>
        <v>16742</v>
      </c>
      <c r="D56" s="203"/>
      <c r="E56" s="71">
        <v>-2909.1214201605435</v>
      </c>
      <c r="F56" s="162">
        <f t="shared" si="3"/>
        <v>13832.878579839457</v>
      </c>
      <c r="G56" s="31"/>
      <c r="H56" s="16">
        <v>0</v>
      </c>
      <c r="I56" s="31">
        <f t="shared" si="4"/>
        <v>13832.878579839457</v>
      </c>
      <c r="K56" s="16">
        <v>0</v>
      </c>
      <c r="L56" s="31">
        <f t="shared" si="2"/>
        <v>13832.878579839457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63">
        <f>+'Original ABG Allocation'!G56</f>
        <v>10000</v>
      </c>
      <c r="D57" s="203"/>
      <c r="E57" s="71">
        <v>-7780.635708395423</v>
      </c>
      <c r="F57" s="162">
        <f t="shared" si="3"/>
        <v>2219.3642916045774</v>
      </c>
      <c r="G57" s="31"/>
      <c r="H57" s="16">
        <v>0</v>
      </c>
      <c r="I57" s="31">
        <f t="shared" si="4"/>
        <v>2219.3642916045774</v>
      </c>
      <c r="K57" s="16">
        <v>0</v>
      </c>
      <c r="L57" s="31">
        <f t="shared" si="2"/>
        <v>2219.3642916045774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78">
        <f>+'Original ABG Allocation'!G57</f>
        <v>10000</v>
      </c>
      <c r="D58" s="203"/>
      <c r="E58" s="71">
        <v>-3371.7513759612993</v>
      </c>
      <c r="F58" s="163">
        <f t="shared" si="3"/>
        <v>6628.248624038701</v>
      </c>
      <c r="G58" s="33"/>
      <c r="H58" s="41">
        <v>0</v>
      </c>
      <c r="I58" s="33">
        <f t="shared" si="4"/>
        <v>6628.248624038701</v>
      </c>
      <c r="K58" s="41">
        <v>0</v>
      </c>
      <c r="L58" s="33">
        <f t="shared" si="2"/>
        <v>6628.248624038701</v>
      </c>
    </row>
    <row r="59" spans="2:12" ht="13.5" thickBot="1">
      <c r="B59" s="37" t="s">
        <v>147</v>
      </c>
      <c r="C59" s="179">
        <f>SUM(C7:C58)</f>
        <v>1078348</v>
      </c>
      <c r="D59" s="204"/>
      <c r="E59" s="66">
        <f>SUM(E7:E58)</f>
        <v>-104792.99999999983</v>
      </c>
      <c r="F59" s="168">
        <f>SUM(F7:F58)</f>
        <v>973555.0000000001</v>
      </c>
      <c r="G59" s="94"/>
      <c r="H59" s="94">
        <f>SUM(H7:H58)</f>
        <v>0</v>
      </c>
      <c r="I59" s="94">
        <f>SUM(I7:I58)</f>
        <v>973555.0000000001</v>
      </c>
      <c r="K59" s="94">
        <f>SUM(K7:K58)</f>
        <v>0</v>
      </c>
      <c r="L59" s="94">
        <f>SUM(L7:L58)</f>
        <v>973555.0000000001</v>
      </c>
    </row>
    <row r="60" ht="13.5" thickTop="1"/>
    <row r="61" spans="3:4" ht="12.75">
      <c r="C61" s="67"/>
      <c r="D61" s="205"/>
    </row>
  </sheetData>
  <sheetProtection password="EB95" sheet="1"/>
  <mergeCells count="3">
    <mergeCell ref="H4:I4"/>
    <mergeCell ref="K3:L3"/>
    <mergeCell ref="E4:F4"/>
  </mergeCells>
  <printOptions/>
  <pageMargins left="0.75" right="0.7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0.57421875" style="1" customWidth="1"/>
    <col min="4" max="5" width="10.57421875" style="3" customWidth="1"/>
    <col min="6" max="6" width="11.57421875" style="3" bestFit="1" customWidth="1"/>
    <col min="7" max="7" width="5.00390625" style="3" customWidth="1"/>
    <col min="8" max="8" width="11.00390625" style="3" bestFit="1" customWidth="1"/>
    <col min="9" max="9" width="12.8515625" style="3" customWidth="1"/>
    <col min="10" max="10" width="10.57421875" style="3" bestFit="1" customWidth="1"/>
    <col min="11" max="12" width="10.8515625" style="3" bestFit="1" customWidth="1"/>
    <col min="13" max="13" width="10.57421875" style="3" bestFit="1" customWidth="1"/>
    <col min="14" max="14" width="2.7109375" style="10" customWidth="1"/>
    <col min="15" max="15" width="16.28125" style="10" customWidth="1"/>
    <col min="16" max="16" width="10.7109375" style="10" customWidth="1"/>
    <col min="17" max="17" width="16.57421875" style="10" customWidth="1"/>
    <col min="18" max="18" width="11.57421875" style="3" customWidth="1"/>
    <col min="19" max="19" width="4.7109375" style="3" customWidth="1"/>
    <col min="20" max="20" width="13.421875" style="3" hidden="1" customWidth="1"/>
    <col min="21" max="21" width="10.7109375" style="3" hidden="1" customWidth="1"/>
    <col min="22" max="22" width="15.57421875" style="3" hidden="1" customWidth="1"/>
    <col min="23" max="16384" width="9.140625" style="3" customWidth="1"/>
  </cols>
  <sheetData>
    <row r="1" spans="1:17" ht="12.75">
      <c r="A1" s="1" t="s">
        <v>76</v>
      </c>
      <c r="C1" s="116" t="s">
        <v>77</v>
      </c>
      <c r="O1" s="3"/>
      <c r="P1" s="3"/>
      <c r="Q1" s="3"/>
    </row>
    <row r="2" spans="1:17" ht="12.75">
      <c r="A2" s="30" t="str">
        <f>+'Original ABG Allocation'!A3</f>
        <v>FY 2021-22</v>
      </c>
      <c r="D2" s="10"/>
      <c r="E2" s="10"/>
      <c r="F2" s="10"/>
      <c r="G2" s="10"/>
      <c r="O2" s="3"/>
      <c r="P2" s="3"/>
      <c r="Q2" s="3"/>
    </row>
    <row r="3" spans="2:22" ht="12.75">
      <c r="B3" s="17"/>
      <c r="C3" s="262" t="s">
        <v>267</v>
      </c>
      <c r="D3" s="262"/>
      <c r="E3" s="262"/>
      <c r="F3" s="262"/>
      <c r="G3" s="128"/>
      <c r="H3" s="250" t="s">
        <v>273</v>
      </c>
      <c r="I3" s="251"/>
      <c r="J3" s="251"/>
      <c r="K3" s="251"/>
      <c r="L3" s="251"/>
      <c r="M3" s="252"/>
      <c r="O3" s="3"/>
      <c r="P3" s="3"/>
      <c r="Q3" s="3"/>
      <c r="T3" s="257" t="s">
        <v>231</v>
      </c>
      <c r="U3" s="258"/>
      <c r="V3" s="259"/>
    </row>
    <row r="4" spans="2:22" ht="12.75">
      <c r="B4" s="17"/>
      <c r="C4" s="263" t="s">
        <v>243</v>
      </c>
      <c r="D4" s="263"/>
      <c r="E4" s="263"/>
      <c r="F4" s="263"/>
      <c r="G4" s="128"/>
      <c r="H4" s="18" t="s">
        <v>223</v>
      </c>
      <c r="I4" s="18" t="s">
        <v>254</v>
      </c>
      <c r="J4" s="18" t="s">
        <v>154</v>
      </c>
      <c r="K4" s="18" t="s">
        <v>226</v>
      </c>
      <c r="L4" s="18" t="s">
        <v>224</v>
      </c>
      <c r="N4" s="12"/>
      <c r="O4" s="249" t="s">
        <v>150</v>
      </c>
      <c r="P4" s="249"/>
      <c r="Q4" s="249"/>
      <c r="R4" s="249"/>
      <c r="T4" s="260" t="s">
        <v>225</v>
      </c>
      <c r="U4" s="261"/>
      <c r="V4" s="195" t="s">
        <v>156</v>
      </c>
    </row>
    <row r="5" spans="2:22" ht="12.75">
      <c r="B5" s="17"/>
      <c r="C5" s="3"/>
      <c r="H5" s="18" t="s">
        <v>248</v>
      </c>
      <c r="I5" s="18" t="s">
        <v>248</v>
      </c>
      <c r="J5" s="18" t="s">
        <v>248</v>
      </c>
      <c r="K5" s="18" t="s">
        <v>250</v>
      </c>
      <c r="L5" s="18" t="s">
        <v>250</v>
      </c>
      <c r="M5" s="2"/>
      <c r="N5" s="209"/>
      <c r="O5" s="261" t="s">
        <v>242</v>
      </c>
      <c r="P5" s="261"/>
      <c r="Q5" s="261"/>
      <c r="R5" s="17" t="s">
        <v>244</v>
      </c>
      <c r="T5" s="196" t="s">
        <v>226</v>
      </c>
      <c r="U5" s="197" t="s">
        <v>224</v>
      </c>
      <c r="V5" s="198" t="s">
        <v>81</v>
      </c>
    </row>
    <row r="6" spans="2:22" ht="12.75">
      <c r="B6" s="17"/>
      <c r="C6" s="91" t="s">
        <v>223</v>
      </c>
      <c r="D6" s="96" t="s">
        <v>224</v>
      </c>
      <c r="E6" s="96" t="s">
        <v>154</v>
      </c>
      <c r="F6" s="96" t="s">
        <v>154</v>
      </c>
      <c r="G6" s="96"/>
      <c r="H6" s="96" t="s">
        <v>275</v>
      </c>
      <c r="I6" s="96" t="s">
        <v>253</v>
      </c>
      <c r="J6" s="96" t="s">
        <v>253</v>
      </c>
      <c r="K6" s="96" t="s">
        <v>251</v>
      </c>
      <c r="L6" s="96" t="s">
        <v>252</v>
      </c>
      <c r="M6" s="98" t="s">
        <v>22</v>
      </c>
      <c r="N6" s="210"/>
      <c r="O6" s="59" t="s">
        <v>226</v>
      </c>
      <c r="P6" s="59" t="s">
        <v>224</v>
      </c>
      <c r="Q6" s="91" t="s">
        <v>244</v>
      </c>
      <c r="R6" s="91" t="s">
        <v>81</v>
      </c>
      <c r="T6" s="59"/>
      <c r="U6" s="59"/>
      <c r="V6" s="91"/>
    </row>
    <row r="7" spans="1:22" ht="12.75">
      <c r="A7" s="34" t="str">
        <f>+'Original ABG Allocation'!A6</f>
        <v>01</v>
      </c>
      <c r="B7" s="34" t="str">
        <f>+'Original ABG Allocation'!B6</f>
        <v>ERIE</v>
      </c>
      <c r="C7" s="4">
        <v>17483</v>
      </c>
      <c r="D7" s="31">
        <v>8187</v>
      </c>
      <c r="E7" s="31">
        <f aca="true" t="shared" si="0" ref="E7:E38">C7+D7</f>
        <v>25670</v>
      </c>
      <c r="F7" s="38">
        <f>+'Original ABG Allocation'!H6</f>
        <v>25670</v>
      </c>
      <c r="G7" s="38"/>
      <c r="H7" s="31">
        <v>690</v>
      </c>
      <c r="I7" s="31">
        <v>1414</v>
      </c>
      <c r="J7" s="31">
        <f>SUM(H7:I7)</f>
        <v>2104</v>
      </c>
      <c r="K7" s="31">
        <f>C7+H7</f>
        <v>18173</v>
      </c>
      <c r="L7" s="31">
        <f>D7+I7</f>
        <v>9601</v>
      </c>
      <c r="M7" s="31">
        <f>K7+L7</f>
        <v>27774</v>
      </c>
      <c r="N7" s="159"/>
      <c r="O7" s="16">
        <v>0</v>
      </c>
      <c r="P7" s="16"/>
      <c r="Q7" s="16">
        <v>0</v>
      </c>
      <c r="R7" s="31">
        <f>M7+O7+P7+Q7</f>
        <v>27774</v>
      </c>
      <c r="T7" s="16">
        <v>0</v>
      </c>
      <c r="U7" s="16">
        <v>0</v>
      </c>
      <c r="V7" s="16">
        <f>+R7+T7+U7</f>
        <v>27774</v>
      </c>
    </row>
    <row r="8" spans="1:22" ht="12.75">
      <c r="A8" s="34" t="str">
        <f>+'Original ABG Allocation'!A7</f>
        <v>02</v>
      </c>
      <c r="B8" s="34" t="str">
        <f>+'Original ABG Allocation'!B7</f>
        <v>CRAWFORD</v>
      </c>
      <c r="C8" s="4">
        <v>8312</v>
      </c>
      <c r="D8" s="31">
        <v>3941</v>
      </c>
      <c r="E8" s="31">
        <f t="shared" si="0"/>
        <v>12253</v>
      </c>
      <c r="F8" s="38">
        <f>+'Original ABG Allocation'!H7</f>
        <v>12253</v>
      </c>
      <c r="G8" s="38"/>
      <c r="H8" s="31">
        <v>182</v>
      </c>
      <c r="I8" s="31">
        <v>546</v>
      </c>
      <c r="J8" s="31">
        <f aca="true" t="shared" si="1" ref="J8:J58">SUM(H8:I8)</f>
        <v>728</v>
      </c>
      <c r="K8" s="31">
        <f aca="true" t="shared" si="2" ref="K8:K58">C8+H8</f>
        <v>8494</v>
      </c>
      <c r="L8" s="31">
        <f aca="true" t="shared" si="3" ref="L8:L58">D8+I8</f>
        <v>4487</v>
      </c>
      <c r="M8" s="31">
        <f aca="true" t="shared" si="4" ref="M8:M58">K8+L8</f>
        <v>12981</v>
      </c>
      <c r="N8" s="159"/>
      <c r="O8" s="16">
        <v>0</v>
      </c>
      <c r="P8" s="16"/>
      <c r="Q8" s="16">
        <v>0</v>
      </c>
      <c r="R8" s="31">
        <f aca="true" t="shared" si="5" ref="R8:R58">M8+O8+P8+Q8</f>
        <v>12981</v>
      </c>
      <c r="T8" s="16">
        <v>0</v>
      </c>
      <c r="U8" s="16">
        <v>0</v>
      </c>
      <c r="V8" s="16">
        <f aca="true" t="shared" si="6" ref="V8:V58">+R8+T8+U8</f>
        <v>12981</v>
      </c>
    </row>
    <row r="9" spans="1:22" ht="12.75">
      <c r="A9" s="34" t="str">
        <f>+'Original ABG Allocation'!A8</f>
        <v>03</v>
      </c>
      <c r="B9" s="34" t="str">
        <f>+'Original ABG Allocation'!B8</f>
        <v>CAM/ELK/MCKEAN</v>
      </c>
      <c r="C9" s="4">
        <v>8877</v>
      </c>
      <c r="D9" s="31">
        <v>4600</v>
      </c>
      <c r="E9" s="31">
        <f t="shared" si="0"/>
        <v>13477</v>
      </c>
      <c r="F9" s="38">
        <f>+'Original ABG Allocation'!H8</f>
        <v>13477</v>
      </c>
      <c r="G9" s="38"/>
      <c r="H9" s="31">
        <v>-1096</v>
      </c>
      <c r="I9" s="31">
        <v>-490</v>
      </c>
      <c r="J9" s="31">
        <f t="shared" si="1"/>
        <v>-1586</v>
      </c>
      <c r="K9" s="31">
        <f t="shared" si="2"/>
        <v>7781</v>
      </c>
      <c r="L9" s="31">
        <f t="shared" si="3"/>
        <v>4110</v>
      </c>
      <c r="M9" s="31">
        <f t="shared" si="4"/>
        <v>11891</v>
      </c>
      <c r="N9" s="159"/>
      <c r="O9" s="16">
        <v>0</v>
      </c>
      <c r="P9" s="16"/>
      <c r="Q9" s="16">
        <v>0</v>
      </c>
      <c r="R9" s="31">
        <f t="shared" si="5"/>
        <v>11891</v>
      </c>
      <c r="T9" s="16">
        <v>0</v>
      </c>
      <c r="U9" s="16">
        <v>0</v>
      </c>
      <c r="V9" s="16">
        <f t="shared" si="6"/>
        <v>11891</v>
      </c>
    </row>
    <row r="10" spans="1:22" ht="12.75">
      <c r="A10" s="34" t="str">
        <f>+'Original ABG Allocation'!A9</f>
        <v>04</v>
      </c>
      <c r="B10" s="34" t="str">
        <f>+'Original ABG Allocation'!B9</f>
        <v>BEAVER</v>
      </c>
      <c r="C10" s="4">
        <v>14489</v>
      </c>
      <c r="D10" s="31">
        <v>7550</v>
      </c>
      <c r="E10" s="31">
        <f t="shared" si="0"/>
        <v>22039</v>
      </c>
      <c r="F10" s="38">
        <f>+'Original ABG Allocation'!H9</f>
        <v>22039</v>
      </c>
      <c r="G10" s="38"/>
      <c r="H10" s="31">
        <v>-1850</v>
      </c>
      <c r="I10" s="31">
        <v>-873</v>
      </c>
      <c r="J10" s="31">
        <f t="shared" si="1"/>
        <v>-2723</v>
      </c>
      <c r="K10" s="31">
        <f t="shared" si="2"/>
        <v>12639</v>
      </c>
      <c r="L10" s="31">
        <f t="shared" si="3"/>
        <v>6677</v>
      </c>
      <c r="M10" s="31">
        <f t="shared" si="4"/>
        <v>19316</v>
      </c>
      <c r="N10" s="159"/>
      <c r="O10" s="16">
        <v>0</v>
      </c>
      <c r="P10" s="16"/>
      <c r="Q10" s="16">
        <v>0</v>
      </c>
      <c r="R10" s="31">
        <f t="shared" si="5"/>
        <v>19316</v>
      </c>
      <c r="T10" s="16">
        <v>0</v>
      </c>
      <c r="U10" s="16">
        <v>0</v>
      </c>
      <c r="V10" s="16">
        <f t="shared" si="6"/>
        <v>19316</v>
      </c>
    </row>
    <row r="11" spans="1:22" ht="12.75">
      <c r="A11" s="34" t="str">
        <f>+'Original ABG Allocation'!A10</f>
        <v>05</v>
      </c>
      <c r="B11" s="34" t="str">
        <f>+'Original ABG Allocation'!B10</f>
        <v>INDIANA</v>
      </c>
      <c r="C11" s="4">
        <v>8245</v>
      </c>
      <c r="D11" s="31">
        <v>4373</v>
      </c>
      <c r="E11" s="31">
        <f t="shared" si="0"/>
        <v>12618</v>
      </c>
      <c r="F11" s="38">
        <f>+'Original ABG Allocation'!H10</f>
        <v>12618</v>
      </c>
      <c r="G11" s="38"/>
      <c r="H11" s="31">
        <v>-638</v>
      </c>
      <c r="I11" s="31">
        <v>-354</v>
      </c>
      <c r="J11" s="31">
        <f t="shared" si="1"/>
        <v>-992</v>
      </c>
      <c r="K11" s="31">
        <f t="shared" si="2"/>
        <v>7607</v>
      </c>
      <c r="L11" s="31">
        <f t="shared" si="3"/>
        <v>4019</v>
      </c>
      <c r="M11" s="31">
        <f t="shared" si="4"/>
        <v>11626</v>
      </c>
      <c r="N11" s="159"/>
      <c r="O11" s="16">
        <v>0</v>
      </c>
      <c r="P11" s="16"/>
      <c r="Q11" s="16">
        <v>0</v>
      </c>
      <c r="R11" s="31">
        <f t="shared" si="5"/>
        <v>11626</v>
      </c>
      <c r="T11" s="16">
        <v>0</v>
      </c>
      <c r="U11" s="16">
        <v>0</v>
      </c>
      <c r="V11" s="16">
        <f t="shared" si="6"/>
        <v>11626</v>
      </c>
    </row>
    <row r="12" spans="1:22" ht="12.75">
      <c r="A12" s="34" t="str">
        <f>+'Original ABG Allocation'!A11</f>
        <v>06</v>
      </c>
      <c r="B12" s="34" t="str">
        <f>+'Original ABG Allocation'!B11</f>
        <v>ALLEGHENY</v>
      </c>
      <c r="C12" s="4">
        <v>105042</v>
      </c>
      <c r="D12" s="31">
        <v>53577</v>
      </c>
      <c r="E12" s="31">
        <f t="shared" si="0"/>
        <v>158619</v>
      </c>
      <c r="F12" s="38">
        <f>+'Original ABG Allocation'!H11</f>
        <v>158619</v>
      </c>
      <c r="G12" s="38"/>
      <c r="H12" s="31">
        <v>-25597</v>
      </c>
      <c r="I12" s="31">
        <v>-11603</v>
      </c>
      <c r="J12" s="31">
        <f t="shared" si="1"/>
        <v>-37200</v>
      </c>
      <c r="K12" s="31">
        <f t="shared" si="2"/>
        <v>79445</v>
      </c>
      <c r="L12" s="31">
        <f t="shared" si="3"/>
        <v>41974</v>
      </c>
      <c r="M12" s="31">
        <f t="shared" si="4"/>
        <v>121419</v>
      </c>
      <c r="N12" s="159"/>
      <c r="O12" s="16">
        <v>0</v>
      </c>
      <c r="P12" s="16"/>
      <c r="Q12" s="16">
        <v>0</v>
      </c>
      <c r="R12" s="31">
        <f t="shared" si="5"/>
        <v>121419</v>
      </c>
      <c r="T12" s="16">
        <v>0</v>
      </c>
      <c r="U12" s="16">
        <v>0</v>
      </c>
      <c r="V12" s="16">
        <f t="shared" si="6"/>
        <v>121419</v>
      </c>
    </row>
    <row r="13" spans="1:22" ht="12.75">
      <c r="A13" s="34" t="str">
        <f>+'Original ABG Allocation'!A12</f>
        <v>07</v>
      </c>
      <c r="B13" s="34" t="str">
        <f>+'Original ABG Allocation'!B12</f>
        <v>WESTMORELAND</v>
      </c>
      <c r="C13" s="4">
        <v>29806</v>
      </c>
      <c r="D13" s="31">
        <v>17221</v>
      </c>
      <c r="E13" s="31">
        <f t="shared" si="0"/>
        <v>47027</v>
      </c>
      <c r="F13" s="38">
        <f>+'Original ABG Allocation'!H12</f>
        <v>47027</v>
      </c>
      <c r="G13" s="38"/>
      <c r="H13" s="31">
        <v>-4496</v>
      </c>
      <c r="I13" s="31">
        <v>-3849</v>
      </c>
      <c r="J13" s="31">
        <f t="shared" si="1"/>
        <v>-8345</v>
      </c>
      <c r="K13" s="31">
        <f t="shared" si="2"/>
        <v>25310</v>
      </c>
      <c r="L13" s="31">
        <f t="shared" si="3"/>
        <v>13372</v>
      </c>
      <c r="M13" s="31">
        <f t="shared" si="4"/>
        <v>38682</v>
      </c>
      <c r="N13" s="159"/>
      <c r="O13" s="16">
        <v>0</v>
      </c>
      <c r="P13" s="16"/>
      <c r="Q13" s="16">
        <v>0</v>
      </c>
      <c r="R13" s="31">
        <f t="shared" si="5"/>
        <v>38682</v>
      </c>
      <c r="T13" s="16">
        <v>0</v>
      </c>
      <c r="U13" s="16">
        <v>0</v>
      </c>
      <c r="V13" s="16">
        <f t="shared" si="6"/>
        <v>38682</v>
      </c>
    </row>
    <row r="14" spans="1:22" ht="12.75">
      <c r="A14" s="34" t="str">
        <f>+'Original ABG Allocation'!A13</f>
        <v>08</v>
      </c>
      <c r="B14" s="34" t="str">
        <f>+'Original ABG Allocation'!B13</f>
        <v>WASH/FAY/GREENE</v>
      </c>
      <c r="C14" s="4">
        <v>43251</v>
      </c>
      <c r="D14" s="31">
        <v>24847</v>
      </c>
      <c r="E14" s="31">
        <f t="shared" si="0"/>
        <v>68098</v>
      </c>
      <c r="F14" s="38">
        <f>+'Original ABG Allocation'!H13</f>
        <v>68098</v>
      </c>
      <c r="G14" s="38"/>
      <c r="H14" s="31">
        <v>-11159</v>
      </c>
      <c r="I14" s="31">
        <v>-7892</v>
      </c>
      <c r="J14" s="31">
        <f t="shared" si="1"/>
        <v>-19051</v>
      </c>
      <c r="K14" s="31">
        <f t="shared" si="2"/>
        <v>32092</v>
      </c>
      <c r="L14" s="31">
        <f t="shared" si="3"/>
        <v>16955</v>
      </c>
      <c r="M14" s="31">
        <f t="shared" si="4"/>
        <v>49047</v>
      </c>
      <c r="N14" s="159"/>
      <c r="O14" s="16">
        <v>0</v>
      </c>
      <c r="P14" s="16"/>
      <c r="Q14" s="16">
        <v>0</v>
      </c>
      <c r="R14" s="31">
        <f t="shared" si="5"/>
        <v>49047</v>
      </c>
      <c r="T14" s="16">
        <v>0</v>
      </c>
      <c r="U14" s="16">
        <v>0</v>
      </c>
      <c r="V14" s="16">
        <f t="shared" si="6"/>
        <v>49047</v>
      </c>
    </row>
    <row r="15" spans="1:22" ht="12.75">
      <c r="A15" s="34" t="str">
        <f>+'Original ABG Allocation'!A14</f>
        <v>09</v>
      </c>
      <c r="B15" s="34" t="str">
        <f>+'Original ABG Allocation'!B14</f>
        <v>SOMERSET</v>
      </c>
      <c r="C15" s="4">
        <v>9571</v>
      </c>
      <c r="D15" s="31">
        <v>5306</v>
      </c>
      <c r="E15" s="31">
        <f t="shared" si="0"/>
        <v>14877</v>
      </c>
      <c r="F15" s="38">
        <f>+'Original ABG Allocation'!H14</f>
        <v>14877</v>
      </c>
      <c r="G15" s="38"/>
      <c r="H15" s="31">
        <v>-1225</v>
      </c>
      <c r="I15" s="31">
        <v>-897</v>
      </c>
      <c r="J15" s="31">
        <f t="shared" si="1"/>
        <v>-2122</v>
      </c>
      <c r="K15" s="31">
        <f t="shared" si="2"/>
        <v>8346</v>
      </c>
      <c r="L15" s="31">
        <f t="shared" si="3"/>
        <v>4409</v>
      </c>
      <c r="M15" s="31">
        <f t="shared" si="4"/>
        <v>12755</v>
      </c>
      <c r="N15" s="159"/>
      <c r="O15" s="16">
        <v>0</v>
      </c>
      <c r="P15" s="16"/>
      <c r="Q15" s="16">
        <v>0</v>
      </c>
      <c r="R15" s="31">
        <f t="shared" si="5"/>
        <v>12755</v>
      </c>
      <c r="T15" s="16">
        <v>0</v>
      </c>
      <c r="U15" s="16">
        <v>0</v>
      </c>
      <c r="V15" s="16">
        <f t="shared" si="6"/>
        <v>12755</v>
      </c>
    </row>
    <row r="16" spans="1:22" ht="12.75">
      <c r="A16" s="34" t="str">
        <f>+'Original ABG Allocation'!A15</f>
        <v>10</v>
      </c>
      <c r="B16" s="34" t="str">
        <f>+'Original ABG Allocation'!B15</f>
        <v>CAMBRIA</v>
      </c>
      <c r="C16" s="4">
        <v>16052</v>
      </c>
      <c r="D16" s="31">
        <v>9029</v>
      </c>
      <c r="E16" s="31">
        <f t="shared" si="0"/>
        <v>25081</v>
      </c>
      <c r="F16" s="38">
        <f>+'Original ABG Allocation'!H15</f>
        <v>25081</v>
      </c>
      <c r="G16" s="38"/>
      <c r="H16" s="31">
        <v>-3580</v>
      </c>
      <c r="I16" s="31">
        <v>-2440</v>
      </c>
      <c r="J16" s="31">
        <f t="shared" si="1"/>
        <v>-6020</v>
      </c>
      <c r="K16" s="31">
        <f t="shared" si="2"/>
        <v>12472</v>
      </c>
      <c r="L16" s="31">
        <f t="shared" si="3"/>
        <v>6589</v>
      </c>
      <c r="M16" s="31">
        <f t="shared" si="4"/>
        <v>19061</v>
      </c>
      <c r="N16" s="159"/>
      <c r="O16" s="16">
        <v>0</v>
      </c>
      <c r="P16" s="16"/>
      <c r="Q16" s="16">
        <v>0</v>
      </c>
      <c r="R16" s="31">
        <f t="shared" si="5"/>
        <v>19061</v>
      </c>
      <c r="T16" s="16">
        <v>0</v>
      </c>
      <c r="U16" s="16">
        <v>0</v>
      </c>
      <c r="V16" s="16">
        <f t="shared" si="6"/>
        <v>19061</v>
      </c>
    </row>
    <row r="17" spans="1:22" ht="12.75">
      <c r="A17" s="34" t="str">
        <f>+'Original ABG Allocation'!A16</f>
        <v>11</v>
      </c>
      <c r="B17" s="34" t="str">
        <f>+'Original ABG Allocation'!B16</f>
        <v>BLAIR</v>
      </c>
      <c r="C17" s="4">
        <v>11153</v>
      </c>
      <c r="D17" s="31">
        <v>5881</v>
      </c>
      <c r="E17" s="31">
        <f t="shared" si="0"/>
        <v>17034</v>
      </c>
      <c r="F17" s="38">
        <f>+'Original ABG Allocation'!H16</f>
        <v>17034</v>
      </c>
      <c r="G17" s="38"/>
      <c r="H17" s="31">
        <v>-1950</v>
      </c>
      <c r="I17" s="31">
        <v>-1019</v>
      </c>
      <c r="J17" s="31">
        <f t="shared" si="1"/>
        <v>-2969</v>
      </c>
      <c r="K17" s="31">
        <f t="shared" si="2"/>
        <v>9203</v>
      </c>
      <c r="L17" s="31">
        <f t="shared" si="3"/>
        <v>4862</v>
      </c>
      <c r="M17" s="31">
        <f t="shared" si="4"/>
        <v>14065</v>
      </c>
      <c r="N17" s="159"/>
      <c r="O17" s="16">
        <v>0</v>
      </c>
      <c r="P17" s="16"/>
      <c r="Q17" s="16">
        <v>0</v>
      </c>
      <c r="R17" s="31">
        <f t="shared" si="5"/>
        <v>14065</v>
      </c>
      <c r="T17" s="16">
        <v>0</v>
      </c>
      <c r="U17" s="16">
        <v>0</v>
      </c>
      <c r="V17" s="16">
        <f t="shared" si="6"/>
        <v>14065</v>
      </c>
    </row>
    <row r="18" spans="1:22" ht="12.75">
      <c r="A18" s="34" t="str">
        <f>+'Original ABG Allocation'!A17</f>
        <v>12</v>
      </c>
      <c r="B18" s="34" t="str">
        <f>+'Original ABG Allocation'!B17</f>
        <v>BED/FULT/HUNT</v>
      </c>
      <c r="C18" s="4">
        <v>12421</v>
      </c>
      <c r="D18" s="31">
        <v>6800</v>
      </c>
      <c r="E18" s="31">
        <f t="shared" si="0"/>
        <v>19221</v>
      </c>
      <c r="F18" s="38">
        <f>+'Original ABG Allocation'!H17</f>
        <v>19221</v>
      </c>
      <c r="G18" s="38"/>
      <c r="H18" s="31">
        <v>379</v>
      </c>
      <c r="I18" s="31">
        <v>-38</v>
      </c>
      <c r="J18" s="31">
        <f t="shared" si="1"/>
        <v>341</v>
      </c>
      <c r="K18" s="31">
        <f t="shared" si="2"/>
        <v>12800</v>
      </c>
      <c r="L18" s="31">
        <f t="shared" si="3"/>
        <v>6762</v>
      </c>
      <c r="M18" s="31">
        <f t="shared" si="4"/>
        <v>19562</v>
      </c>
      <c r="N18" s="159"/>
      <c r="O18" s="16">
        <v>0</v>
      </c>
      <c r="P18" s="16"/>
      <c r="Q18" s="16">
        <v>0</v>
      </c>
      <c r="R18" s="31">
        <f t="shared" si="5"/>
        <v>19562</v>
      </c>
      <c r="T18" s="16">
        <v>0</v>
      </c>
      <c r="U18" s="16">
        <v>0</v>
      </c>
      <c r="V18" s="16">
        <f t="shared" si="6"/>
        <v>19562</v>
      </c>
    </row>
    <row r="19" spans="1:22" ht="12.75">
      <c r="A19" s="34" t="str">
        <f>+'Original ABG Allocation'!A18</f>
        <v>13</v>
      </c>
      <c r="B19" s="34" t="str">
        <f>+'Original ABG Allocation'!B18</f>
        <v>CENTRE</v>
      </c>
      <c r="C19" s="4">
        <v>3920</v>
      </c>
      <c r="D19" s="31">
        <v>4989</v>
      </c>
      <c r="E19" s="31">
        <f t="shared" si="0"/>
        <v>8909</v>
      </c>
      <c r="F19" s="38">
        <f>+'Original ABG Allocation'!H18</f>
        <v>8909</v>
      </c>
      <c r="G19" s="38"/>
      <c r="H19" s="31">
        <v>4215</v>
      </c>
      <c r="I19" s="31">
        <v>-691</v>
      </c>
      <c r="J19" s="31">
        <f t="shared" si="1"/>
        <v>3524</v>
      </c>
      <c r="K19" s="31">
        <f t="shared" si="2"/>
        <v>8135</v>
      </c>
      <c r="L19" s="31">
        <f t="shared" si="3"/>
        <v>4298</v>
      </c>
      <c r="M19" s="31">
        <f t="shared" si="4"/>
        <v>12433</v>
      </c>
      <c r="N19" s="159"/>
      <c r="O19" s="16">
        <v>0</v>
      </c>
      <c r="P19" s="16"/>
      <c r="Q19" s="16">
        <v>0</v>
      </c>
      <c r="R19" s="31">
        <f t="shared" si="5"/>
        <v>12433</v>
      </c>
      <c r="T19" s="16">
        <v>0</v>
      </c>
      <c r="U19" s="16">
        <v>0</v>
      </c>
      <c r="V19" s="16">
        <f t="shared" si="6"/>
        <v>12433</v>
      </c>
    </row>
    <row r="20" spans="1:22" ht="12.75">
      <c r="A20" s="34" t="str">
        <f>+'Original ABG Allocation'!A19</f>
        <v>14</v>
      </c>
      <c r="B20" s="34" t="str">
        <f>+'Original ABG Allocation'!B19</f>
        <v>LYCOM/CLINTON</v>
      </c>
      <c r="C20" s="4">
        <v>11862</v>
      </c>
      <c r="D20" s="31">
        <v>6596</v>
      </c>
      <c r="E20" s="31">
        <f t="shared" si="0"/>
        <v>18458</v>
      </c>
      <c r="F20" s="38">
        <f>+'Original ABG Allocation'!H19</f>
        <v>18458</v>
      </c>
      <c r="G20" s="38"/>
      <c r="H20" s="31">
        <v>884</v>
      </c>
      <c r="I20" s="31">
        <v>138</v>
      </c>
      <c r="J20" s="31">
        <f t="shared" si="1"/>
        <v>1022</v>
      </c>
      <c r="K20" s="31">
        <f t="shared" si="2"/>
        <v>12746</v>
      </c>
      <c r="L20" s="31">
        <f t="shared" si="3"/>
        <v>6734</v>
      </c>
      <c r="M20" s="31">
        <f t="shared" si="4"/>
        <v>19480</v>
      </c>
      <c r="N20" s="159"/>
      <c r="O20" s="16">
        <v>0</v>
      </c>
      <c r="P20" s="16"/>
      <c r="Q20" s="16">
        <v>0</v>
      </c>
      <c r="R20" s="31">
        <f t="shared" si="5"/>
        <v>19480</v>
      </c>
      <c r="T20" s="16">
        <v>0</v>
      </c>
      <c r="U20" s="16">
        <v>0</v>
      </c>
      <c r="V20" s="16">
        <f t="shared" si="6"/>
        <v>19480</v>
      </c>
    </row>
    <row r="21" spans="1:22" ht="12.75">
      <c r="A21" s="34" t="str">
        <f>+'Original ABG Allocation'!A20</f>
        <v>15</v>
      </c>
      <c r="B21" s="34" t="str">
        <f>+'Original ABG Allocation'!B20</f>
        <v>COLUM/MONT</v>
      </c>
      <c r="C21" s="4">
        <v>8688</v>
      </c>
      <c r="D21" s="31">
        <v>1438</v>
      </c>
      <c r="E21" s="31">
        <f t="shared" si="0"/>
        <v>10126</v>
      </c>
      <c r="F21" s="38">
        <f>+'Original ABG Allocation'!H20</f>
        <v>10126</v>
      </c>
      <c r="G21" s="38"/>
      <c r="H21" s="31">
        <v>-1441</v>
      </c>
      <c r="I21" s="31">
        <v>2391</v>
      </c>
      <c r="J21" s="31">
        <f t="shared" si="1"/>
        <v>950</v>
      </c>
      <c r="K21" s="31">
        <f t="shared" si="2"/>
        <v>7247</v>
      </c>
      <c r="L21" s="31">
        <f t="shared" si="3"/>
        <v>3829</v>
      </c>
      <c r="M21" s="31">
        <f t="shared" si="4"/>
        <v>11076</v>
      </c>
      <c r="N21" s="159"/>
      <c r="O21" s="16">
        <v>0</v>
      </c>
      <c r="P21" s="16"/>
      <c r="Q21" s="16">
        <v>0</v>
      </c>
      <c r="R21" s="31">
        <f t="shared" si="5"/>
        <v>11076</v>
      </c>
      <c r="T21" s="16">
        <v>0</v>
      </c>
      <c r="U21" s="16">
        <v>0</v>
      </c>
      <c r="V21" s="16">
        <f t="shared" si="6"/>
        <v>11076</v>
      </c>
    </row>
    <row r="22" spans="1:22" ht="12.75">
      <c r="A22" s="34" t="str">
        <f>+'Original ABG Allocation'!A21</f>
        <v>16</v>
      </c>
      <c r="B22" s="34" t="str">
        <f>+'Original ABG Allocation'!B21</f>
        <v>NORTHUMBERLND</v>
      </c>
      <c r="C22" s="4">
        <v>11653</v>
      </c>
      <c r="D22" s="31">
        <v>6065</v>
      </c>
      <c r="E22" s="31">
        <f t="shared" si="0"/>
        <v>17718</v>
      </c>
      <c r="F22" s="38">
        <f>+'Original ABG Allocation'!H21</f>
        <v>17718</v>
      </c>
      <c r="G22" s="38"/>
      <c r="H22" s="31">
        <v>-3310</v>
      </c>
      <c r="I22" s="31">
        <v>-1658</v>
      </c>
      <c r="J22" s="31">
        <f t="shared" si="1"/>
        <v>-4968</v>
      </c>
      <c r="K22" s="31">
        <f t="shared" si="2"/>
        <v>8343</v>
      </c>
      <c r="L22" s="31">
        <f t="shared" si="3"/>
        <v>4407</v>
      </c>
      <c r="M22" s="31">
        <f t="shared" si="4"/>
        <v>12750</v>
      </c>
      <c r="N22" s="159"/>
      <c r="O22" s="16">
        <v>0</v>
      </c>
      <c r="P22" s="16"/>
      <c r="Q22" s="16">
        <v>0</v>
      </c>
      <c r="R22" s="31">
        <f t="shared" si="5"/>
        <v>12750</v>
      </c>
      <c r="T22" s="16">
        <v>0</v>
      </c>
      <c r="U22" s="16">
        <v>0</v>
      </c>
      <c r="V22" s="16">
        <f t="shared" si="6"/>
        <v>12750</v>
      </c>
    </row>
    <row r="23" spans="1:22" ht="12.75">
      <c r="A23" s="34" t="str">
        <f>+'Original ABG Allocation'!A22</f>
        <v>17</v>
      </c>
      <c r="B23" s="34" t="str">
        <f>+'Original ABG Allocation'!B22</f>
        <v>UNION/SNYDER</v>
      </c>
      <c r="C23" s="4">
        <v>5657</v>
      </c>
      <c r="D23" s="31">
        <v>2978</v>
      </c>
      <c r="E23" s="31">
        <f t="shared" si="0"/>
        <v>8635</v>
      </c>
      <c r="F23" s="38">
        <f>+'Original ABG Allocation'!H22</f>
        <v>8635</v>
      </c>
      <c r="G23" s="38"/>
      <c r="H23" s="31">
        <v>1550</v>
      </c>
      <c r="I23" s="31">
        <v>829</v>
      </c>
      <c r="J23" s="31">
        <f t="shared" si="1"/>
        <v>2379</v>
      </c>
      <c r="K23" s="31">
        <f t="shared" si="2"/>
        <v>7207</v>
      </c>
      <c r="L23" s="31">
        <f t="shared" si="3"/>
        <v>3807</v>
      </c>
      <c r="M23" s="31">
        <f t="shared" si="4"/>
        <v>11014</v>
      </c>
      <c r="N23" s="159"/>
      <c r="O23" s="16">
        <v>0</v>
      </c>
      <c r="P23" s="16"/>
      <c r="Q23" s="16">
        <v>0</v>
      </c>
      <c r="R23" s="31">
        <f t="shared" si="5"/>
        <v>11014</v>
      </c>
      <c r="T23" s="16">
        <v>0</v>
      </c>
      <c r="U23" s="16">
        <v>0</v>
      </c>
      <c r="V23" s="16">
        <f t="shared" si="6"/>
        <v>11014</v>
      </c>
    </row>
    <row r="24" spans="1:22" ht="12.75">
      <c r="A24" s="34" t="str">
        <f>+'Original ABG Allocation'!A23</f>
        <v>18</v>
      </c>
      <c r="B24" s="34" t="str">
        <f>+'Original ABG Allocation'!B23</f>
        <v>MIFF/JUNIATA</v>
      </c>
      <c r="C24" s="4">
        <v>7765</v>
      </c>
      <c r="D24" s="31">
        <v>4199</v>
      </c>
      <c r="E24" s="31">
        <f t="shared" si="0"/>
        <v>11964</v>
      </c>
      <c r="F24" s="38">
        <f>+'Original ABG Allocation'!H23</f>
        <v>11964</v>
      </c>
      <c r="G24" s="38"/>
      <c r="H24" s="31">
        <v>-58</v>
      </c>
      <c r="I24" s="31">
        <v>-128</v>
      </c>
      <c r="J24" s="31">
        <f t="shared" si="1"/>
        <v>-186</v>
      </c>
      <c r="K24" s="31">
        <f t="shared" si="2"/>
        <v>7707</v>
      </c>
      <c r="L24" s="31">
        <f t="shared" si="3"/>
        <v>4071</v>
      </c>
      <c r="M24" s="31">
        <f t="shared" si="4"/>
        <v>11778</v>
      </c>
      <c r="N24" s="159"/>
      <c r="O24" s="16">
        <v>0</v>
      </c>
      <c r="P24" s="16"/>
      <c r="Q24" s="16">
        <v>0</v>
      </c>
      <c r="R24" s="31">
        <f t="shared" si="5"/>
        <v>11778</v>
      </c>
      <c r="T24" s="16">
        <v>0</v>
      </c>
      <c r="U24" s="16">
        <v>0</v>
      </c>
      <c r="V24" s="16">
        <f t="shared" si="6"/>
        <v>11778</v>
      </c>
    </row>
    <row r="25" spans="1:22" ht="12.75">
      <c r="A25" s="34" t="str">
        <f>+'Original ABG Allocation'!A24</f>
        <v>19</v>
      </c>
      <c r="B25" s="34" t="str">
        <f>+'Original ABG Allocation'!B24</f>
        <v>FRANKLIN</v>
      </c>
      <c r="C25" s="4">
        <v>9659</v>
      </c>
      <c r="D25" s="31">
        <v>4884</v>
      </c>
      <c r="E25" s="31">
        <f t="shared" si="0"/>
        <v>14543</v>
      </c>
      <c r="F25" s="38">
        <f>+'Original ABG Allocation'!H24</f>
        <v>14543</v>
      </c>
      <c r="G25" s="38"/>
      <c r="H25" s="31">
        <v>905</v>
      </c>
      <c r="I25" s="31">
        <v>697</v>
      </c>
      <c r="J25" s="31">
        <f t="shared" si="1"/>
        <v>1602</v>
      </c>
      <c r="K25" s="31">
        <f t="shared" si="2"/>
        <v>10564</v>
      </c>
      <c r="L25" s="31">
        <f t="shared" si="3"/>
        <v>5581</v>
      </c>
      <c r="M25" s="31">
        <f t="shared" si="4"/>
        <v>16145</v>
      </c>
      <c r="N25" s="159"/>
      <c r="O25" s="16">
        <v>0</v>
      </c>
      <c r="P25" s="16"/>
      <c r="Q25" s="16">
        <v>0</v>
      </c>
      <c r="R25" s="31">
        <f t="shared" si="5"/>
        <v>16145</v>
      </c>
      <c r="T25" s="16">
        <v>0</v>
      </c>
      <c r="U25" s="16">
        <v>0</v>
      </c>
      <c r="V25" s="16">
        <f t="shared" si="6"/>
        <v>16145</v>
      </c>
    </row>
    <row r="26" spans="1:22" ht="12.75">
      <c r="A26" s="34" t="str">
        <f>+'Original ABG Allocation'!A25</f>
        <v>20</v>
      </c>
      <c r="B26" s="34" t="str">
        <f>+'Original ABG Allocation'!B25</f>
        <v>ADAMS</v>
      </c>
      <c r="C26" s="4">
        <v>5157</v>
      </c>
      <c r="D26" s="31">
        <v>2798</v>
      </c>
      <c r="E26" s="31">
        <f t="shared" si="0"/>
        <v>7955</v>
      </c>
      <c r="F26" s="38">
        <f>+'Original ABG Allocation'!H25</f>
        <v>7955</v>
      </c>
      <c r="G26" s="38"/>
      <c r="H26" s="31">
        <v>3623</v>
      </c>
      <c r="I26" s="31">
        <v>1841</v>
      </c>
      <c r="J26" s="31">
        <f t="shared" si="1"/>
        <v>5464</v>
      </c>
      <c r="K26" s="31">
        <f t="shared" si="2"/>
        <v>8780</v>
      </c>
      <c r="L26" s="31">
        <f t="shared" si="3"/>
        <v>4639</v>
      </c>
      <c r="M26" s="31">
        <f t="shared" si="4"/>
        <v>13419</v>
      </c>
      <c r="N26" s="159"/>
      <c r="O26" s="16">
        <v>0</v>
      </c>
      <c r="P26" s="16"/>
      <c r="Q26" s="16">
        <v>0</v>
      </c>
      <c r="R26" s="31">
        <f t="shared" si="5"/>
        <v>13419</v>
      </c>
      <c r="T26" s="16">
        <v>0</v>
      </c>
      <c r="U26" s="16">
        <v>0</v>
      </c>
      <c r="V26" s="16">
        <f t="shared" si="6"/>
        <v>13419</v>
      </c>
    </row>
    <row r="27" spans="1:22" ht="12.75">
      <c r="A27" s="34" t="str">
        <f>+'Original ABG Allocation'!A26</f>
        <v>21</v>
      </c>
      <c r="B27" s="34" t="str">
        <f>+'Original ABG Allocation'!B26</f>
        <v>CUMBERLAND</v>
      </c>
      <c r="C27" s="4">
        <v>6087</v>
      </c>
      <c r="D27" s="31">
        <v>3136</v>
      </c>
      <c r="E27" s="31">
        <f t="shared" si="0"/>
        <v>9223</v>
      </c>
      <c r="F27" s="38">
        <f>+'Original ABG Allocation'!H26</f>
        <v>9223</v>
      </c>
      <c r="G27" s="38"/>
      <c r="H27" s="31">
        <v>6679</v>
      </c>
      <c r="I27" s="31">
        <v>3608</v>
      </c>
      <c r="J27" s="31">
        <f t="shared" si="1"/>
        <v>10287</v>
      </c>
      <c r="K27" s="31">
        <f t="shared" si="2"/>
        <v>12766</v>
      </c>
      <c r="L27" s="31">
        <f t="shared" si="3"/>
        <v>6744</v>
      </c>
      <c r="M27" s="31">
        <f t="shared" si="4"/>
        <v>19510</v>
      </c>
      <c r="N27" s="159"/>
      <c r="O27" s="16">
        <v>0</v>
      </c>
      <c r="P27" s="16"/>
      <c r="Q27" s="16">
        <v>0</v>
      </c>
      <c r="R27" s="31">
        <f t="shared" si="5"/>
        <v>19510</v>
      </c>
      <c r="T27" s="16">
        <v>0</v>
      </c>
      <c r="U27" s="16">
        <v>0</v>
      </c>
      <c r="V27" s="16">
        <f t="shared" si="6"/>
        <v>19510</v>
      </c>
    </row>
    <row r="28" spans="1:22" ht="12.75">
      <c r="A28" s="34" t="str">
        <f>+'Original ABG Allocation'!A27</f>
        <v>22</v>
      </c>
      <c r="B28" s="34" t="str">
        <f>+'Original ABG Allocation'!B27</f>
        <v>PERRY</v>
      </c>
      <c r="C28" s="4">
        <v>5134</v>
      </c>
      <c r="D28" s="31">
        <v>2789</v>
      </c>
      <c r="E28" s="31">
        <f t="shared" si="0"/>
        <v>7923</v>
      </c>
      <c r="F28" s="38">
        <f>+'Original ABG Allocation'!H27</f>
        <v>7923</v>
      </c>
      <c r="G28" s="38"/>
      <c r="H28" s="31">
        <v>-571</v>
      </c>
      <c r="I28" s="31">
        <v>-379</v>
      </c>
      <c r="J28" s="31">
        <f t="shared" si="1"/>
        <v>-950</v>
      </c>
      <c r="K28" s="31">
        <f t="shared" si="2"/>
        <v>4563</v>
      </c>
      <c r="L28" s="31">
        <f t="shared" si="3"/>
        <v>2410</v>
      </c>
      <c r="M28" s="31">
        <f t="shared" si="4"/>
        <v>6973</v>
      </c>
      <c r="N28" s="159"/>
      <c r="O28" s="16">
        <v>0</v>
      </c>
      <c r="P28" s="16"/>
      <c r="Q28" s="16">
        <v>0</v>
      </c>
      <c r="R28" s="31">
        <f t="shared" si="5"/>
        <v>6973</v>
      </c>
      <c r="T28" s="16">
        <v>0</v>
      </c>
      <c r="U28" s="16">
        <v>0</v>
      </c>
      <c r="V28" s="16">
        <f t="shared" si="6"/>
        <v>6973</v>
      </c>
    </row>
    <row r="29" spans="1:22" ht="12.75">
      <c r="A29" s="34" t="str">
        <f>+'Original ABG Allocation'!A28</f>
        <v>23</v>
      </c>
      <c r="B29" s="34" t="str">
        <f>+'Original ABG Allocation'!B28</f>
        <v>DAUPHIN</v>
      </c>
      <c r="C29" s="4">
        <v>15202</v>
      </c>
      <c r="D29" s="31">
        <v>8720</v>
      </c>
      <c r="E29" s="31">
        <f t="shared" si="0"/>
        <v>23922</v>
      </c>
      <c r="F29" s="38">
        <f>+'Original ABG Allocation'!H28</f>
        <v>23922</v>
      </c>
      <c r="G29" s="38"/>
      <c r="H29" s="31">
        <v>2983</v>
      </c>
      <c r="I29" s="31">
        <v>888</v>
      </c>
      <c r="J29" s="31">
        <f t="shared" si="1"/>
        <v>3871</v>
      </c>
      <c r="K29" s="31">
        <f t="shared" si="2"/>
        <v>18185</v>
      </c>
      <c r="L29" s="31">
        <f t="shared" si="3"/>
        <v>9608</v>
      </c>
      <c r="M29" s="31">
        <f t="shared" si="4"/>
        <v>27793</v>
      </c>
      <c r="N29" s="159"/>
      <c r="O29" s="16">
        <v>0</v>
      </c>
      <c r="P29" s="16"/>
      <c r="Q29" s="16">
        <v>0</v>
      </c>
      <c r="R29" s="31">
        <f t="shared" si="5"/>
        <v>27793</v>
      </c>
      <c r="T29" s="16">
        <v>0</v>
      </c>
      <c r="U29" s="16">
        <v>0</v>
      </c>
      <c r="V29" s="16">
        <f t="shared" si="6"/>
        <v>27793</v>
      </c>
    </row>
    <row r="30" spans="1:22" ht="12.75">
      <c r="A30" s="34" t="str">
        <f>+'Original ABG Allocation'!A29</f>
        <v>24</v>
      </c>
      <c r="B30" s="34" t="str">
        <f>+'Original ABG Allocation'!B29</f>
        <v>LEBANON</v>
      </c>
      <c r="C30" s="4">
        <v>6030</v>
      </c>
      <c r="D30" s="31">
        <v>3116</v>
      </c>
      <c r="E30" s="31">
        <f t="shared" si="0"/>
        <v>9146</v>
      </c>
      <c r="F30" s="38">
        <f>+'Original ABG Allocation'!H29</f>
        <v>9146</v>
      </c>
      <c r="G30" s="38"/>
      <c r="H30" s="31">
        <v>2659</v>
      </c>
      <c r="I30" s="31">
        <v>1474</v>
      </c>
      <c r="J30" s="31">
        <f t="shared" si="1"/>
        <v>4133</v>
      </c>
      <c r="K30" s="31">
        <f t="shared" si="2"/>
        <v>8689</v>
      </c>
      <c r="L30" s="31">
        <f t="shared" si="3"/>
        <v>4590</v>
      </c>
      <c r="M30" s="31">
        <f t="shared" si="4"/>
        <v>13279</v>
      </c>
      <c r="N30" s="159"/>
      <c r="O30" s="16">
        <v>0</v>
      </c>
      <c r="P30" s="16"/>
      <c r="Q30" s="16">
        <v>0</v>
      </c>
      <c r="R30" s="31">
        <f t="shared" si="5"/>
        <v>13279</v>
      </c>
      <c r="T30" s="16">
        <v>0</v>
      </c>
      <c r="U30" s="16">
        <v>0</v>
      </c>
      <c r="V30" s="16">
        <f t="shared" si="6"/>
        <v>13279</v>
      </c>
    </row>
    <row r="31" spans="1:22" ht="12.75">
      <c r="A31" s="34" t="str">
        <f>+'Original ABG Allocation'!A30</f>
        <v>25</v>
      </c>
      <c r="B31" s="34" t="str">
        <f>+'Original ABG Allocation'!B30</f>
        <v>YORK</v>
      </c>
      <c r="C31" s="4">
        <v>16004</v>
      </c>
      <c r="D31" s="31">
        <v>9013</v>
      </c>
      <c r="E31" s="31">
        <f t="shared" si="0"/>
        <v>25017</v>
      </c>
      <c r="F31" s="38">
        <f>+'Original ABG Allocation'!H30</f>
        <v>25017</v>
      </c>
      <c r="G31" s="38"/>
      <c r="H31" s="31">
        <v>9965</v>
      </c>
      <c r="I31" s="31">
        <v>4707</v>
      </c>
      <c r="J31" s="31">
        <f t="shared" si="1"/>
        <v>14672</v>
      </c>
      <c r="K31" s="31">
        <f t="shared" si="2"/>
        <v>25969</v>
      </c>
      <c r="L31" s="31">
        <f t="shared" si="3"/>
        <v>13720</v>
      </c>
      <c r="M31" s="31">
        <f t="shared" si="4"/>
        <v>39689</v>
      </c>
      <c r="N31" s="159"/>
      <c r="O31" s="16">
        <v>0</v>
      </c>
      <c r="P31" s="16"/>
      <c r="Q31" s="16">
        <v>0</v>
      </c>
      <c r="R31" s="31">
        <f t="shared" si="5"/>
        <v>39689</v>
      </c>
      <c r="T31" s="16">
        <v>0</v>
      </c>
      <c r="U31" s="16">
        <v>0</v>
      </c>
      <c r="V31" s="16">
        <f t="shared" si="6"/>
        <v>39689</v>
      </c>
    </row>
    <row r="32" spans="1:22" ht="12.75">
      <c r="A32" s="34" t="str">
        <f>+'Original ABG Allocation'!A31</f>
        <v>26</v>
      </c>
      <c r="B32" s="34" t="str">
        <f>+'Original ABG Allocation'!B31</f>
        <v>LANCASTER</v>
      </c>
      <c r="C32" s="4">
        <v>19619</v>
      </c>
      <c r="D32" s="31">
        <v>11240</v>
      </c>
      <c r="E32" s="31">
        <f t="shared" si="0"/>
        <v>30859</v>
      </c>
      <c r="F32" s="38">
        <f>+'Original ABG Allocation'!H31</f>
        <v>30859</v>
      </c>
      <c r="G32" s="38"/>
      <c r="H32" s="31">
        <v>9259</v>
      </c>
      <c r="I32" s="31">
        <v>4017</v>
      </c>
      <c r="J32" s="31">
        <f t="shared" si="1"/>
        <v>13276</v>
      </c>
      <c r="K32" s="31">
        <f t="shared" si="2"/>
        <v>28878</v>
      </c>
      <c r="L32" s="31">
        <f t="shared" si="3"/>
        <v>15257</v>
      </c>
      <c r="M32" s="31">
        <f t="shared" si="4"/>
        <v>44135</v>
      </c>
      <c r="N32" s="159"/>
      <c r="O32" s="16">
        <v>0</v>
      </c>
      <c r="P32" s="16"/>
      <c r="Q32" s="16">
        <v>0</v>
      </c>
      <c r="R32" s="31">
        <f t="shared" si="5"/>
        <v>44135</v>
      </c>
      <c r="T32" s="16">
        <v>0</v>
      </c>
      <c r="U32" s="16">
        <v>0</v>
      </c>
      <c r="V32" s="16">
        <f t="shared" si="6"/>
        <v>44135</v>
      </c>
    </row>
    <row r="33" spans="1:22" ht="12.75">
      <c r="A33" s="34" t="str">
        <f>+'Original ABG Allocation'!A32</f>
        <v>27</v>
      </c>
      <c r="B33" s="34" t="str">
        <f>+'Original ABG Allocation'!B32</f>
        <v>CHESTER</v>
      </c>
      <c r="C33" s="4">
        <v>9499</v>
      </c>
      <c r="D33" s="31">
        <v>4831</v>
      </c>
      <c r="E33" s="31">
        <f t="shared" si="0"/>
        <v>14330</v>
      </c>
      <c r="F33" s="38">
        <f>+'Original ABG Allocation'!H32</f>
        <v>14330</v>
      </c>
      <c r="G33" s="38"/>
      <c r="H33" s="31">
        <v>12813</v>
      </c>
      <c r="I33" s="31">
        <v>6957</v>
      </c>
      <c r="J33" s="31">
        <f t="shared" si="1"/>
        <v>19770</v>
      </c>
      <c r="K33" s="31">
        <f t="shared" si="2"/>
        <v>22312</v>
      </c>
      <c r="L33" s="31">
        <f t="shared" si="3"/>
        <v>11788</v>
      </c>
      <c r="M33" s="31">
        <f t="shared" si="4"/>
        <v>34100</v>
      </c>
      <c r="N33" s="159"/>
      <c r="O33" s="16">
        <v>0</v>
      </c>
      <c r="P33" s="16"/>
      <c r="Q33" s="16">
        <v>0</v>
      </c>
      <c r="R33" s="31">
        <f t="shared" si="5"/>
        <v>34100</v>
      </c>
      <c r="T33" s="16">
        <v>0</v>
      </c>
      <c r="U33" s="16">
        <v>0</v>
      </c>
      <c r="V33" s="16">
        <f t="shared" si="6"/>
        <v>34100</v>
      </c>
    </row>
    <row r="34" spans="1:22" ht="12.75">
      <c r="A34" s="34" t="str">
        <f>+'Original ABG Allocation'!A33</f>
        <v>28</v>
      </c>
      <c r="B34" s="34" t="str">
        <f>+'Original ABG Allocation'!B33</f>
        <v>MONTGOMERY</v>
      </c>
      <c r="C34" s="4">
        <v>17383</v>
      </c>
      <c r="D34" s="31">
        <v>9982</v>
      </c>
      <c r="E34" s="31">
        <f t="shared" si="0"/>
        <v>27365</v>
      </c>
      <c r="F34" s="38">
        <f>+'Original ABG Allocation'!H33</f>
        <v>27365</v>
      </c>
      <c r="G34" s="38"/>
      <c r="H34" s="31">
        <v>22257</v>
      </c>
      <c r="I34" s="31">
        <v>10961</v>
      </c>
      <c r="J34" s="31">
        <f t="shared" si="1"/>
        <v>33218</v>
      </c>
      <c r="K34" s="31">
        <f t="shared" si="2"/>
        <v>39640</v>
      </c>
      <c r="L34" s="31">
        <f t="shared" si="3"/>
        <v>20943</v>
      </c>
      <c r="M34" s="31">
        <f t="shared" si="4"/>
        <v>60583</v>
      </c>
      <c r="N34" s="159"/>
      <c r="O34" s="16">
        <v>0</v>
      </c>
      <c r="P34" s="16"/>
      <c r="Q34" s="16">
        <v>0</v>
      </c>
      <c r="R34" s="31">
        <f t="shared" si="5"/>
        <v>60583</v>
      </c>
      <c r="T34" s="16">
        <v>0</v>
      </c>
      <c r="U34" s="16">
        <v>0</v>
      </c>
      <c r="V34" s="16">
        <f t="shared" si="6"/>
        <v>60583</v>
      </c>
    </row>
    <row r="35" spans="1:22" ht="12.75">
      <c r="A35" s="34" t="str">
        <f>+'Original ABG Allocation'!A34</f>
        <v>29</v>
      </c>
      <c r="B35" s="34" t="str">
        <f>+'Original ABG Allocation'!B34</f>
        <v>BUCKS</v>
      </c>
      <c r="C35" s="4">
        <v>15611</v>
      </c>
      <c r="D35" s="31">
        <v>8869</v>
      </c>
      <c r="E35" s="31">
        <f t="shared" si="0"/>
        <v>24480</v>
      </c>
      <c r="F35" s="38">
        <f>+'Original ABG Allocation'!H34</f>
        <v>24480</v>
      </c>
      <c r="G35" s="38"/>
      <c r="H35" s="31">
        <v>14193</v>
      </c>
      <c r="I35" s="31">
        <v>6877</v>
      </c>
      <c r="J35" s="31">
        <f t="shared" si="1"/>
        <v>21070</v>
      </c>
      <c r="K35" s="31">
        <f t="shared" si="2"/>
        <v>29804</v>
      </c>
      <c r="L35" s="31">
        <f t="shared" si="3"/>
        <v>15746</v>
      </c>
      <c r="M35" s="31">
        <f t="shared" si="4"/>
        <v>45550</v>
      </c>
      <c r="N35" s="159"/>
      <c r="O35" s="16">
        <v>0</v>
      </c>
      <c r="P35" s="16"/>
      <c r="Q35" s="16">
        <v>0</v>
      </c>
      <c r="R35" s="31">
        <f t="shared" si="5"/>
        <v>45550</v>
      </c>
      <c r="T35" s="16">
        <v>0</v>
      </c>
      <c r="U35" s="16">
        <v>0</v>
      </c>
      <c r="V35" s="16">
        <f t="shared" si="6"/>
        <v>45550</v>
      </c>
    </row>
    <row r="36" spans="1:22" ht="12.75">
      <c r="A36" s="34" t="str">
        <f>+'Original ABG Allocation'!A35</f>
        <v>30</v>
      </c>
      <c r="B36" s="34" t="str">
        <f>+'Original ABG Allocation'!B35</f>
        <v>DELAWARE</v>
      </c>
      <c r="C36" s="4">
        <v>28096</v>
      </c>
      <c r="D36" s="31">
        <v>16143</v>
      </c>
      <c r="E36" s="31">
        <f t="shared" si="0"/>
        <v>44239</v>
      </c>
      <c r="F36" s="38">
        <f>+'Original ABG Allocation'!H35</f>
        <v>44239</v>
      </c>
      <c r="G36" s="38"/>
      <c r="H36" s="31">
        <v>2703</v>
      </c>
      <c r="I36" s="31">
        <v>129</v>
      </c>
      <c r="J36" s="31">
        <f t="shared" si="1"/>
        <v>2832</v>
      </c>
      <c r="K36" s="31">
        <f t="shared" si="2"/>
        <v>30799</v>
      </c>
      <c r="L36" s="31">
        <f t="shared" si="3"/>
        <v>16272</v>
      </c>
      <c r="M36" s="31">
        <f t="shared" si="4"/>
        <v>47071</v>
      </c>
      <c r="N36" s="159"/>
      <c r="O36" s="16">
        <v>0</v>
      </c>
      <c r="P36" s="16"/>
      <c r="Q36" s="16">
        <v>0</v>
      </c>
      <c r="R36" s="31">
        <f t="shared" si="5"/>
        <v>47071</v>
      </c>
      <c r="T36" s="16">
        <v>0</v>
      </c>
      <c r="U36" s="16">
        <v>0</v>
      </c>
      <c r="V36" s="16">
        <f t="shared" si="6"/>
        <v>47071</v>
      </c>
    </row>
    <row r="37" spans="1:22" ht="12.75">
      <c r="A37" s="34" t="str">
        <f>+'Original ABG Allocation'!A36</f>
        <v>31</v>
      </c>
      <c r="B37" s="34" t="str">
        <f>+'Original ABG Allocation'!B36</f>
        <v>PHILADELPHIA</v>
      </c>
      <c r="C37" s="4">
        <v>211643</v>
      </c>
      <c r="D37" s="31">
        <v>96172</v>
      </c>
      <c r="E37" s="31">
        <f t="shared" si="0"/>
        <v>307815</v>
      </c>
      <c r="F37" s="38">
        <f>+'Original ABG Allocation'!H36</f>
        <v>307815</v>
      </c>
      <c r="G37" s="38"/>
      <c r="H37" s="31">
        <v>-53186</v>
      </c>
      <c r="I37" s="31">
        <v>-12453</v>
      </c>
      <c r="J37" s="31">
        <f t="shared" si="1"/>
        <v>-65639</v>
      </c>
      <c r="K37" s="31">
        <f t="shared" si="2"/>
        <v>158457</v>
      </c>
      <c r="L37" s="31">
        <f t="shared" si="3"/>
        <v>83719</v>
      </c>
      <c r="M37" s="31">
        <f t="shared" si="4"/>
        <v>242176</v>
      </c>
      <c r="N37" s="159"/>
      <c r="O37" s="16">
        <v>0</v>
      </c>
      <c r="P37" s="16"/>
      <c r="Q37" s="16">
        <v>0</v>
      </c>
      <c r="R37" s="31">
        <f t="shared" si="5"/>
        <v>242176</v>
      </c>
      <c r="T37" s="16">
        <v>0</v>
      </c>
      <c r="U37" s="16">
        <v>0</v>
      </c>
      <c r="V37" s="16">
        <f t="shared" si="6"/>
        <v>242176</v>
      </c>
    </row>
    <row r="38" spans="1:22" ht="12.75">
      <c r="A38" s="34" t="str">
        <f>+'Original ABG Allocation'!A37</f>
        <v>32</v>
      </c>
      <c r="B38" s="34" t="str">
        <f>+'Original ABG Allocation'!B37</f>
        <v>BERKS</v>
      </c>
      <c r="C38" s="4">
        <v>20696</v>
      </c>
      <c r="D38" s="31">
        <v>12085</v>
      </c>
      <c r="E38" s="31">
        <f t="shared" si="0"/>
        <v>32781</v>
      </c>
      <c r="F38" s="38">
        <f>+'Original ABG Allocation'!H37</f>
        <v>32781</v>
      </c>
      <c r="G38" s="38"/>
      <c r="H38" s="31">
        <v>7714</v>
      </c>
      <c r="I38" s="31">
        <v>2925</v>
      </c>
      <c r="J38" s="31">
        <f t="shared" si="1"/>
        <v>10639</v>
      </c>
      <c r="K38" s="31">
        <f t="shared" si="2"/>
        <v>28410</v>
      </c>
      <c r="L38" s="31">
        <f t="shared" si="3"/>
        <v>15010</v>
      </c>
      <c r="M38" s="31">
        <f t="shared" si="4"/>
        <v>43420</v>
      </c>
      <c r="N38" s="159"/>
      <c r="O38" s="16">
        <v>0</v>
      </c>
      <c r="P38" s="16"/>
      <c r="Q38" s="16">
        <v>0</v>
      </c>
      <c r="R38" s="31">
        <f t="shared" si="5"/>
        <v>43420</v>
      </c>
      <c r="T38" s="16">
        <v>0</v>
      </c>
      <c r="U38" s="16">
        <v>0</v>
      </c>
      <c r="V38" s="16">
        <f t="shared" si="6"/>
        <v>43420</v>
      </c>
    </row>
    <row r="39" spans="1:22" ht="12.75">
      <c r="A39" s="34" t="str">
        <f>+'Original ABG Allocation'!A38</f>
        <v>33</v>
      </c>
      <c r="B39" s="34" t="str">
        <f>+'Original ABG Allocation'!B38</f>
        <v>LEHIGH</v>
      </c>
      <c r="C39" s="4">
        <v>11376</v>
      </c>
      <c r="D39" s="31">
        <v>5972</v>
      </c>
      <c r="E39" s="31">
        <f aca="true" t="shared" si="7" ref="E39:E58">C39+D39</f>
        <v>17348</v>
      </c>
      <c r="F39" s="38">
        <f>+'Original ABG Allocation'!H38</f>
        <v>17348</v>
      </c>
      <c r="G39" s="38"/>
      <c r="H39" s="31">
        <v>9490</v>
      </c>
      <c r="I39" s="31">
        <v>5052</v>
      </c>
      <c r="J39" s="31">
        <f t="shared" si="1"/>
        <v>14542</v>
      </c>
      <c r="K39" s="31">
        <f t="shared" si="2"/>
        <v>20866</v>
      </c>
      <c r="L39" s="31">
        <f t="shared" si="3"/>
        <v>11024</v>
      </c>
      <c r="M39" s="31">
        <f t="shared" si="4"/>
        <v>31890</v>
      </c>
      <c r="N39" s="159"/>
      <c r="O39" s="16">
        <v>0</v>
      </c>
      <c r="P39" s="16"/>
      <c r="Q39" s="16">
        <v>0</v>
      </c>
      <c r="R39" s="31">
        <f t="shared" si="5"/>
        <v>31890</v>
      </c>
      <c r="T39" s="16">
        <v>0</v>
      </c>
      <c r="U39" s="16">
        <v>0</v>
      </c>
      <c r="V39" s="16">
        <f t="shared" si="6"/>
        <v>31890</v>
      </c>
    </row>
    <row r="40" spans="1:22" ht="12.75">
      <c r="A40" s="34" t="str">
        <f>+'Original ABG Allocation'!A39</f>
        <v>34</v>
      </c>
      <c r="B40" s="34" t="str">
        <f>+'Original ABG Allocation'!B39</f>
        <v>NORTHAMPTON</v>
      </c>
      <c r="C40" s="4">
        <v>12389</v>
      </c>
      <c r="D40" s="31">
        <v>6927</v>
      </c>
      <c r="E40" s="31">
        <f t="shared" si="7"/>
        <v>19316</v>
      </c>
      <c r="F40" s="38">
        <f>+'Original ABG Allocation'!H39</f>
        <v>19316</v>
      </c>
      <c r="G40" s="38"/>
      <c r="H40" s="31">
        <v>4287</v>
      </c>
      <c r="I40" s="31">
        <v>1883</v>
      </c>
      <c r="J40" s="31">
        <f t="shared" si="1"/>
        <v>6170</v>
      </c>
      <c r="K40" s="31">
        <f t="shared" si="2"/>
        <v>16676</v>
      </c>
      <c r="L40" s="31">
        <f t="shared" si="3"/>
        <v>8810</v>
      </c>
      <c r="M40" s="31">
        <f t="shared" si="4"/>
        <v>25486</v>
      </c>
      <c r="N40" s="159"/>
      <c r="O40" s="16">
        <v>0</v>
      </c>
      <c r="P40" s="16"/>
      <c r="Q40" s="16">
        <v>0</v>
      </c>
      <c r="R40" s="31">
        <f t="shared" si="5"/>
        <v>25486</v>
      </c>
      <c r="T40" s="16">
        <v>0</v>
      </c>
      <c r="U40" s="16">
        <v>0</v>
      </c>
      <c r="V40" s="16">
        <f t="shared" si="6"/>
        <v>25486</v>
      </c>
    </row>
    <row r="41" spans="1:22" ht="12.75">
      <c r="A41" s="34" t="str">
        <f>+'Original ABG Allocation'!A40</f>
        <v>35</v>
      </c>
      <c r="B41" s="34" t="str">
        <f>+'Original ABG Allocation'!B40</f>
        <v>PIKE</v>
      </c>
      <c r="C41" s="4">
        <v>5789</v>
      </c>
      <c r="D41" s="31">
        <v>2119</v>
      </c>
      <c r="E41" s="31">
        <f t="shared" si="7"/>
        <v>7908</v>
      </c>
      <c r="F41" s="38">
        <f>+'Original ABG Allocation'!H40</f>
        <v>7908</v>
      </c>
      <c r="G41" s="38"/>
      <c r="H41" s="31">
        <v>890</v>
      </c>
      <c r="I41" s="31">
        <v>1409</v>
      </c>
      <c r="J41" s="31">
        <f t="shared" si="1"/>
        <v>2299</v>
      </c>
      <c r="K41" s="31">
        <f t="shared" si="2"/>
        <v>6679</v>
      </c>
      <c r="L41" s="31">
        <f t="shared" si="3"/>
        <v>3528</v>
      </c>
      <c r="M41" s="31">
        <f t="shared" si="4"/>
        <v>10207</v>
      </c>
      <c r="N41" s="159"/>
      <c r="O41" s="16">
        <v>0</v>
      </c>
      <c r="P41" s="16"/>
      <c r="Q41" s="16">
        <v>0</v>
      </c>
      <c r="R41" s="31">
        <f t="shared" si="5"/>
        <v>10207</v>
      </c>
      <c r="T41" s="16">
        <v>0</v>
      </c>
      <c r="U41" s="16">
        <v>0</v>
      </c>
      <c r="V41" s="16">
        <f t="shared" si="6"/>
        <v>10207</v>
      </c>
    </row>
    <row r="42" spans="1:22" ht="12.75">
      <c r="A42" s="34" t="str">
        <f>+'Original ABG Allocation'!A41</f>
        <v>36</v>
      </c>
      <c r="B42" s="34" t="str">
        <f>+'Original ABG Allocation'!B41</f>
        <v>B/S/S/T</v>
      </c>
      <c r="C42" s="4">
        <v>15770</v>
      </c>
      <c r="D42" s="31">
        <v>8928</v>
      </c>
      <c r="E42" s="31">
        <f t="shared" si="7"/>
        <v>24698</v>
      </c>
      <c r="F42" s="38">
        <f>+'Original ABG Allocation'!H41</f>
        <v>24698</v>
      </c>
      <c r="G42" s="38"/>
      <c r="H42" s="31">
        <v>1704</v>
      </c>
      <c r="I42" s="31">
        <v>304</v>
      </c>
      <c r="J42" s="31">
        <f t="shared" si="1"/>
        <v>2008</v>
      </c>
      <c r="K42" s="31">
        <f t="shared" si="2"/>
        <v>17474</v>
      </c>
      <c r="L42" s="31">
        <f t="shared" si="3"/>
        <v>9232</v>
      </c>
      <c r="M42" s="31">
        <f t="shared" si="4"/>
        <v>26706</v>
      </c>
      <c r="N42" s="159"/>
      <c r="O42" s="16">
        <v>0</v>
      </c>
      <c r="P42" s="16"/>
      <c r="Q42" s="16">
        <v>0</v>
      </c>
      <c r="R42" s="31">
        <f t="shared" si="5"/>
        <v>26706</v>
      </c>
      <c r="T42" s="16">
        <v>0</v>
      </c>
      <c r="U42" s="16">
        <v>0</v>
      </c>
      <c r="V42" s="16">
        <f t="shared" si="6"/>
        <v>26706</v>
      </c>
    </row>
    <row r="43" spans="1:22" ht="12.75">
      <c r="A43" s="34" t="str">
        <f>+'Original ABG Allocation'!A42</f>
        <v>37</v>
      </c>
      <c r="B43" s="34" t="str">
        <f>+'Original ABG Allocation'!B42</f>
        <v>LUZERNE/WYOMING</v>
      </c>
      <c r="C43" s="4">
        <v>30703</v>
      </c>
      <c r="D43" s="31">
        <v>23454</v>
      </c>
      <c r="E43" s="31">
        <f t="shared" si="7"/>
        <v>54157</v>
      </c>
      <c r="F43" s="38">
        <f>+'Original ABG Allocation'!H42</f>
        <v>54157</v>
      </c>
      <c r="G43" s="38"/>
      <c r="H43" s="31">
        <v>-6700</v>
      </c>
      <c r="I43" s="31">
        <v>-10773</v>
      </c>
      <c r="J43" s="31">
        <f t="shared" si="1"/>
        <v>-17473</v>
      </c>
      <c r="K43" s="31">
        <f t="shared" si="2"/>
        <v>24003</v>
      </c>
      <c r="L43" s="31">
        <f t="shared" si="3"/>
        <v>12681</v>
      </c>
      <c r="M43" s="31">
        <f t="shared" si="4"/>
        <v>36684</v>
      </c>
      <c r="N43" s="159"/>
      <c r="O43" s="16">
        <v>0</v>
      </c>
      <c r="P43" s="16"/>
      <c r="Q43" s="16">
        <v>0</v>
      </c>
      <c r="R43" s="31">
        <f t="shared" si="5"/>
        <v>36684</v>
      </c>
      <c r="T43" s="16">
        <v>0</v>
      </c>
      <c r="U43" s="16">
        <v>0</v>
      </c>
      <c r="V43" s="16">
        <f t="shared" si="6"/>
        <v>36684</v>
      </c>
    </row>
    <row r="44" spans="1:22" ht="12.75">
      <c r="A44" s="34" t="str">
        <f>+'Original ABG Allocation'!A43</f>
        <v>38</v>
      </c>
      <c r="B44" s="34" t="str">
        <f>+'Original ABG Allocation'!B43</f>
        <v>LACKAWANNA</v>
      </c>
      <c r="C44" s="4">
        <v>21177</v>
      </c>
      <c r="D44" s="31">
        <v>12259</v>
      </c>
      <c r="E44" s="31">
        <f t="shared" si="7"/>
        <v>33436</v>
      </c>
      <c r="F44" s="38">
        <f>+'Original ABG Allocation'!H43</f>
        <v>33436</v>
      </c>
      <c r="G44" s="38"/>
      <c r="H44" s="31">
        <v>-6596</v>
      </c>
      <c r="I44" s="31">
        <v>-4556</v>
      </c>
      <c r="J44" s="31">
        <f t="shared" si="1"/>
        <v>-11152</v>
      </c>
      <c r="K44" s="31">
        <f t="shared" si="2"/>
        <v>14581</v>
      </c>
      <c r="L44" s="31">
        <f t="shared" si="3"/>
        <v>7703</v>
      </c>
      <c r="M44" s="31">
        <f t="shared" si="4"/>
        <v>22284</v>
      </c>
      <c r="N44" s="159"/>
      <c r="O44" s="16">
        <v>0</v>
      </c>
      <c r="P44" s="16"/>
      <c r="Q44" s="16">
        <v>0</v>
      </c>
      <c r="R44" s="31">
        <f t="shared" si="5"/>
        <v>22284</v>
      </c>
      <c r="T44" s="16">
        <v>0</v>
      </c>
      <c r="U44" s="16">
        <v>0</v>
      </c>
      <c r="V44" s="16">
        <f t="shared" si="6"/>
        <v>22284</v>
      </c>
    </row>
    <row r="45" spans="1:22" ht="12.75">
      <c r="A45" s="34" t="str">
        <f>+'Original ABG Allocation'!A44</f>
        <v>39</v>
      </c>
      <c r="B45" s="34" t="str">
        <f>+'Original ABG Allocation'!B44</f>
        <v>CARBON</v>
      </c>
      <c r="C45" s="4">
        <v>5177</v>
      </c>
      <c r="D45" s="31">
        <v>2805</v>
      </c>
      <c r="E45" s="31">
        <f t="shared" si="7"/>
        <v>7982</v>
      </c>
      <c r="F45" s="38">
        <f>+'Original ABG Allocation'!H44</f>
        <v>7982</v>
      </c>
      <c r="G45" s="38"/>
      <c r="H45" s="31">
        <v>918</v>
      </c>
      <c r="I45" s="31">
        <v>415</v>
      </c>
      <c r="J45" s="31">
        <f t="shared" si="1"/>
        <v>1333</v>
      </c>
      <c r="K45" s="31">
        <f t="shared" si="2"/>
        <v>6095</v>
      </c>
      <c r="L45" s="31">
        <f t="shared" si="3"/>
        <v>3220</v>
      </c>
      <c r="M45" s="31">
        <f t="shared" si="4"/>
        <v>9315</v>
      </c>
      <c r="N45" s="159"/>
      <c r="O45" s="16">
        <v>0</v>
      </c>
      <c r="P45" s="16"/>
      <c r="Q45" s="16">
        <v>0</v>
      </c>
      <c r="R45" s="31">
        <f t="shared" si="5"/>
        <v>9315</v>
      </c>
      <c r="T45" s="16">
        <v>0</v>
      </c>
      <c r="U45" s="16">
        <v>0</v>
      </c>
      <c r="V45" s="16">
        <f t="shared" si="6"/>
        <v>9315</v>
      </c>
    </row>
    <row r="46" spans="1:22" ht="12.75">
      <c r="A46" s="34" t="str">
        <f>+'Original ABG Allocation'!A45</f>
        <v>40</v>
      </c>
      <c r="B46" s="34" t="str">
        <f>+'Original ABG Allocation'!B45</f>
        <v>SCHUYLKILL</v>
      </c>
      <c r="C46" s="4">
        <v>18827</v>
      </c>
      <c r="D46" s="31">
        <v>10495</v>
      </c>
      <c r="E46" s="31">
        <f t="shared" si="7"/>
        <v>29322</v>
      </c>
      <c r="F46" s="38">
        <f>+'Original ABG Allocation'!H45</f>
        <v>29322</v>
      </c>
      <c r="G46" s="38"/>
      <c r="H46" s="31">
        <v>-5066</v>
      </c>
      <c r="I46" s="31">
        <v>-3225</v>
      </c>
      <c r="J46" s="31">
        <f t="shared" si="1"/>
        <v>-8291</v>
      </c>
      <c r="K46" s="31">
        <f t="shared" si="2"/>
        <v>13761</v>
      </c>
      <c r="L46" s="31">
        <f t="shared" si="3"/>
        <v>7270</v>
      </c>
      <c r="M46" s="31">
        <f t="shared" si="4"/>
        <v>21031</v>
      </c>
      <c r="N46" s="159"/>
      <c r="O46" s="16">
        <v>0</v>
      </c>
      <c r="P46" s="16"/>
      <c r="Q46" s="16">
        <v>0</v>
      </c>
      <c r="R46" s="31">
        <f t="shared" si="5"/>
        <v>21031</v>
      </c>
      <c r="T46" s="16">
        <v>0</v>
      </c>
      <c r="U46" s="16">
        <v>0</v>
      </c>
      <c r="V46" s="16">
        <f t="shared" si="6"/>
        <v>21031</v>
      </c>
    </row>
    <row r="47" spans="1:22" ht="12.75">
      <c r="A47" s="34" t="str">
        <f>+'Original ABG Allocation'!A46</f>
        <v>41</v>
      </c>
      <c r="B47" s="34" t="str">
        <f>+'Original ABG Allocation'!B46</f>
        <v>CLEARFIELD</v>
      </c>
      <c r="C47" s="4">
        <v>9415</v>
      </c>
      <c r="D47" s="31">
        <v>4797</v>
      </c>
      <c r="E47" s="31">
        <f t="shared" si="7"/>
        <v>14212</v>
      </c>
      <c r="F47" s="38">
        <f>+'Original ABG Allocation'!H46</f>
        <v>14212</v>
      </c>
      <c r="G47" s="38"/>
      <c r="H47" s="31">
        <v>-558</v>
      </c>
      <c r="I47" s="31">
        <v>-118</v>
      </c>
      <c r="J47" s="31">
        <f t="shared" si="1"/>
        <v>-676</v>
      </c>
      <c r="K47" s="31">
        <f t="shared" si="2"/>
        <v>8857</v>
      </c>
      <c r="L47" s="31">
        <f t="shared" si="3"/>
        <v>4679</v>
      </c>
      <c r="M47" s="31">
        <f t="shared" si="4"/>
        <v>13536</v>
      </c>
      <c r="N47" s="159"/>
      <c r="O47" s="16">
        <v>0</v>
      </c>
      <c r="P47" s="16"/>
      <c r="Q47" s="16">
        <v>0</v>
      </c>
      <c r="R47" s="31">
        <f t="shared" si="5"/>
        <v>13536</v>
      </c>
      <c r="T47" s="16">
        <v>0</v>
      </c>
      <c r="U47" s="16">
        <v>0</v>
      </c>
      <c r="V47" s="16">
        <f t="shared" si="6"/>
        <v>13536</v>
      </c>
    </row>
    <row r="48" spans="1:22" ht="12.75">
      <c r="A48" s="34" t="str">
        <f>+'Original ABG Allocation'!A47</f>
        <v>42</v>
      </c>
      <c r="B48" s="34" t="str">
        <f>+'Original ABG Allocation'!B47</f>
        <v>JEFFERSON</v>
      </c>
      <c r="C48" s="4">
        <v>5831</v>
      </c>
      <c r="D48" s="31">
        <v>3043</v>
      </c>
      <c r="E48" s="31">
        <f t="shared" si="7"/>
        <v>8874</v>
      </c>
      <c r="F48" s="38">
        <f>+'Original ABG Allocation'!H47</f>
        <v>8874</v>
      </c>
      <c r="G48" s="38"/>
      <c r="H48" s="31">
        <v>-1234</v>
      </c>
      <c r="I48" s="31">
        <v>-615</v>
      </c>
      <c r="J48" s="31">
        <f t="shared" si="1"/>
        <v>-1849</v>
      </c>
      <c r="K48" s="31">
        <f t="shared" si="2"/>
        <v>4597</v>
      </c>
      <c r="L48" s="31">
        <f t="shared" si="3"/>
        <v>2428</v>
      </c>
      <c r="M48" s="31">
        <f t="shared" si="4"/>
        <v>7025</v>
      </c>
      <c r="N48" s="159"/>
      <c r="O48" s="16">
        <v>0</v>
      </c>
      <c r="P48" s="16"/>
      <c r="Q48" s="16">
        <v>0</v>
      </c>
      <c r="R48" s="31">
        <f t="shared" si="5"/>
        <v>7025</v>
      </c>
      <c r="T48" s="16">
        <v>0</v>
      </c>
      <c r="U48" s="16">
        <v>0</v>
      </c>
      <c r="V48" s="16">
        <f t="shared" si="6"/>
        <v>7025</v>
      </c>
    </row>
    <row r="49" spans="1:22" ht="12.75">
      <c r="A49" s="34" t="str">
        <f>+'Original ABG Allocation'!A48</f>
        <v>43</v>
      </c>
      <c r="B49" s="34" t="str">
        <f>+'Original ABG Allocation'!B48</f>
        <v>FOREST/WARREN</v>
      </c>
      <c r="C49" s="4">
        <v>5151</v>
      </c>
      <c r="D49" s="31">
        <v>2795</v>
      </c>
      <c r="E49" s="31">
        <f t="shared" si="7"/>
        <v>7946</v>
      </c>
      <c r="F49" s="38">
        <f>+'Original ABG Allocation'!H48</f>
        <v>7946</v>
      </c>
      <c r="G49" s="38"/>
      <c r="H49" s="31">
        <v>287</v>
      </c>
      <c r="I49" s="31">
        <v>78</v>
      </c>
      <c r="J49" s="31">
        <f t="shared" si="1"/>
        <v>365</v>
      </c>
      <c r="K49" s="31">
        <f t="shared" si="2"/>
        <v>5438</v>
      </c>
      <c r="L49" s="31">
        <f t="shared" si="3"/>
        <v>2873</v>
      </c>
      <c r="M49" s="31">
        <f t="shared" si="4"/>
        <v>8311</v>
      </c>
      <c r="N49" s="159"/>
      <c r="O49" s="16">
        <v>0</v>
      </c>
      <c r="P49" s="16"/>
      <c r="Q49" s="16">
        <v>0</v>
      </c>
      <c r="R49" s="31">
        <f t="shared" si="5"/>
        <v>8311</v>
      </c>
      <c r="T49" s="16">
        <v>0</v>
      </c>
      <c r="U49" s="16">
        <v>0</v>
      </c>
      <c r="V49" s="16">
        <f t="shared" si="6"/>
        <v>8311</v>
      </c>
    </row>
    <row r="50" spans="1:22" ht="12.75">
      <c r="A50" s="34" t="str">
        <f>+'Original ABG Allocation'!A49</f>
        <v>44</v>
      </c>
      <c r="B50" s="34" t="str">
        <f>+'Original ABG Allocation'!B49</f>
        <v>VENANGO</v>
      </c>
      <c r="C50" s="4">
        <v>5607</v>
      </c>
      <c r="D50" s="31">
        <v>2962</v>
      </c>
      <c r="E50" s="31">
        <f t="shared" si="7"/>
        <v>8569</v>
      </c>
      <c r="F50" s="38">
        <f>+'Original ABG Allocation'!H49</f>
        <v>8569</v>
      </c>
      <c r="G50" s="38"/>
      <c r="H50" s="31">
        <v>69</v>
      </c>
      <c r="I50" s="31">
        <v>36</v>
      </c>
      <c r="J50" s="31">
        <f t="shared" si="1"/>
        <v>105</v>
      </c>
      <c r="K50" s="31">
        <f t="shared" si="2"/>
        <v>5676</v>
      </c>
      <c r="L50" s="31">
        <f t="shared" si="3"/>
        <v>2998</v>
      </c>
      <c r="M50" s="31">
        <f t="shared" si="4"/>
        <v>8674</v>
      </c>
      <c r="N50" s="159"/>
      <c r="O50" s="16">
        <v>0</v>
      </c>
      <c r="P50" s="16"/>
      <c r="Q50" s="16">
        <v>0</v>
      </c>
      <c r="R50" s="31">
        <f t="shared" si="5"/>
        <v>8674</v>
      </c>
      <c r="T50" s="16">
        <v>0</v>
      </c>
      <c r="U50" s="16">
        <v>0</v>
      </c>
      <c r="V50" s="16">
        <f t="shared" si="6"/>
        <v>8674</v>
      </c>
    </row>
    <row r="51" spans="1:22" ht="12.75">
      <c r="A51" s="34" t="str">
        <f>+'Original ABG Allocation'!A50</f>
        <v>45</v>
      </c>
      <c r="B51" s="34" t="str">
        <f>+'Original ABG Allocation'!B50</f>
        <v>ARMSTRONG</v>
      </c>
      <c r="C51" s="4">
        <v>7877</v>
      </c>
      <c r="D51" s="31">
        <v>4238</v>
      </c>
      <c r="E51" s="31">
        <f t="shared" si="7"/>
        <v>12115</v>
      </c>
      <c r="F51" s="38">
        <f>+'Original ABG Allocation'!H50</f>
        <v>12115</v>
      </c>
      <c r="G51" s="38"/>
      <c r="H51" s="31">
        <v>-126</v>
      </c>
      <c r="I51" s="31">
        <v>-143</v>
      </c>
      <c r="J51" s="31">
        <f t="shared" si="1"/>
        <v>-269</v>
      </c>
      <c r="K51" s="31">
        <f t="shared" si="2"/>
        <v>7751</v>
      </c>
      <c r="L51" s="31">
        <f t="shared" si="3"/>
        <v>4095</v>
      </c>
      <c r="M51" s="31">
        <f t="shared" si="4"/>
        <v>11846</v>
      </c>
      <c r="N51" s="159"/>
      <c r="O51" s="16">
        <v>0</v>
      </c>
      <c r="P51" s="16"/>
      <c r="Q51" s="16">
        <v>0</v>
      </c>
      <c r="R51" s="31">
        <f t="shared" si="5"/>
        <v>11846</v>
      </c>
      <c r="T51" s="16">
        <v>0</v>
      </c>
      <c r="U51" s="16">
        <v>0</v>
      </c>
      <c r="V51" s="16">
        <f t="shared" si="6"/>
        <v>11846</v>
      </c>
    </row>
    <row r="52" spans="1:22" ht="12.75">
      <c r="A52" s="34" t="str">
        <f>+'Original ABG Allocation'!A51</f>
        <v>46</v>
      </c>
      <c r="B52" s="34" t="str">
        <f>+'Original ABG Allocation'!B51</f>
        <v>LAWRENCE</v>
      </c>
      <c r="C52" s="4">
        <v>8512</v>
      </c>
      <c r="D52" s="31">
        <v>4469</v>
      </c>
      <c r="E52" s="31">
        <f t="shared" si="7"/>
        <v>12981</v>
      </c>
      <c r="F52" s="38">
        <f>+'Original ABG Allocation'!H51</f>
        <v>12981</v>
      </c>
      <c r="G52" s="38"/>
      <c r="H52" s="31">
        <v>-517</v>
      </c>
      <c r="I52" s="31">
        <v>-245</v>
      </c>
      <c r="J52" s="31">
        <f t="shared" si="1"/>
        <v>-762</v>
      </c>
      <c r="K52" s="31">
        <f t="shared" si="2"/>
        <v>7995</v>
      </c>
      <c r="L52" s="31">
        <f t="shared" si="3"/>
        <v>4224</v>
      </c>
      <c r="M52" s="31">
        <f t="shared" si="4"/>
        <v>12219</v>
      </c>
      <c r="N52" s="159"/>
      <c r="O52" s="16">
        <v>0</v>
      </c>
      <c r="P52" s="16"/>
      <c r="Q52" s="16">
        <v>0</v>
      </c>
      <c r="R52" s="31">
        <f t="shared" si="5"/>
        <v>12219</v>
      </c>
      <c r="T52" s="16">
        <v>0</v>
      </c>
      <c r="U52" s="16">
        <v>0</v>
      </c>
      <c r="V52" s="16">
        <f t="shared" si="6"/>
        <v>12219</v>
      </c>
    </row>
    <row r="53" spans="1:22" ht="12.75">
      <c r="A53" s="34" t="str">
        <f>+'Original ABG Allocation'!A52</f>
        <v>47</v>
      </c>
      <c r="B53" s="34" t="str">
        <f>+'Original ABG Allocation'!B52</f>
        <v>MERCER</v>
      </c>
      <c r="C53" s="4">
        <v>9412</v>
      </c>
      <c r="D53" s="31">
        <v>5249</v>
      </c>
      <c r="E53" s="31">
        <f t="shared" si="7"/>
        <v>14661</v>
      </c>
      <c r="F53" s="38">
        <f>+'Original ABG Allocation'!H52</f>
        <v>14661</v>
      </c>
      <c r="G53" s="38"/>
      <c r="H53" s="31">
        <v>528</v>
      </c>
      <c r="I53" s="31">
        <v>2</v>
      </c>
      <c r="J53" s="31">
        <f t="shared" si="1"/>
        <v>530</v>
      </c>
      <c r="K53" s="31">
        <f t="shared" si="2"/>
        <v>9940</v>
      </c>
      <c r="L53" s="31">
        <f t="shared" si="3"/>
        <v>5251</v>
      </c>
      <c r="M53" s="31">
        <f t="shared" si="4"/>
        <v>15191</v>
      </c>
      <c r="N53" s="159"/>
      <c r="O53" s="16">
        <v>0</v>
      </c>
      <c r="P53" s="16"/>
      <c r="Q53" s="16">
        <v>0</v>
      </c>
      <c r="R53" s="31">
        <f t="shared" si="5"/>
        <v>15191</v>
      </c>
      <c r="T53" s="16">
        <v>0</v>
      </c>
      <c r="U53" s="16">
        <v>0</v>
      </c>
      <c r="V53" s="16">
        <f t="shared" si="6"/>
        <v>15191</v>
      </c>
    </row>
    <row r="54" spans="1:22" ht="12.75">
      <c r="A54" s="34" t="str">
        <f>+'Original ABG Allocation'!A53</f>
        <v>48</v>
      </c>
      <c r="B54" s="34" t="str">
        <f>+'Original ABG Allocation'!B53</f>
        <v>MONROE</v>
      </c>
      <c r="C54" s="4">
        <v>5510</v>
      </c>
      <c r="D54" s="31">
        <v>2925</v>
      </c>
      <c r="E54" s="31">
        <f t="shared" si="7"/>
        <v>8435</v>
      </c>
      <c r="F54" s="38">
        <f>+'Original ABG Allocation'!H53</f>
        <v>8435</v>
      </c>
      <c r="G54" s="38"/>
      <c r="H54" s="31">
        <v>8643</v>
      </c>
      <c r="I54" s="31">
        <v>4552</v>
      </c>
      <c r="J54" s="31">
        <f t="shared" si="1"/>
        <v>13195</v>
      </c>
      <c r="K54" s="31">
        <f t="shared" si="2"/>
        <v>14153</v>
      </c>
      <c r="L54" s="31">
        <f t="shared" si="3"/>
        <v>7477</v>
      </c>
      <c r="M54" s="31">
        <f t="shared" si="4"/>
        <v>21630</v>
      </c>
      <c r="N54" s="159"/>
      <c r="O54" s="16">
        <v>0</v>
      </c>
      <c r="P54" s="16"/>
      <c r="Q54" s="16">
        <v>0</v>
      </c>
      <c r="R54" s="31">
        <f t="shared" si="5"/>
        <v>21630</v>
      </c>
      <c r="T54" s="16">
        <v>0</v>
      </c>
      <c r="U54" s="16">
        <v>0</v>
      </c>
      <c r="V54" s="16">
        <f t="shared" si="6"/>
        <v>21630</v>
      </c>
    </row>
    <row r="55" spans="1:22" ht="12.75">
      <c r="A55" s="34" t="str">
        <f>+'Original ABG Allocation'!A54</f>
        <v>49</v>
      </c>
      <c r="B55" s="34" t="str">
        <f>+'Original ABG Allocation'!B54</f>
        <v>CLARION</v>
      </c>
      <c r="C55" s="4">
        <v>5162</v>
      </c>
      <c r="D55" s="31">
        <v>2799</v>
      </c>
      <c r="E55" s="31">
        <f t="shared" si="7"/>
        <v>7961</v>
      </c>
      <c r="F55" s="38">
        <f>+'Original ABG Allocation'!H54</f>
        <v>7961</v>
      </c>
      <c r="G55" s="38"/>
      <c r="H55" s="31">
        <v>-891</v>
      </c>
      <c r="I55" s="31">
        <v>-543</v>
      </c>
      <c r="J55" s="31">
        <f t="shared" si="1"/>
        <v>-1434</v>
      </c>
      <c r="K55" s="31">
        <f t="shared" si="2"/>
        <v>4271</v>
      </c>
      <c r="L55" s="31">
        <f t="shared" si="3"/>
        <v>2256</v>
      </c>
      <c r="M55" s="31">
        <f t="shared" si="4"/>
        <v>6527</v>
      </c>
      <c r="N55" s="159"/>
      <c r="O55" s="16">
        <v>0</v>
      </c>
      <c r="P55" s="16"/>
      <c r="Q55" s="16">
        <v>0</v>
      </c>
      <c r="R55" s="31">
        <f t="shared" si="5"/>
        <v>6527</v>
      </c>
      <c r="T55" s="16">
        <v>0</v>
      </c>
      <c r="U55" s="16">
        <v>0</v>
      </c>
      <c r="V55" s="16">
        <f t="shared" si="6"/>
        <v>6527</v>
      </c>
    </row>
    <row r="56" spans="1:22" ht="12.75">
      <c r="A56" s="34" t="str">
        <f>+'Original ABG Allocation'!A55</f>
        <v>50</v>
      </c>
      <c r="B56" s="34" t="str">
        <f>+'Original ABG Allocation'!B55</f>
        <v>BUTLER</v>
      </c>
      <c r="C56" s="4">
        <v>9369</v>
      </c>
      <c r="D56" s="31">
        <v>4781</v>
      </c>
      <c r="E56" s="31">
        <f t="shared" si="7"/>
        <v>14150</v>
      </c>
      <c r="F56" s="38">
        <f>+'Original ABG Allocation'!H55</f>
        <v>14150</v>
      </c>
      <c r="G56" s="38"/>
      <c r="H56" s="31">
        <v>3758</v>
      </c>
      <c r="I56" s="31">
        <v>2154</v>
      </c>
      <c r="J56" s="31">
        <f t="shared" si="1"/>
        <v>5912</v>
      </c>
      <c r="K56" s="31">
        <f t="shared" si="2"/>
        <v>13127</v>
      </c>
      <c r="L56" s="31">
        <f t="shared" si="3"/>
        <v>6935</v>
      </c>
      <c r="M56" s="31">
        <f t="shared" si="4"/>
        <v>20062</v>
      </c>
      <c r="N56" s="159"/>
      <c r="O56" s="16">
        <v>0</v>
      </c>
      <c r="P56" s="16"/>
      <c r="Q56" s="16">
        <v>0</v>
      </c>
      <c r="R56" s="31">
        <f t="shared" si="5"/>
        <v>20062</v>
      </c>
      <c r="T56" s="16">
        <v>0</v>
      </c>
      <c r="U56" s="16">
        <v>0</v>
      </c>
      <c r="V56" s="16">
        <f t="shared" si="6"/>
        <v>20062</v>
      </c>
    </row>
    <row r="57" spans="1:22" ht="12.75">
      <c r="A57" s="34" t="str">
        <f>+'Original ABG Allocation'!A56</f>
        <v>51</v>
      </c>
      <c r="B57" s="34" t="str">
        <f>+'Original ABG Allocation'!B56</f>
        <v>POTTER</v>
      </c>
      <c r="C57" s="4">
        <v>5121</v>
      </c>
      <c r="D57" s="31">
        <v>2784</v>
      </c>
      <c r="E57" s="31">
        <f t="shared" si="7"/>
        <v>7905</v>
      </c>
      <c r="F57" s="38">
        <f>+'Original ABG Allocation'!H56</f>
        <v>7905</v>
      </c>
      <c r="G57" s="38"/>
      <c r="H57" s="31">
        <v>-3015</v>
      </c>
      <c r="I57" s="31">
        <v>-1672</v>
      </c>
      <c r="J57" s="31">
        <f t="shared" si="1"/>
        <v>-4687</v>
      </c>
      <c r="K57" s="31">
        <f t="shared" si="2"/>
        <v>2106</v>
      </c>
      <c r="L57" s="31">
        <f t="shared" si="3"/>
        <v>1112</v>
      </c>
      <c r="M57" s="31">
        <f t="shared" si="4"/>
        <v>3218</v>
      </c>
      <c r="N57" s="159"/>
      <c r="O57" s="16">
        <v>0</v>
      </c>
      <c r="P57" s="16"/>
      <c r="Q57" s="16">
        <v>0</v>
      </c>
      <c r="R57" s="31">
        <f t="shared" si="5"/>
        <v>3218</v>
      </c>
      <c r="T57" s="16">
        <v>0</v>
      </c>
      <c r="U57" s="16">
        <v>0</v>
      </c>
      <c r="V57" s="16">
        <f t="shared" si="6"/>
        <v>3218</v>
      </c>
    </row>
    <row r="58" spans="1:22" ht="12.75">
      <c r="A58" s="34" t="str">
        <f>+'Original ABG Allocation'!A57</f>
        <v>52</v>
      </c>
      <c r="B58" s="34" t="str">
        <f>+'Original ABG Allocation'!B57</f>
        <v>WAYNE</v>
      </c>
      <c r="C58" s="4">
        <v>5657</v>
      </c>
      <c r="D58" s="33">
        <v>2978</v>
      </c>
      <c r="E58" s="31">
        <f t="shared" si="7"/>
        <v>8635</v>
      </c>
      <c r="F58" s="39">
        <f>+'Original ABG Allocation'!H57</f>
        <v>8635</v>
      </c>
      <c r="G58" s="199"/>
      <c r="H58" s="31">
        <v>633</v>
      </c>
      <c r="I58" s="31">
        <v>370</v>
      </c>
      <c r="J58" s="31">
        <f t="shared" si="1"/>
        <v>1003</v>
      </c>
      <c r="K58" s="31">
        <f t="shared" si="2"/>
        <v>6290</v>
      </c>
      <c r="L58" s="31">
        <f t="shared" si="3"/>
        <v>3348</v>
      </c>
      <c r="M58" s="31">
        <f t="shared" si="4"/>
        <v>9638</v>
      </c>
      <c r="N58" s="159"/>
      <c r="O58" s="41">
        <v>0</v>
      </c>
      <c r="P58" s="41"/>
      <c r="Q58" s="41">
        <v>0</v>
      </c>
      <c r="R58" s="31">
        <f t="shared" si="5"/>
        <v>9638</v>
      </c>
      <c r="T58" s="41">
        <v>0</v>
      </c>
      <c r="U58" s="41">
        <v>0</v>
      </c>
      <c r="V58" s="16">
        <f t="shared" si="6"/>
        <v>9638</v>
      </c>
    </row>
    <row r="59" spans="2:22" ht="13.5" thickBot="1">
      <c r="B59" s="37" t="s">
        <v>147</v>
      </c>
      <c r="C59" s="29">
        <f aca="true" t="shared" si="8" ref="C59:M59">SUM(C7:C58)</f>
        <v>923899</v>
      </c>
      <c r="D59" s="29">
        <f t="shared" si="8"/>
        <v>488134</v>
      </c>
      <c r="E59" s="29">
        <f t="shared" si="8"/>
        <v>1412033</v>
      </c>
      <c r="F59" s="29">
        <f t="shared" si="8"/>
        <v>1412033</v>
      </c>
      <c r="G59" s="29"/>
      <c r="H59" s="42">
        <f t="shared" si="8"/>
        <v>0</v>
      </c>
      <c r="I59" s="42">
        <f t="shared" si="8"/>
        <v>0</v>
      </c>
      <c r="J59" s="42">
        <f t="shared" si="8"/>
        <v>0</v>
      </c>
      <c r="K59" s="42">
        <f t="shared" si="8"/>
        <v>923899</v>
      </c>
      <c r="L59" s="42">
        <f t="shared" si="8"/>
        <v>488134</v>
      </c>
      <c r="M59" s="42">
        <f t="shared" si="8"/>
        <v>1412033</v>
      </c>
      <c r="N59" s="103"/>
      <c r="O59" s="94">
        <f>SUM(O7:O58)</f>
        <v>0</v>
      </c>
      <c r="P59" s="94">
        <f>SUM(P7:P58)</f>
        <v>0</v>
      </c>
      <c r="Q59" s="94">
        <f>SUM(Q7:Q58)</f>
        <v>0</v>
      </c>
      <c r="R59" s="94">
        <f>SUM(R7:R58)</f>
        <v>1412033</v>
      </c>
      <c r="T59" s="94">
        <f>SUM(T7:T58)</f>
        <v>0</v>
      </c>
      <c r="U59" s="94">
        <f>SUM(U7:U58)</f>
        <v>0</v>
      </c>
      <c r="V59" s="94">
        <f>SUM(V7:V58)</f>
        <v>1412033</v>
      </c>
    </row>
    <row r="60" spans="15:17" ht="13.5" thickTop="1">
      <c r="O60" s="3"/>
      <c r="P60" s="3"/>
      <c r="Q60" s="3"/>
    </row>
  </sheetData>
  <sheetProtection password="EB95" sheet="1"/>
  <mergeCells count="7">
    <mergeCell ref="T3:V3"/>
    <mergeCell ref="O4:R4"/>
    <mergeCell ref="T4:U4"/>
    <mergeCell ref="O5:Q5"/>
    <mergeCell ref="C3:F3"/>
    <mergeCell ref="C4:F4"/>
    <mergeCell ref="H3:M3"/>
  </mergeCells>
  <printOptions/>
  <pageMargins left="0.75" right="0.75" top="0.75" bottom="0.75" header="0" footer="0"/>
  <pageSetup fitToHeight="1" fitToWidth="1" horizontalDpi="600" verticalDpi="600" orientation="landscape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85" zoomScaleNormal="85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9.140625" defaultRowHeight="12.75"/>
  <cols>
    <col min="1" max="1" width="4.57421875" style="1" customWidth="1"/>
    <col min="2" max="2" width="19.57421875" style="1" bestFit="1" customWidth="1"/>
    <col min="3" max="4" width="13.140625" style="1" bestFit="1" customWidth="1"/>
    <col min="5" max="5" width="17.00390625" style="1" bestFit="1" customWidth="1"/>
    <col min="6" max="6" width="21.421875" style="1" bestFit="1" customWidth="1"/>
    <col min="7" max="7" width="9.8515625" style="1" bestFit="1" customWidth="1"/>
    <col min="8" max="8" width="9.8515625" style="15" customWidth="1"/>
    <col min="9" max="9" width="11.28125" style="1" bestFit="1" customWidth="1"/>
    <col min="10" max="10" width="8.7109375" style="1" bestFit="1" customWidth="1"/>
    <col min="11" max="11" width="12.28125" style="1" bestFit="1" customWidth="1"/>
    <col min="12" max="12" width="13.57421875" style="1" bestFit="1" customWidth="1"/>
    <col min="13" max="13" width="13.7109375" style="1" bestFit="1" customWidth="1"/>
    <col min="14" max="14" width="12.00390625" style="1" bestFit="1" customWidth="1"/>
    <col min="15" max="15" width="13.8515625" style="1" bestFit="1" customWidth="1"/>
    <col min="16" max="16" width="15.421875" style="1" customWidth="1"/>
    <col min="17" max="17" width="12.421875" style="1" customWidth="1"/>
    <col min="18" max="18" width="15.421875" style="1" bestFit="1" customWidth="1"/>
    <col min="19" max="22" width="14.140625" style="1" customWidth="1"/>
    <col min="23" max="23" width="16.7109375" style="1" bestFit="1" customWidth="1"/>
    <col min="24" max="24" width="19.28125" style="1" bestFit="1" customWidth="1"/>
    <col min="25" max="31" width="19.28125" style="1" customWidth="1"/>
    <col min="32" max="32" width="11.57421875" style="15" bestFit="1" customWidth="1"/>
    <col min="33" max="33" width="9.140625" style="15" customWidth="1"/>
    <col min="34" max="16384" width="9.140625" style="1" customWidth="1"/>
  </cols>
  <sheetData>
    <row r="2" ht="12.75">
      <c r="A2" s="1" t="s">
        <v>143</v>
      </c>
    </row>
    <row r="3" spans="1:34" ht="12.75">
      <c r="A3" s="28" t="str">
        <f>+'Original ABG Allocation'!A3</f>
        <v>FY 2021-22</v>
      </c>
      <c r="C3" s="19" t="s">
        <v>0</v>
      </c>
      <c r="D3" s="45" t="s">
        <v>1</v>
      </c>
      <c r="E3" s="45" t="s">
        <v>2</v>
      </c>
      <c r="F3" s="45" t="s">
        <v>2</v>
      </c>
      <c r="G3" s="45" t="s">
        <v>3</v>
      </c>
      <c r="H3" s="45" t="s">
        <v>4</v>
      </c>
      <c r="I3" s="45" t="s">
        <v>5</v>
      </c>
      <c r="J3" s="45" t="s">
        <v>6</v>
      </c>
      <c r="K3" s="45" t="s">
        <v>7</v>
      </c>
      <c r="L3" s="45" t="s">
        <v>286</v>
      </c>
      <c r="M3" s="45" t="s">
        <v>283</v>
      </c>
      <c r="N3" s="45" t="s">
        <v>284</v>
      </c>
      <c r="O3" s="45" t="s">
        <v>285</v>
      </c>
      <c r="P3" s="45" t="s">
        <v>83</v>
      </c>
      <c r="Q3" s="45" t="s">
        <v>84</v>
      </c>
      <c r="R3" s="45" t="s">
        <v>257</v>
      </c>
      <c r="S3" s="45" t="s">
        <v>258</v>
      </c>
      <c r="T3" s="45" t="s">
        <v>259</v>
      </c>
      <c r="U3" s="45" t="s">
        <v>260</v>
      </c>
      <c r="V3" s="45" t="s">
        <v>261</v>
      </c>
      <c r="W3" s="45" t="s">
        <v>262</v>
      </c>
      <c r="X3" s="45" t="s">
        <v>287</v>
      </c>
      <c r="Y3" s="45" t="s">
        <v>293</v>
      </c>
      <c r="Z3" s="45" t="s">
        <v>294</v>
      </c>
      <c r="AA3" s="45" t="s">
        <v>295</v>
      </c>
      <c r="AB3" s="45" t="s">
        <v>296</v>
      </c>
      <c r="AC3" s="45" t="s">
        <v>297</v>
      </c>
      <c r="AD3" s="45" t="s">
        <v>298</v>
      </c>
      <c r="AE3" s="45" t="s">
        <v>307</v>
      </c>
      <c r="AF3" s="45"/>
      <c r="AG3" s="20"/>
      <c r="AH3" s="19"/>
    </row>
    <row r="4" spans="3:32" s="2" customFormat="1" ht="18" customHeight="1">
      <c r="C4" s="2" t="s">
        <v>144</v>
      </c>
      <c r="D4" s="2" t="s">
        <v>144</v>
      </c>
      <c r="E4" s="2" t="s">
        <v>144</v>
      </c>
      <c r="F4" s="2" t="s">
        <v>144</v>
      </c>
      <c r="G4" s="158" t="s">
        <v>271</v>
      </c>
      <c r="H4" s="158" t="s">
        <v>271</v>
      </c>
      <c r="I4" s="158" t="s">
        <v>271</v>
      </c>
      <c r="J4" s="158" t="s">
        <v>271</v>
      </c>
      <c r="K4" s="161" t="s">
        <v>271</v>
      </c>
      <c r="L4" s="112" t="s">
        <v>232</v>
      </c>
      <c r="M4" s="112" t="s">
        <v>234</v>
      </c>
      <c r="N4" s="112"/>
      <c r="O4" s="112" t="s">
        <v>247</v>
      </c>
      <c r="P4" s="112" t="s">
        <v>263</v>
      </c>
      <c r="Q4" s="112" t="s">
        <v>232</v>
      </c>
      <c r="R4" s="112" t="s">
        <v>234</v>
      </c>
      <c r="S4" s="112" t="s">
        <v>270</v>
      </c>
      <c r="T4" s="112" t="s">
        <v>280</v>
      </c>
      <c r="U4" s="112" t="s">
        <v>280</v>
      </c>
      <c r="V4" s="112" t="s">
        <v>280</v>
      </c>
      <c r="W4" s="112" t="s">
        <v>280</v>
      </c>
      <c r="X4" s="112" t="s">
        <v>290</v>
      </c>
      <c r="Y4" s="112" t="s">
        <v>292</v>
      </c>
      <c r="Z4" s="112" t="s">
        <v>299</v>
      </c>
      <c r="AA4" s="112" t="s">
        <v>300</v>
      </c>
      <c r="AB4" s="112" t="s">
        <v>300</v>
      </c>
      <c r="AC4" s="112" t="s">
        <v>300</v>
      </c>
      <c r="AD4" s="112" t="s">
        <v>306</v>
      </c>
      <c r="AE4" s="112" t="s">
        <v>308</v>
      </c>
      <c r="AF4" s="46" t="s">
        <v>22</v>
      </c>
    </row>
    <row r="5" spans="3:32" s="13" customFormat="1" ht="21" customHeight="1">
      <c r="C5" s="13" t="s">
        <v>139</v>
      </c>
      <c r="D5" s="13" t="s">
        <v>82</v>
      </c>
      <c r="E5" s="14" t="s">
        <v>311</v>
      </c>
      <c r="F5" s="14" t="s">
        <v>309</v>
      </c>
      <c r="G5" s="2" t="s">
        <v>256</v>
      </c>
      <c r="H5" s="112" t="s">
        <v>272</v>
      </c>
      <c r="I5" s="200" t="s">
        <v>276</v>
      </c>
      <c r="J5" s="2" t="s">
        <v>277</v>
      </c>
      <c r="K5" s="160" t="s">
        <v>278</v>
      </c>
      <c r="L5" s="150" t="s">
        <v>222</v>
      </c>
      <c r="M5" s="150" t="s">
        <v>235</v>
      </c>
      <c r="N5" s="150" t="s">
        <v>233</v>
      </c>
      <c r="O5" s="150" t="s">
        <v>222</v>
      </c>
      <c r="P5" s="150" t="s">
        <v>264</v>
      </c>
      <c r="Q5" s="150" t="s">
        <v>265</v>
      </c>
      <c r="R5" s="150" t="s">
        <v>266</v>
      </c>
      <c r="S5" s="211" t="s">
        <v>279</v>
      </c>
      <c r="T5" s="211" t="s">
        <v>288</v>
      </c>
      <c r="U5" s="211" t="s">
        <v>289</v>
      </c>
      <c r="V5" s="211" t="s">
        <v>281</v>
      </c>
      <c r="W5" s="211" t="s">
        <v>282</v>
      </c>
      <c r="X5" s="150" t="s">
        <v>291</v>
      </c>
      <c r="Y5" s="150" t="s">
        <v>301</v>
      </c>
      <c r="Z5" s="150" t="s">
        <v>302</v>
      </c>
      <c r="AA5" s="150" t="s">
        <v>222</v>
      </c>
      <c r="AB5" s="150" t="s">
        <v>303</v>
      </c>
      <c r="AC5" s="150" t="s">
        <v>250</v>
      </c>
      <c r="AD5" s="150" t="s">
        <v>304</v>
      </c>
      <c r="AE5" s="150" t="s">
        <v>304</v>
      </c>
      <c r="AF5" s="151" t="s">
        <v>14</v>
      </c>
    </row>
    <row r="6" spans="1:33" ht="12.75">
      <c r="A6" s="34" t="str">
        <f>+'Original ABG Allocation'!A6</f>
        <v>01</v>
      </c>
      <c r="B6" s="34" t="str">
        <f>+'Original ABG Allocation'!B6</f>
        <v>ERIE</v>
      </c>
      <c r="C6" s="164">
        <v>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0</v>
      </c>
      <c r="X6" s="193">
        <v>0</v>
      </c>
      <c r="Y6" s="193">
        <v>0</v>
      </c>
      <c r="Z6" s="193">
        <v>0</v>
      </c>
      <c r="AA6" s="193">
        <v>0</v>
      </c>
      <c r="AB6" s="193">
        <v>0</v>
      </c>
      <c r="AC6" s="193">
        <v>0</v>
      </c>
      <c r="AD6" s="193">
        <v>0</v>
      </c>
      <c r="AE6" s="193"/>
      <c r="AF6" s="71">
        <f aca="true" t="shared" si="0" ref="AF6:AF37">SUM(C6:AE6)</f>
        <v>0</v>
      </c>
      <c r="AG6" s="1"/>
    </row>
    <row r="7" spans="1:33" ht="12.75">
      <c r="A7" s="34" t="str">
        <f>+'Original ABG Allocation'!A7</f>
        <v>02</v>
      </c>
      <c r="B7" s="34" t="str">
        <f>+'Original ABG Allocation'!B7</f>
        <v>CRAWFORD</v>
      </c>
      <c r="C7" s="164">
        <v>0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X7" s="193">
        <v>0</v>
      </c>
      <c r="Y7" s="193">
        <v>0</v>
      </c>
      <c r="Z7" s="193">
        <v>0</v>
      </c>
      <c r="AA7" s="193"/>
      <c r="AB7" s="193"/>
      <c r="AC7" s="193"/>
      <c r="AD7" s="193">
        <v>0</v>
      </c>
      <c r="AE7" s="193"/>
      <c r="AF7" s="71">
        <f t="shared" si="0"/>
        <v>0</v>
      </c>
      <c r="AG7" s="1"/>
    </row>
    <row r="8" spans="1:33" ht="12.75">
      <c r="A8" s="34" t="str">
        <f>+'Original ABG Allocation'!A8</f>
        <v>03</v>
      </c>
      <c r="B8" s="34" t="str">
        <f>+'Original ABG Allocation'!B8</f>
        <v>CAM/ELK/MCKEAN</v>
      </c>
      <c r="C8" s="164">
        <v>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X8" s="193">
        <v>0</v>
      </c>
      <c r="Y8" s="193">
        <v>0</v>
      </c>
      <c r="Z8" s="193">
        <v>0</v>
      </c>
      <c r="AA8" s="193"/>
      <c r="AB8" s="193"/>
      <c r="AC8" s="193"/>
      <c r="AD8" s="193">
        <v>0</v>
      </c>
      <c r="AE8" s="193"/>
      <c r="AF8" s="71">
        <f t="shared" si="0"/>
        <v>0</v>
      </c>
      <c r="AG8" s="1"/>
    </row>
    <row r="9" spans="1:33" ht="12.75">
      <c r="A9" s="34" t="str">
        <f>+'Original ABG Allocation'!A9</f>
        <v>04</v>
      </c>
      <c r="B9" s="34" t="str">
        <f>+'Original ABG Allocation'!B9</f>
        <v>BEAVER</v>
      </c>
      <c r="C9" s="164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X9" s="193">
        <v>0</v>
      </c>
      <c r="Y9" s="193">
        <v>0</v>
      </c>
      <c r="Z9" s="193">
        <v>0</v>
      </c>
      <c r="AA9" s="193"/>
      <c r="AB9" s="193"/>
      <c r="AC9" s="193"/>
      <c r="AD9" s="193">
        <v>0</v>
      </c>
      <c r="AE9" s="193"/>
      <c r="AF9" s="71">
        <f t="shared" si="0"/>
        <v>0</v>
      </c>
      <c r="AG9" s="1"/>
    </row>
    <row r="10" spans="1:33" ht="12.75">
      <c r="A10" s="34" t="str">
        <f>+'Original ABG Allocation'!A10</f>
        <v>05</v>
      </c>
      <c r="B10" s="4" t="str">
        <f>+'Original ABG Allocation'!B10</f>
        <v>INDIANA</v>
      </c>
      <c r="C10" s="164">
        <v>0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X10" s="193">
        <v>0</v>
      </c>
      <c r="Y10" s="193">
        <v>0</v>
      </c>
      <c r="Z10" s="193">
        <v>0</v>
      </c>
      <c r="AA10" s="193"/>
      <c r="AB10" s="193"/>
      <c r="AC10" s="193"/>
      <c r="AD10" s="193">
        <v>0</v>
      </c>
      <c r="AE10" s="193"/>
      <c r="AF10" s="71">
        <f t="shared" si="0"/>
        <v>0</v>
      </c>
      <c r="AG10" s="1"/>
    </row>
    <row r="11" spans="1:33" ht="12.75">
      <c r="A11" s="34" t="str">
        <f>+'Original ABG Allocation'!A11</f>
        <v>06</v>
      </c>
      <c r="B11" s="34" t="str">
        <f>+'Original ABG Allocation'!B11</f>
        <v>ALLEGHENY</v>
      </c>
      <c r="C11" s="164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X11" s="193">
        <v>0</v>
      </c>
      <c r="Y11" s="193">
        <v>0</v>
      </c>
      <c r="Z11" s="193">
        <v>0</v>
      </c>
      <c r="AA11" s="193"/>
      <c r="AB11" s="193"/>
      <c r="AC11" s="193"/>
      <c r="AD11" s="193">
        <v>0</v>
      </c>
      <c r="AE11" s="193"/>
      <c r="AF11" s="71">
        <f t="shared" si="0"/>
        <v>0</v>
      </c>
      <c r="AG11" s="1"/>
    </row>
    <row r="12" spans="1:33" ht="12.75">
      <c r="A12" s="34" t="str">
        <f>+'Original ABG Allocation'!A12</f>
        <v>07</v>
      </c>
      <c r="B12" s="34" t="str">
        <f>+'Original ABG Allocation'!B12</f>
        <v>WESTMORELAND</v>
      </c>
      <c r="C12" s="164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X12" s="193">
        <v>0</v>
      </c>
      <c r="Y12" s="193">
        <v>0</v>
      </c>
      <c r="Z12" s="193">
        <v>0</v>
      </c>
      <c r="AA12" s="193"/>
      <c r="AB12" s="193"/>
      <c r="AC12" s="193"/>
      <c r="AD12" s="193">
        <v>0</v>
      </c>
      <c r="AE12" s="193"/>
      <c r="AF12" s="71">
        <f t="shared" si="0"/>
        <v>0</v>
      </c>
      <c r="AG12" s="1"/>
    </row>
    <row r="13" spans="1:33" ht="12.75">
      <c r="A13" s="34" t="str">
        <f>+'Original ABG Allocation'!A13</f>
        <v>08</v>
      </c>
      <c r="B13" s="34" t="str">
        <f>+'Original ABG Allocation'!B13</f>
        <v>WASH/FAY/GREENE</v>
      </c>
      <c r="C13" s="164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X13" s="193">
        <v>0</v>
      </c>
      <c r="Y13" s="193">
        <v>0</v>
      </c>
      <c r="Z13" s="193">
        <v>0</v>
      </c>
      <c r="AA13" s="193"/>
      <c r="AB13" s="193"/>
      <c r="AC13" s="193"/>
      <c r="AD13" s="193">
        <v>0</v>
      </c>
      <c r="AE13" s="193"/>
      <c r="AF13" s="71">
        <f t="shared" si="0"/>
        <v>0</v>
      </c>
      <c r="AG13" s="1"/>
    </row>
    <row r="14" spans="1:33" ht="12.75">
      <c r="A14" s="34" t="str">
        <f>+'Original ABG Allocation'!A14</f>
        <v>09</v>
      </c>
      <c r="B14" s="34" t="str">
        <f>+'Original ABG Allocation'!B14</f>
        <v>SOMERSET</v>
      </c>
      <c r="C14" s="164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/>
      <c r="U14" s="193"/>
      <c r="V14" s="193"/>
      <c r="W14" s="193"/>
      <c r="X14" s="193">
        <v>0</v>
      </c>
      <c r="Y14" s="193">
        <v>0</v>
      </c>
      <c r="Z14" s="193">
        <v>0</v>
      </c>
      <c r="AA14" s="193"/>
      <c r="AB14" s="193"/>
      <c r="AC14" s="193"/>
      <c r="AD14" s="193">
        <v>0</v>
      </c>
      <c r="AE14" s="193"/>
      <c r="AF14" s="71">
        <f t="shared" si="0"/>
        <v>0</v>
      </c>
      <c r="AG14" s="1"/>
    </row>
    <row r="15" spans="1:33" ht="12.75">
      <c r="A15" s="34" t="str">
        <f>+'Original ABG Allocation'!A15</f>
        <v>10</v>
      </c>
      <c r="B15" s="34" t="str">
        <f>+'Original ABG Allocation'!B15</f>
        <v>CAMBRIA</v>
      </c>
      <c r="C15" s="164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/>
      <c r="U15" s="193"/>
      <c r="V15" s="193"/>
      <c r="W15" s="193"/>
      <c r="X15" s="193">
        <v>0</v>
      </c>
      <c r="Y15" s="193">
        <v>0</v>
      </c>
      <c r="Z15" s="193">
        <v>0</v>
      </c>
      <c r="AA15" s="193"/>
      <c r="AB15" s="193"/>
      <c r="AC15" s="193"/>
      <c r="AD15" s="193">
        <v>0</v>
      </c>
      <c r="AE15" s="193"/>
      <c r="AF15" s="71">
        <f t="shared" si="0"/>
        <v>0</v>
      </c>
      <c r="AG15" s="1"/>
    </row>
    <row r="16" spans="1:33" ht="12.75">
      <c r="A16" s="34" t="str">
        <f>+'Original ABG Allocation'!A16</f>
        <v>11</v>
      </c>
      <c r="B16" s="34" t="str">
        <f>+'Original ABG Allocation'!B16</f>
        <v>BLAIR</v>
      </c>
      <c r="C16" s="164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/>
      <c r="U16" s="193"/>
      <c r="V16" s="193"/>
      <c r="W16" s="193"/>
      <c r="X16" s="193">
        <v>0</v>
      </c>
      <c r="Y16" s="193">
        <v>0</v>
      </c>
      <c r="Z16" s="193">
        <v>0</v>
      </c>
      <c r="AA16" s="193"/>
      <c r="AB16" s="193"/>
      <c r="AC16" s="193"/>
      <c r="AD16" s="193">
        <v>0</v>
      </c>
      <c r="AE16" s="193"/>
      <c r="AF16" s="71">
        <f t="shared" si="0"/>
        <v>0</v>
      </c>
      <c r="AG16" s="1"/>
    </row>
    <row r="17" spans="1:33" ht="12.75">
      <c r="A17" s="34" t="str">
        <f>+'Original ABG Allocation'!A17</f>
        <v>12</v>
      </c>
      <c r="B17" s="34" t="str">
        <f>+'Original ABG Allocation'!B17</f>
        <v>BED/FULT/HUNT</v>
      </c>
      <c r="C17" s="164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/>
      <c r="U17" s="193"/>
      <c r="V17" s="193"/>
      <c r="W17" s="193"/>
      <c r="X17" s="193">
        <v>0</v>
      </c>
      <c r="Y17" s="193">
        <v>0</v>
      </c>
      <c r="Z17" s="193">
        <v>0</v>
      </c>
      <c r="AA17" s="193"/>
      <c r="AB17" s="193"/>
      <c r="AC17" s="193"/>
      <c r="AD17" s="193">
        <v>0</v>
      </c>
      <c r="AE17" s="193"/>
      <c r="AF17" s="71">
        <f t="shared" si="0"/>
        <v>0</v>
      </c>
      <c r="AG17" s="1"/>
    </row>
    <row r="18" spans="1:33" ht="12.75">
      <c r="A18" s="34" t="str">
        <f>+'Original ABG Allocation'!A18</f>
        <v>13</v>
      </c>
      <c r="B18" s="34" t="str">
        <f>+'Original ABG Allocation'!B18</f>
        <v>CENTRE</v>
      </c>
      <c r="C18" s="164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/>
      <c r="U18" s="193"/>
      <c r="V18" s="193"/>
      <c r="W18" s="193"/>
      <c r="X18" s="193">
        <v>0</v>
      </c>
      <c r="Y18" s="193">
        <v>0</v>
      </c>
      <c r="Z18" s="193">
        <v>0</v>
      </c>
      <c r="AA18" s="193"/>
      <c r="AB18" s="193"/>
      <c r="AC18" s="193"/>
      <c r="AD18" s="193">
        <v>0</v>
      </c>
      <c r="AE18" s="193"/>
      <c r="AF18" s="71">
        <f t="shared" si="0"/>
        <v>0</v>
      </c>
      <c r="AG18" s="1"/>
    </row>
    <row r="19" spans="1:33" ht="12.75">
      <c r="A19" s="34" t="str">
        <f>+'Original ABG Allocation'!A19</f>
        <v>14</v>
      </c>
      <c r="B19" s="34" t="str">
        <f>+'Original ABG Allocation'!B19</f>
        <v>LYCOM/CLINTON</v>
      </c>
      <c r="C19" s="164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/>
      <c r="U19" s="193"/>
      <c r="V19" s="193"/>
      <c r="W19" s="193"/>
      <c r="X19" s="193">
        <v>0</v>
      </c>
      <c r="Y19" s="193">
        <v>0</v>
      </c>
      <c r="Z19" s="193">
        <v>0</v>
      </c>
      <c r="AA19" s="193"/>
      <c r="AB19" s="193"/>
      <c r="AC19" s="193"/>
      <c r="AD19" s="193">
        <v>0</v>
      </c>
      <c r="AE19" s="193"/>
      <c r="AF19" s="71">
        <f t="shared" si="0"/>
        <v>0</v>
      </c>
      <c r="AG19" s="1"/>
    </row>
    <row r="20" spans="1:33" ht="12.75">
      <c r="A20" s="34" t="str">
        <f>+'Original ABG Allocation'!A20</f>
        <v>15</v>
      </c>
      <c r="B20" s="34" t="str">
        <f>+'Original ABG Allocation'!B20</f>
        <v>COLUM/MONT</v>
      </c>
      <c r="C20" s="164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/>
      <c r="U20" s="193"/>
      <c r="V20" s="193"/>
      <c r="W20" s="193"/>
      <c r="X20" s="193">
        <v>0</v>
      </c>
      <c r="Y20" s="193">
        <v>0</v>
      </c>
      <c r="Z20" s="193">
        <v>0</v>
      </c>
      <c r="AA20" s="193"/>
      <c r="AB20" s="193"/>
      <c r="AC20" s="193"/>
      <c r="AD20" s="193">
        <v>0</v>
      </c>
      <c r="AE20" s="193"/>
      <c r="AF20" s="71">
        <f t="shared" si="0"/>
        <v>0</v>
      </c>
      <c r="AG20" s="1"/>
    </row>
    <row r="21" spans="1:33" ht="12.75">
      <c r="A21" s="34" t="str">
        <f>+'Original ABG Allocation'!A21</f>
        <v>16</v>
      </c>
      <c r="B21" s="34" t="str">
        <f>+'Original ABG Allocation'!B21</f>
        <v>NORTHUMBERLND</v>
      </c>
      <c r="C21" s="164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3"/>
      <c r="U21" s="193"/>
      <c r="V21" s="193"/>
      <c r="W21" s="193"/>
      <c r="X21" s="193">
        <v>0</v>
      </c>
      <c r="Y21" s="193">
        <v>0</v>
      </c>
      <c r="Z21" s="193">
        <v>0</v>
      </c>
      <c r="AA21" s="193"/>
      <c r="AB21" s="193"/>
      <c r="AC21" s="193"/>
      <c r="AD21" s="193">
        <v>0</v>
      </c>
      <c r="AE21" s="193"/>
      <c r="AF21" s="71">
        <f t="shared" si="0"/>
        <v>0</v>
      </c>
      <c r="AG21" s="1"/>
    </row>
    <row r="22" spans="1:33" ht="12.75">
      <c r="A22" s="34" t="str">
        <f>+'Original ABG Allocation'!A22</f>
        <v>17</v>
      </c>
      <c r="B22" s="34" t="str">
        <f>+'Original ABG Allocation'!B22</f>
        <v>UNION/SNYDER</v>
      </c>
      <c r="C22" s="164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/>
      <c r="U22" s="193"/>
      <c r="V22" s="193"/>
      <c r="W22" s="193"/>
      <c r="X22" s="193">
        <v>0</v>
      </c>
      <c r="Y22" s="193">
        <v>0</v>
      </c>
      <c r="Z22" s="193">
        <v>0</v>
      </c>
      <c r="AA22" s="193"/>
      <c r="AB22" s="193"/>
      <c r="AC22" s="193"/>
      <c r="AD22" s="193">
        <v>0</v>
      </c>
      <c r="AE22" s="193"/>
      <c r="AF22" s="71">
        <f t="shared" si="0"/>
        <v>0</v>
      </c>
      <c r="AG22" s="1"/>
    </row>
    <row r="23" spans="1:33" ht="12.75">
      <c r="A23" s="34" t="str">
        <f>+'Original ABG Allocation'!A23</f>
        <v>18</v>
      </c>
      <c r="B23" s="34" t="str">
        <f>+'Original ABG Allocation'!B23</f>
        <v>MIFF/JUNIATA</v>
      </c>
      <c r="C23" s="164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/>
      <c r="U23" s="193"/>
      <c r="V23" s="193"/>
      <c r="W23" s="193"/>
      <c r="X23" s="193">
        <v>0</v>
      </c>
      <c r="Y23" s="193">
        <v>0</v>
      </c>
      <c r="Z23" s="193">
        <v>0</v>
      </c>
      <c r="AA23" s="193"/>
      <c r="AB23" s="193"/>
      <c r="AC23" s="193"/>
      <c r="AD23" s="193">
        <v>0</v>
      </c>
      <c r="AE23" s="193"/>
      <c r="AF23" s="71">
        <f t="shared" si="0"/>
        <v>0</v>
      </c>
      <c r="AG23" s="1"/>
    </row>
    <row r="24" spans="1:33" ht="12.75">
      <c r="A24" s="34" t="str">
        <f>+'Original ABG Allocation'!A24</f>
        <v>19</v>
      </c>
      <c r="B24" s="34" t="str">
        <f>+'Original ABG Allocation'!B24</f>
        <v>FRANKLIN</v>
      </c>
      <c r="C24" s="164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3"/>
      <c r="U24" s="193"/>
      <c r="V24" s="193"/>
      <c r="W24" s="193"/>
      <c r="X24" s="193">
        <v>0</v>
      </c>
      <c r="Y24" s="193">
        <v>0</v>
      </c>
      <c r="Z24" s="193">
        <v>0</v>
      </c>
      <c r="AA24" s="193"/>
      <c r="AB24" s="193"/>
      <c r="AC24" s="193"/>
      <c r="AD24" s="193">
        <v>0</v>
      </c>
      <c r="AE24" s="193"/>
      <c r="AF24" s="71">
        <f t="shared" si="0"/>
        <v>0</v>
      </c>
      <c r="AG24" s="1"/>
    </row>
    <row r="25" spans="1:33" ht="12.75">
      <c r="A25" s="34" t="str">
        <f>+'Original ABG Allocation'!A25</f>
        <v>20</v>
      </c>
      <c r="B25" s="34" t="str">
        <f>+'Original ABG Allocation'!B25</f>
        <v>ADAMS</v>
      </c>
      <c r="C25" s="164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3"/>
      <c r="U25" s="193"/>
      <c r="V25" s="193"/>
      <c r="W25" s="193"/>
      <c r="X25" s="193">
        <v>0</v>
      </c>
      <c r="Y25" s="193">
        <v>0</v>
      </c>
      <c r="Z25" s="193">
        <v>0</v>
      </c>
      <c r="AA25" s="193"/>
      <c r="AB25" s="193"/>
      <c r="AC25" s="193"/>
      <c r="AD25" s="193">
        <v>0</v>
      </c>
      <c r="AE25" s="193"/>
      <c r="AF25" s="71">
        <f t="shared" si="0"/>
        <v>0</v>
      </c>
      <c r="AG25" s="1"/>
    </row>
    <row r="26" spans="1:33" ht="12.75">
      <c r="A26" s="34" t="str">
        <f>+'Original ABG Allocation'!A26</f>
        <v>21</v>
      </c>
      <c r="B26" s="34" t="str">
        <f>+'Original ABG Allocation'!B26</f>
        <v>CUMBERLAND</v>
      </c>
      <c r="C26" s="164">
        <v>0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3"/>
      <c r="U26" s="193"/>
      <c r="V26" s="193"/>
      <c r="W26" s="193"/>
      <c r="X26" s="193">
        <v>0</v>
      </c>
      <c r="Y26" s="193">
        <v>0</v>
      </c>
      <c r="Z26" s="193">
        <v>0</v>
      </c>
      <c r="AA26" s="193"/>
      <c r="AB26" s="193"/>
      <c r="AC26" s="193"/>
      <c r="AD26" s="193">
        <v>0</v>
      </c>
      <c r="AE26" s="193"/>
      <c r="AF26" s="71">
        <f t="shared" si="0"/>
        <v>0</v>
      </c>
      <c r="AG26" s="1"/>
    </row>
    <row r="27" spans="1:33" ht="12.75">
      <c r="A27" s="34" t="str">
        <f>+'Original ABG Allocation'!A27</f>
        <v>22</v>
      </c>
      <c r="B27" s="34" t="str">
        <f>+'Original ABG Allocation'!B27</f>
        <v>PERRY</v>
      </c>
      <c r="C27" s="164">
        <v>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3"/>
      <c r="U27" s="193"/>
      <c r="V27" s="193"/>
      <c r="W27" s="193"/>
      <c r="X27" s="193">
        <v>0</v>
      </c>
      <c r="Y27" s="193">
        <v>0</v>
      </c>
      <c r="Z27" s="193">
        <v>0</v>
      </c>
      <c r="AA27" s="193"/>
      <c r="AB27" s="193"/>
      <c r="AC27" s="193"/>
      <c r="AD27" s="193">
        <v>0</v>
      </c>
      <c r="AE27" s="193"/>
      <c r="AF27" s="71">
        <f t="shared" si="0"/>
        <v>0</v>
      </c>
      <c r="AG27" s="1"/>
    </row>
    <row r="28" spans="1:33" ht="12.75">
      <c r="A28" s="34" t="str">
        <f>+'Original ABG Allocation'!A28</f>
        <v>23</v>
      </c>
      <c r="B28" s="34" t="str">
        <f>+'Original ABG Allocation'!B28</f>
        <v>DAUPHIN</v>
      </c>
      <c r="C28" s="164">
        <v>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/>
      <c r="U28" s="193"/>
      <c r="V28" s="193"/>
      <c r="W28" s="193"/>
      <c r="X28" s="193">
        <v>0</v>
      </c>
      <c r="Y28" s="193">
        <v>0</v>
      </c>
      <c r="Z28" s="193">
        <v>0</v>
      </c>
      <c r="AA28" s="193"/>
      <c r="AB28" s="193"/>
      <c r="AC28" s="193"/>
      <c r="AD28" s="193">
        <v>0</v>
      </c>
      <c r="AE28" s="193"/>
      <c r="AF28" s="71">
        <f t="shared" si="0"/>
        <v>0</v>
      </c>
      <c r="AG28" s="1"/>
    </row>
    <row r="29" spans="1:33" ht="12.75">
      <c r="A29" s="34" t="str">
        <f>+'Original ABG Allocation'!A29</f>
        <v>24</v>
      </c>
      <c r="B29" s="34" t="str">
        <f>+'Original ABG Allocation'!B29</f>
        <v>LEBANON</v>
      </c>
      <c r="C29" s="164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93">
        <v>0</v>
      </c>
      <c r="R29" s="193">
        <v>0</v>
      </c>
      <c r="S29" s="193">
        <v>0</v>
      </c>
      <c r="T29" s="193"/>
      <c r="U29" s="193"/>
      <c r="V29" s="193"/>
      <c r="W29" s="193"/>
      <c r="X29" s="193">
        <v>0</v>
      </c>
      <c r="Y29" s="193">
        <v>0</v>
      </c>
      <c r="Z29" s="193">
        <v>0</v>
      </c>
      <c r="AA29" s="193"/>
      <c r="AB29" s="193"/>
      <c r="AC29" s="193"/>
      <c r="AD29" s="193">
        <v>0</v>
      </c>
      <c r="AE29" s="193"/>
      <c r="AF29" s="71">
        <f t="shared" si="0"/>
        <v>0</v>
      </c>
      <c r="AG29" s="1"/>
    </row>
    <row r="30" spans="1:33" ht="12.75">
      <c r="A30" s="34" t="str">
        <f>+'Original ABG Allocation'!A30</f>
        <v>25</v>
      </c>
      <c r="B30" s="34" t="str">
        <f>+'Original ABG Allocation'!B30</f>
        <v>YORK</v>
      </c>
      <c r="C30" s="164">
        <v>0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v>0</v>
      </c>
      <c r="P30" s="193">
        <v>0</v>
      </c>
      <c r="Q30" s="193">
        <v>0</v>
      </c>
      <c r="R30" s="193">
        <v>0</v>
      </c>
      <c r="S30" s="193">
        <v>0</v>
      </c>
      <c r="T30" s="193"/>
      <c r="U30" s="193"/>
      <c r="V30" s="193"/>
      <c r="W30" s="193"/>
      <c r="X30" s="193">
        <v>0</v>
      </c>
      <c r="Y30" s="193">
        <v>0</v>
      </c>
      <c r="Z30" s="193">
        <v>0</v>
      </c>
      <c r="AA30" s="193"/>
      <c r="AB30" s="193"/>
      <c r="AC30" s="193"/>
      <c r="AD30" s="193">
        <v>0</v>
      </c>
      <c r="AE30" s="193"/>
      <c r="AF30" s="71">
        <f t="shared" si="0"/>
        <v>0</v>
      </c>
      <c r="AG30" s="1"/>
    </row>
    <row r="31" spans="1:33" ht="12.75">
      <c r="A31" s="34" t="str">
        <f>+'Original ABG Allocation'!A31</f>
        <v>26</v>
      </c>
      <c r="B31" s="34" t="str">
        <f>+'Original ABG Allocation'!B31</f>
        <v>LANCASTER</v>
      </c>
      <c r="C31" s="164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/>
      <c r="U31" s="193"/>
      <c r="V31" s="193"/>
      <c r="W31" s="193"/>
      <c r="X31" s="193">
        <v>0</v>
      </c>
      <c r="Y31" s="193">
        <v>0</v>
      </c>
      <c r="Z31" s="193">
        <v>0</v>
      </c>
      <c r="AA31" s="193"/>
      <c r="AB31" s="193"/>
      <c r="AC31" s="193"/>
      <c r="AD31" s="193">
        <v>0</v>
      </c>
      <c r="AE31" s="193"/>
      <c r="AF31" s="71">
        <f t="shared" si="0"/>
        <v>0</v>
      </c>
      <c r="AG31" s="1"/>
    </row>
    <row r="32" spans="1:33" ht="12.75">
      <c r="A32" s="34" t="str">
        <f>+'Original ABG Allocation'!A32</f>
        <v>27</v>
      </c>
      <c r="B32" s="34" t="str">
        <f>+'Original ABG Allocation'!B32</f>
        <v>CHESTER</v>
      </c>
      <c r="C32" s="164">
        <v>0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93">
        <v>0</v>
      </c>
      <c r="R32" s="193">
        <v>0</v>
      </c>
      <c r="S32" s="193">
        <v>0</v>
      </c>
      <c r="T32" s="193"/>
      <c r="U32" s="193"/>
      <c r="V32" s="193"/>
      <c r="W32" s="193"/>
      <c r="X32" s="193">
        <v>0</v>
      </c>
      <c r="Y32" s="193">
        <v>0</v>
      </c>
      <c r="Z32" s="193">
        <v>0</v>
      </c>
      <c r="AA32" s="193"/>
      <c r="AB32" s="193"/>
      <c r="AC32" s="193"/>
      <c r="AD32" s="193">
        <v>0</v>
      </c>
      <c r="AE32" s="193"/>
      <c r="AF32" s="71">
        <f t="shared" si="0"/>
        <v>0</v>
      </c>
      <c r="AG32" s="1"/>
    </row>
    <row r="33" spans="1:33" ht="12.75">
      <c r="A33" s="34" t="str">
        <f>+'Original ABG Allocation'!A33</f>
        <v>28</v>
      </c>
      <c r="B33" s="34" t="str">
        <f>+'Original ABG Allocation'!B33</f>
        <v>MONTGOMERY</v>
      </c>
      <c r="C33" s="164">
        <v>0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3"/>
      <c r="U33" s="193"/>
      <c r="V33" s="193"/>
      <c r="W33" s="193"/>
      <c r="X33" s="193">
        <v>0</v>
      </c>
      <c r="Y33" s="193">
        <v>0</v>
      </c>
      <c r="Z33" s="193">
        <v>0</v>
      </c>
      <c r="AA33" s="193"/>
      <c r="AB33" s="193"/>
      <c r="AC33" s="193"/>
      <c r="AD33" s="193">
        <v>0</v>
      </c>
      <c r="AE33" s="193"/>
      <c r="AF33" s="71">
        <f t="shared" si="0"/>
        <v>0</v>
      </c>
      <c r="AG33" s="1"/>
    </row>
    <row r="34" spans="1:33" ht="12.75">
      <c r="A34" s="34" t="str">
        <f>+'Original ABG Allocation'!A34</f>
        <v>29</v>
      </c>
      <c r="B34" s="34" t="str">
        <f>+'Original ABG Allocation'!B34</f>
        <v>BUCKS</v>
      </c>
      <c r="C34" s="164">
        <v>0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3"/>
      <c r="U34" s="193"/>
      <c r="V34" s="193"/>
      <c r="W34" s="193"/>
      <c r="X34" s="193">
        <v>0</v>
      </c>
      <c r="Y34" s="193">
        <v>0</v>
      </c>
      <c r="Z34" s="193">
        <v>0</v>
      </c>
      <c r="AA34" s="193"/>
      <c r="AB34" s="193"/>
      <c r="AC34" s="193"/>
      <c r="AD34" s="193">
        <v>0</v>
      </c>
      <c r="AE34" s="193"/>
      <c r="AF34" s="71">
        <f t="shared" si="0"/>
        <v>0</v>
      </c>
      <c r="AG34" s="1"/>
    </row>
    <row r="35" spans="1:33" ht="12.75">
      <c r="A35" s="34" t="str">
        <f>+'Original ABG Allocation'!A35</f>
        <v>30</v>
      </c>
      <c r="B35" s="34" t="str">
        <f>+'Original ABG Allocation'!B35</f>
        <v>DELAWARE</v>
      </c>
      <c r="C35" s="164">
        <v>0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/>
      <c r="U35" s="193"/>
      <c r="V35" s="193"/>
      <c r="W35" s="193"/>
      <c r="X35" s="193">
        <v>0</v>
      </c>
      <c r="Y35" s="193">
        <v>0</v>
      </c>
      <c r="Z35" s="193">
        <v>0</v>
      </c>
      <c r="AA35" s="193"/>
      <c r="AB35" s="193"/>
      <c r="AC35" s="193"/>
      <c r="AD35" s="193">
        <v>0</v>
      </c>
      <c r="AE35" s="193"/>
      <c r="AF35" s="71">
        <f t="shared" si="0"/>
        <v>0</v>
      </c>
      <c r="AG35" s="1"/>
    </row>
    <row r="36" spans="1:33" ht="12.75">
      <c r="A36" s="34" t="str">
        <f>+'Original ABG Allocation'!A36</f>
        <v>31</v>
      </c>
      <c r="B36" s="34" t="str">
        <f>+'Original ABG Allocation'!B36</f>
        <v>PHILADELPHIA</v>
      </c>
      <c r="C36" s="164">
        <v>0</v>
      </c>
      <c r="D36" s="162">
        <v>0</v>
      </c>
      <c r="E36" s="162">
        <v>0</v>
      </c>
      <c r="F36" s="162">
        <v>0</v>
      </c>
      <c r="G36" s="162">
        <v>0</v>
      </c>
      <c r="H36" s="162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/>
      <c r="U36" s="193"/>
      <c r="V36" s="193"/>
      <c r="W36" s="193"/>
      <c r="X36" s="193">
        <v>0</v>
      </c>
      <c r="Y36" s="193">
        <v>0</v>
      </c>
      <c r="Z36" s="193">
        <v>0</v>
      </c>
      <c r="AA36" s="193"/>
      <c r="AB36" s="193"/>
      <c r="AC36" s="193"/>
      <c r="AD36" s="193">
        <v>0</v>
      </c>
      <c r="AE36" s="193"/>
      <c r="AF36" s="71">
        <f t="shared" si="0"/>
        <v>0</v>
      </c>
      <c r="AG36" s="1"/>
    </row>
    <row r="37" spans="1:33" ht="12.75">
      <c r="A37" s="34" t="str">
        <f>+'Original ABG Allocation'!A37</f>
        <v>32</v>
      </c>
      <c r="B37" s="34" t="str">
        <f>+'Original ABG Allocation'!B37</f>
        <v>BERKS</v>
      </c>
      <c r="C37" s="164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3"/>
      <c r="U37" s="193"/>
      <c r="V37" s="193"/>
      <c r="W37" s="193"/>
      <c r="X37" s="193">
        <v>0</v>
      </c>
      <c r="Y37" s="193">
        <v>0</v>
      </c>
      <c r="Z37" s="193">
        <v>0</v>
      </c>
      <c r="AA37" s="193"/>
      <c r="AB37" s="193"/>
      <c r="AC37" s="193"/>
      <c r="AD37" s="193">
        <v>0</v>
      </c>
      <c r="AE37" s="193"/>
      <c r="AF37" s="71">
        <f t="shared" si="0"/>
        <v>0</v>
      </c>
      <c r="AG37" s="1"/>
    </row>
    <row r="38" spans="1:33" ht="12.75">
      <c r="A38" s="34" t="str">
        <f>+'Original ABG Allocation'!A38</f>
        <v>33</v>
      </c>
      <c r="B38" s="34" t="str">
        <f>+'Original ABG Allocation'!B38</f>
        <v>LEHIGH</v>
      </c>
      <c r="C38" s="164">
        <v>0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93">
        <v>0</v>
      </c>
      <c r="J38" s="193">
        <v>0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3"/>
      <c r="U38" s="193"/>
      <c r="V38" s="193"/>
      <c r="W38" s="193"/>
      <c r="X38" s="193">
        <v>0</v>
      </c>
      <c r="Y38" s="193">
        <v>0</v>
      </c>
      <c r="Z38" s="193">
        <v>0</v>
      </c>
      <c r="AA38" s="193"/>
      <c r="AB38" s="193"/>
      <c r="AC38" s="193"/>
      <c r="AD38" s="193">
        <v>0</v>
      </c>
      <c r="AE38" s="193"/>
      <c r="AF38" s="71">
        <f aca="true" t="shared" si="1" ref="AF38:AF57">SUM(C38:AE38)</f>
        <v>0</v>
      </c>
      <c r="AG38" s="1"/>
    </row>
    <row r="39" spans="1:33" ht="12.75">
      <c r="A39" s="34" t="str">
        <f>+'Original ABG Allocation'!A39</f>
        <v>34</v>
      </c>
      <c r="B39" s="34" t="str">
        <f>+'Original ABG Allocation'!B39</f>
        <v>NORTHAMPTON</v>
      </c>
      <c r="C39" s="164">
        <v>0</v>
      </c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3"/>
      <c r="U39" s="193"/>
      <c r="V39" s="193"/>
      <c r="W39" s="193"/>
      <c r="X39" s="193">
        <v>0</v>
      </c>
      <c r="Y39" s="193">
        <v>0</v>
      </c>
      <c r="Z39" s="193">
        <v>0</v>
      </c>
      <c r="AA39" s="193"/>
      <c r="AB39" s="193"/>
      <c r="AC39" s="193"/>
      <c r="AD39" s="193">
        <v>0</v>
      </c>
      <c r="AE39" s="193"/>
      <c r="AF39" s="71">
        <f t="shared" si="1"/>
        <v>0</v>
      </c>
      <c r="AG39" s="1"/>
    </row>
    <row r="40" spans="1:33" ht="12.75">
      <c r="A40" s="34" t="str">
        <f>+'Original ABG Allocation'!A40</f>
        <v>35</v>
      </c>
      <c r="B40" s="34" t="str">
        <f>+'Original ABG Allocation'!B40</f>
        <v>PIKE</v>
      </c>
      <c r="C40" s="164">
        <v>0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3"/>
      <c r="U40" s="193"/>
      <c r="V40" s="193"/>
      <c r="W40" s="193"/>
      <c r="X40" s="193">
        <v>0</v>
      </c>
      <c r="Y40" s="193">
        <v>0</v>
      </c>
      <c r="Z40" s="193">
        <v>0</v>
      </c>
      <c r="AA40" s="193"/>
      <c r="AB40" s="193"/>
      <c r="AC40" s="193"/>
      <c r="AD40" s="193">
        <v>0</v>
      </c>
      <c r="AE40" s="193"/>
      <c r="AF40" s="71">
        <f t="shared" si="1"/>
        <v>0</v>
      </c>
      <c r="AG40" s="1"/>
    </row>
    <row r="41" spans="1:33" ht="12.75">
      <c r="A41" s="34" t="str">
        <f>+'Original ABG Allocation'!A41</f>
        <v>36</v>
      </c>
      <c r="B41" s="34" t="str">
        <f>+'Original ABG Allocation'!B41</f>
        <v>B/S/S/T</v>
      </c>
      <c r="C41" s="164">
        <v>0</v>
      </c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3"/>
      <c r="U41" s="193"/>
      <c r="V41" s="193"/>
      <c r="W41" s="193"/>
      <c r="X41" s="193">
        <v>0</v>
      </c>
      <c r="Y41" s="193">
        <v>0</v>
      </c>
      <c r="Z41" s="193">
        <v>0</v>
      </c>
      <c r="AA41" s="193"/>
      <c r="AB41" s="193"/>
      <c r="AC41" s="193"/>
      <c r="AD41" s="193">
        <v>0</v>
      </c>
      <c r="AE41" s="193"/>
      <c r="AF41" s="71">
        <f t="shared" si="1"/>
        <v>0</v>
      </c>
      <c r="AG41" s="1"/>
    </row>
    <row r="42" spans="1:33" ht="12.75">
      <c r="A42" s="34" t="str">
        <f>+'Original ABG Allocation'!A42</f>
        <v>37</v>
      </c>
      <c r="B42" s="34" t="str">
        <f>+'Original ABG Allocation'!B42</f>
        <v>LUZERNE/WYOMING</v>
      </c>
      <c r="C42" s="164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3"/>
      <c r="U42" s="193"/>
      <c r="V42" s="193"/>
      <c r="W42" s="193"/>
      <c r="X42" s="193">
        <v>0</v>
      </c>
      <c r="Y42" s="193">
        <v>0</v>
      </c>
      <c r="Z42" s="193">
        <v>0</v>
      </c>
      <c r="AA42" s="193"/>
      <c r="AB42" s="193"/>
      <c r="AC42" s="193"/>
      <c r="AD42" s="193">
        <v>0</v>
      </c>
      <c r="AE42" s="193"/>
      <c r="AF42" s="71">
        <f t="shared" si="1"/>
        <v>0</v>
      </c>
      <c r="AG42" s="1"/>
    </row>
    <row r="43" spans="1:33" ht="12.75">
      <c r="A43" s="34" t="str">
        <f>+'Original ABG Allocation'!A43</f>
        <v>38</v>
      </c>
      <c r="B43" s="34" t="str">
        <f>+'Original ABG Allocation'!B43</f>
        <v>LACKAWANNA</v>
      </c>
      <c r="C43" s="164">
        <v>0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/>
      <c r="U43" s="193"/>
      <c r="V43" s="193"/>
      <c r="W43" s="193"/>
      <c r="X43" s="193">
        <v>0</v>
      </c>
      <c r="Y43" s="193">
        <v>0</v>
      </c>
      <c r="Z43" s="193">
        <v>0</v>
      </c>
      <c r="AA43" s="193"/>
      <c r="AB43" s="193"/>
      <c r="AC43" s="193"/>
      <c r="AD43" s="193">
        <v>0</v>
      </c>
      <c r="AE43" s="193"/>
      <c r="AF43" s="71">
        <f t="shared" si="1"/>
        <v>0</v>
      </c>
      <c r="AG43" s="1"/>
    </row>
    <row r="44" spans="1:33" ht="12.75">
      <c r="A44" s="34" t="str">
        <f>+'Original ABG Allocation'!A44</f>
        <v>39</v>
      </c>
      <c r="B44" s="34" t="str">
        <f>+'Original ABG Allocation'!B44</f>
        <v>CARBON</v>
      </c>
      <c r="C44" s="164">
        <v>0</v>
      </c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3"/>
      <c r="U44" s="193"/>
      <c r="V44" s="193"/>
      <c r="W44" s="193"/>
      <c r="X44" s="193">
        <v>0</v>
      </c>
      <c r="Y44" s="193">
        <v>0</v>
      </c>
      <c r="Z44" s="193">
        <v>0</v>
      </c>
      <c r="AA44" s="193"/>
      <c r="AB44" s="193"/>
      <c r="AC44" s="193"/>
      <c r="AD44" s="193">
        <v>0</v>
      </c>
      <c r="AE44" s="193"/>
      <c r="AF44" s="71">
        <f t="shared" si="1"/>
        <v>0</v>
      </c>
      <c r="AG44" s="1"/>
    </row>
    <row r="45" spans="1:33" ht="12.75">
      <c r="A45" s="34" t="str">
        <f>+'Original ABG Allocation'!A45</f>
        <v>40</v>
      </c>
      <c r="B45" s="34" t="str">
        <f>+'Original ABG Allocation'!B45</f>
        <v>SCHUYLKILL</v>
      </c>
      <c r="C45" s="164">
        <v>0</v>
      </c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/>
      <c r="U45" s="193"/>
      <c r="V45" s="193"/>
      <c r="W45" s="193"/>
      <c r="X45" s="193">
        <v>0</v>
      </c>
      <c r="Y45" s="193">
        <v>0</v>
      </c>
      <c r="Z45" s="193">
        <v>0</v>
      </c>
      <c r="AA45" s="193"/>
      <c r="AB45" s="193"/>
      <c r="AC45" s="193"/>
      <c r="AD45" s="193">
        <v>0</v>
      </c>
      <c r="AE45" s="193"/>
      <c r="AF45" s="71">
        <f t="shared" si="1"/>
        <v>0</v>
      </c>
      <c r="AG45" s="1"/>
    </row>
    <row r="46" spans="1:33" ht="12.75">
      <c r="A46" s="34" t="str">
        <f>+'Original ABG Allocation'!A46</f>
        <v>41</v>
      </c>
      <c r="B46" s="34" t="str">
        <f>+'Original ABG Allocation'!B46</f>
        <v>CLEARFIELD</v>
      </c>
      <c r="C46" s="164">
        <v>0</v>
      </c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3"/>
      <c r="U46" s="193"/>
      <c r="V46" s="193"/>
      <c r="W46" s="193"/>
      <c r="X46" s="193">
        <v>0</v>
      </c>
      <c r="Y46" s="193">
        <v>0</v>
      </c>
      <c r="Z46" s="193">
        <v>0</v>
      </c>
      <c r="AA46" s="193"/>
      <c r="AB46" s="193"/>
      <c r="AC46" s="193"/>
      <c r="AD46" s="193">
        <v>0</v>
      </c>
      <c r="AE46" s="193"/>
      <c r="AF46" s="71">
        <f t="shared" si="1"/>
        <v>0</v>
      </c>
      <c r="AG46" s="1"/>
    </row>
    <row r="47" spans="1:33" ht="12.75">
      <c r="A47" s="34" t="str">
        <f>+'Original ABG Allocation'!A47</f>
        <v>42</v>
      </c>
      <c r="B47" s="34" t="str">
        <f>+'Original ABG Allocation'!B47</f>
        <v>JEFFERSON</v>
      </c>
      <c r="C47" s="164">
        <v>0</v>
      </c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/>
      <c r="U47" s="193"/>
      <c r="V47" s="193"/>
      <c r="W47" s="193"/>
      <c r="X47" s="193">
        <v>0</v>
      </c>
      <c r="Y47" s="193">
        <v>0</v>
      </c>
      <c r="Z47" s="193">
        <v>0</v>
      </c>
      <c r="AA47" s="193"/>
      <c r="AB47" s="193"/>
      <c r="AC47" s="193"/>
      <c r="AD47" s="193">
        <v>0</v>
      </c>
      <c r="AE47" s="193"/>
      <c r="AF47" s="71">
        <f t="shared" si="1"/>
        <v>0</v>
      </c>
      <c r="AG47" s="1"/>
    </row>
    <row r="48" spans="1:33" ht="12.75">
      <c r="A48" s="34" t="str">
        <f>+'Original ABG Allocation'!A48</f>
        <v>43</v>
      </c>
      <c r="B48" s="34" t="str">
        <f>+'Original ABG Allocation'!B48</f>
        <v>FOREST/WARREN</v>
      </c>
      <c r="C48" s="164">
        <v>0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0</v>
      </c>
      <c r="O48" s="193">
        <v>0</v>
      </c>
      <c r="P48" s="193">
        <v>0</v>
      </c>
      <c r="Q48" s="193">
        <v>0</v>
      </c>
      <c r="R48" s="193">
        <v>0</v>
      </c>
      <c r="S48" s="193">
        <v>0</v>
      </c>
      <c r="T48" s="193"/>
      <c r="U48" s="193"/>
      <c r="V48" s="193"/>
      <c r="W48" s="193"/>
      <c r="X48" s="193">
        <v>0</v>
      </c>
      <c r="Y48" s="193">
        <v>0</v>
      </c>
      <c r="Z48" s="193">
        <v>0</v>
      </c>
      <c r="AA48" s="193"/>
      <c r="AB48" s="193"/>
      <c r="AC48" s="193"/>
      <c r="AD48" s="193">
        <v>0</v>
      </c>
      <c r="AE48" s="193"/>
      <c r="AF48" s="71">
        <f t="shared" si="1"/>
        <v>0</v>
      </c>
      <c r="AG48" s="1"/>
    </row>
    <row r="49" spans="1:33" ht="12.75">
      <c r="A49" s="34" t="str">
        <f>+'Original ABG Allocation'!A49</f>
        <v>44</v>
      </c>
      <c r="B49" s="34" t="str">
        <f>+'Original ABG Allocation'!B49</f>
        <v>VENANGO</v>
      </c>
      <c r="C49" s="164">
        <v>0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93">
        <v>0</v>
      </c>
      <c r="J49" s="193">
        <v>0</v>
      </c>
      <c r="K49" s="193">
        <v>0</v>
      </c>
      <c r="L49" s="193">
        <v>0</v>
      </c>
      <c r="M49" s="193">
        <v>0</v>
      </c>
      <c r="N49" s="193">
        <v>0</v>
      </c>
      <c r="O49" s="193">
        <v>0</v>
      </c>
      <c r="P49" s="193">
        <v>0</v>
      </c>
      <c r="Q49" s="193">
        <v>0</v>
      </c>
      <c r="R49" s="193">
        <v>0</v>
      </c>
      <c r="S49" s="193">
        <v>0</v>
      </c>
      <c r="T49" s="193"/>
      <c r="U49" s="193"/>
      <c r="V49" s="193"/>
      <c r="W49" s="193"/>
      <c r="X49" s="193">
        <v>0</v>
      </c>
      <c r="Y49" s="193">
        <v>0</v>
      </c>
      <c r="Z49" s="193">
        <v>0</v>
      </c>
      <c r="AA49" s="193"/>
      <c r="AB49" s="193"/>
      <c r="AC49" s="193"/>
      <c r="AD49" s="193">
        <v>0</v>
      </c>
      <c r="AE49" s="193"/>
      <c r="AF49" s="71">
        <f t="shared" si="1"/>
        <v>0</v>
      </c>
      <c r="AG49" s="1"/>
    </row>
    <row r="50" spans="1:33" ht="12.75">
      <c r="A50" s="34" t="str">
        <f>+'Original ABG Allocation'!A50</f>
        <v>45</v>
      </c>
      <c r="B50" s="34" t="str">
        <f>+'Original ABG Allocation'!B50</f>
        <v>ARMSTRONG</v>
      </c>
      <c r="C50" s="164">
        <v>0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/>
      <c r="U50" s="193"/>
      <c r="V50" s="193"/>
      <c r="W50" s="193"/>
      <c r="X50" s="193">
        <v>0</v>
      </c>
      <c r="Y50" s="193">
        <v>0</v>
      </c>
      <c r="Z50" s="193">
        <v>0</v>
      </c>
      <c r="AA50" s="193"/>
      <c r="AB50" s="193"/>
      <c r="AC50" s="193"/>
      <c r="AD50" s="193">
        <v>0</v>
      </c>
      <c r="AE50" s="193"/>
      <c r="AF50" s="71">
        <f t="shared" si="1"/>
        <v>0</v>
      </c>
      <c r="AG50" s="1"/>
    </row>
    <row r="51" spans="1:33" ht="12.75">
      <c r="A51" s="34" t="str">
        <f>+'Original ABG Allocation'!A51</f>
        <v>46</v>
      </c>
      <c r="B51" s="34" t="str">
        <f>+'Original ABG Allocation'!B51</f>
        <v>LAWRENCE</v>
      </c>
      <c r="C51" s="164">
        <v>0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  <c r="O51" s="193">
        <v>0</v>
      </c>
      <c r="P51" s="193">
        <v>0</v>
      </c>
      <c r="Q51" s="193">
        <v>0</v>
      </c>
      <c r="R51" s="193">
        <v>0</v>
      </c>
      <c r="S51" s="193">
        <v>0</v>
      </c>
      <c r="T51" s="193"/>
      <c r="U51" s="193"/>
      <c r="V51" s="193"/>
      <c r="W51" s="193"/>
      <c r="X51" s="193">
        <v>0</v>
      </c>
      <c r="Y51" s="193">
        <v>0</v>
      </c>
      <c r="Z51" s="193">
        <v>0</v>
      </c>
      <c r="AA51" s="193"/>
      <c r="AB51" s="193"/>
      <c r="AC51" s="193"/>
      <c r="AD51" s="193">
        <v>0</v>
      </c>
      <c r="AE51" s="193"/>
      <c r="AF51" s="71">
        <f t="shared" si="1"/>
        <v>0</v>
      </c>
      <c r="AG51" s="1"/>
    </row>
    <row r="52" spans="1:33" ht="12.75">
      <c r="A52" s="34" t="str">
        <f>+'Original ABG Allocation'!A52</f>
        <v>47</v>
      </c>
      <c r="B52" s="34" t="str">
        <f>+'Original ABG Allocation'!B52</f>
        <v>MERCER</v>
      </c>
      <c r="C52" s="164">
        <v>0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93">
        <v>0</v>
      </c>
      <c r="J52" s="193">
        <v>0</v>
      </c>
      <c r="K52" s="193">
        <v>0</v>
      </c>
      <c r="L52" s="193">
        <v>0</v>
      </c>
      <c r="M52" s="193">
        <v>0</v>
      </c>
      <c r="N52" s="193">
        <v>0</v>
      </c>
      <c r="O52" s="193">
        <v>0</v>
      </c>
      <c r="P52" s="193">
        <v>0</v>
      </c>
      <c r="Q52" s="193">
        <v>0</v>
      </c>
      <c r="R52" s="193">
        <v>0</v>
      </c>
      <c r="S52" s="193">
        <v>0</v>
      </c>
      <c r="T52" s="193"/>
      <c r="U52" s="193"/>
      <c r="V52" s="193"/>
      <c r="W52" s="193"/>
      <c r="X52" s="193">
        <v>0</v>
      </c>
      <c r="Y52" s="193">
        <v>0</v>
      </c>
      <c r="Z52" s="193">
        <v>0</v>
      </c>
      <c r="AA52" s="193"/>
      <c r="AB52" s="193"/>
      <c r="AC52" s="193"/>
      <c r="AD52" s="193">
        <v>0</v>
      </c>
      <c r="AE52" s="193"/>
      <c r="AF52" s="71">
        <f t="shared" si="1"/>
        <v>0</v>
      </c>
      <c r="AG52" s="1"/>
    </row>
    <row r="53" spans="1:33" ht="12.75">
      <c r="A53" s="34" t="str">
        <f>+'Original ABG Allocation'!A53</f>
        <v>48</v>
      </c>
      <c r="B53" s="34" t="str">
        <f>+'Original ABG Allocation'!B53</f>
        <v>MONROE</v>
      </c>
      <c r="C53" s="164">
        <v>0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3">
        <v>0</v>
      </c>
      <c r="P53" s="193">
        <v>0</v>
      </c>
      <c r="Q53" s="193">
        <v>0</v>
      </c>
      <c r="R53" s="193">
        <v>0</v>
      </c>
      <c r="S53" s="193">
        <v>0</v>
      </c>
      <c r="T53" s="193"/>
      <c r="U53" s="193"/>
      <c r="V53" s="193"/>
      <c r="W53" s="193"/>
      <c r="X53" s="193">
        <v>0</v>
      </c>
      <c r="Y53" s="193">
        <v>0</v>
      </c>
      <c r="Z53" s="193">
        <v>0</v>
      </c>
      <c r="AA53" s="193"/>
      <c r="AB53" s="193"/>
      <c r="AC53" s="193"/>
      <c r="AD53" s="193">
        <v>0</v>
      </c>
      <c r="AE53" s="193"/>
      <c r="AF53" s="71">
        <f t="shared" si="1"/>
        <v>0</v>
      </c>
      <c r="AG53" s="1"/>
    </row>
    <row r="54" spans="1:33" ht="12.75">
      <c r="A54" s="34" t="str">
        <f>+'Original ABG Allocation'!A54</f>
        <v>49</v>
      </c>
      <c r="B54" s="34" t="str">
        <f>+'Original ABG Allocation'!B54</f>
        <v>CLARION</v>
      </c>
      <c r="C54" s="164">
        <v>0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v>0</v>
      </c>
      <c r="P54" s="193">
        <v>0</v>
      </c>
      <c r="Q54" s="193">
        <v>0</v>
      </c>
      <c r="R54" s="193">
        <v>0</v>
      </c>
      <c r="S54" s="193">
        <v>0</v>
      </c>
      <c r="T54" s="193"/>
      <c r="U54" s="193"/>
      <c r="V54" s="193"/>
      <c r="W54" s="193"/>
      <c r="X54" s="193">
        <v>0</v>
      </c>
      <c r="Y54" s="193">
        <v>0</v>
      </c>
      <c r="Z54" s="193">
        <v>0</v>
      </c>
      <c r="AA54" s="193"/>
      <c r="AB54" s="193"/>
      <c r="AC54" s="193"/>
      <c r="AD54" s="193">
        <v>0</v>
      </c>
      <c r="AE54" s="193"/>
      <c r="AF54" s="71">
        <f t="shared" si="1"/>
        <v>0</v>
      </c>
      <c r="AG54" s="1"/>
    </row>
    <row r="55" spans="1:33" ht="12.75">
      <c r="A55" s="34" t="str">
        <f>+'Original ABG Allocation'!A55</f>
        <v>50</v>
      </c>
      <c r="B55" s="34" t="str">
        <f>+'Original ABG Allocation'!B55</f>
        <v>BUTLER</v>
      </c>
      <c r="C55" s="164">
        <v>0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93">
        <v>0</v>
      </c>
      <c r="Q55" s="193">
        <v>0</v>
      </c>
      <c r="R55" s="193">
        <v>0</v>
      </c>
      <c r="S55" s="193">
        <v>0</v>
      </c>
      <c r="T55" s="193"/>
      <c r="U55" s="193"/>
      <c r="V55" s="193"/>
      <c r="W55" s="193"/>
      <c r="X55" s="193">
        <v>0</v>
      </c>
      <c r="Y55" s="193">
        <v>0</v>
      </c>
      <c r="Z55" s="193">
        <v>0</v>
      </c>
      <c r="AA55" s="193"/>
      <c r="AB55" s="193"/>
      <c r="AC55" s="193"/>
      <c r="AD55" s="193">
        <v>0</v>
      </c>
      <c r="AE55" s="193"/>
      <c r="AF55" s="71">
        <f t="shared" si="1"/>
        <v>0</v>
      </c>
      <c r="AG55" s="1"/>
    </row>
    <row r="56" spans="1:33" ht="12.75">
      <c r="A56" s="34" t="str">
        <f>+'Original ABG Allocation'!A56</f>
        <v>51</v>
      </c>
      <c r="B56" s="34" t="str">
        <f>+'Original ABG Allocation'!B56</f>
        <v>POTTER</v>
      </c>
      <c r="C56" s="164">
        <v>0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v>0</v>
      </c>
      <c r="P56" s="193">
        <v>0</v>
      </c>
      <c r="Q56" s="193">
        <v>0</v>
      </c>
      <c r="R56" s="193">
        <v>0</v>
      </c>
      <c r="S56" s="193">
        <v>0</v>
      </c>
      <c r="T56" s="193"/>
      <c r="U56" s="193"/>
      <c r="V56" s="193"/>
      <c r="W56" s="193"/>
      <c r="X56" s="193">
        <v>0</v>
      </c>
      <c r="Y56" s="193">
        <v>0</v>
      </c>
      <c r="Z56" s="193">
        <v>0</v>
      </c>
      <c r="AA56" s="193"/>
      <c r="AB56" s="193"/>
      <c r="AC56" s="193"/>
      <c r="AD56" s="193">
        <v>0</v>
      </c>
      <c r="AE56" s="193"/>
      <c r="AF56" s="71">
        <f t="shared" si="1"/>
        <v>0</v>
      </c>
      <c r="AG56" s="1"/>
    </row>
    <row r="57" spans="1:33" ht="12.75">
      <c r="A57" s="34" t="str">
        <f>+'Original ABG Allocation'!A57</f>
        <v>52</v>
      </c>
      <c r="B57" s="34" t="str">
        <f>+'Original ABG Allocation'!B57</f>
        <v>WAYNE</v>
      </c>
      <c r="C57" s="165">
        <v>0</v>
      </c>
      <c r="D57" s="163">
        <v>0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3">
        <v>0</v>
      </c>
      <c r="S57" s="193">
        <v>0</v>
      </c>
      <c r="T57" s="193"/>
      <c r="U57" s="193"/>
      <c r="V57" s="193"/>
      <c r="W57" s="193"/>
      <c r="X57" s="163">
        <v>0</v>
      </c>
      <c r="Y57" s="163">
        <v>0</v>
      </c>
      <c r="Z57" s="163">
        <v>0</v>
      </c>
      <c r="AA57" s="163"/>
      <c r="AB57" s="163"/>
      <c r="AC57" s="163"/>
      <c r="AD57" s="163">
        <v>0</v>
      </c>
      <c r="AE57" s="163"/>
      <c r="AF57" s="71">
        <f t="shared" si="1"/>
        <v>0</v>
      </c>
      <c r="AG57" s="1"/>
    </row>
    <row r="58" spans="2:32" ht="13.5" thickBot="1">
      <c r="B58" s="37" t="s">
        <v>147</v>
      </c>
      <c r="C58" s="167">
        <f>SUM(C6:C57)</f>
        <v>0</v>
      </c>
      <c r="D58" s="168">
        <f>SUM(D6:D57)</f>
        <v>0</v>
      </c>
      <c r="E58" s="168"/>
      <c r="F58" s="168"/>
      <c r="G58" s="168">
        <f aca="true" t="shared" si="2" ref="G58:S58">SUM(G6:G57)</f>
        <v>0</v>
      </c>
      <c r="H58" s="168">
        <f t="shared" si="2"/>
        <v>0</v>
      </c>
      <c r="I58" s="168">
        <f t="shared" si="2"/>
        <v>0</v>
      </c>
      <c r="J58" s="168">
        <f t="shared" si="2"/>
        <v>0</v>
      </c>
      <c r="K58" s="168">
        <f t="shared" si="2"/>
        <v>0</v>
      </c>
      <c r="L58" s="168">
        <f t="shared" si="2"/>
        <v>0</v>
      </c>
      <c r="M58" s="168">
        <f t="shared" si="2"/>
        <v>0</v>
      </c>
      <c r="N58" s="168">
        <f t="shared" si="2"/>
        <v>0</v>
      </c>
      <c r="O58" s="168">
        <f t="shared" si="2"/>
        <v>0</v>
      </c>
      <c r="P58" s="168">
        <f t="shared" si="2"/>
        <v>0</v>
      </c>
      <c r="Q58" s="168">
        <f t="shared" si="2"/>
        <v>0</v>
      </c>
      <c r="R58" s="168">
        <f t="shared" si="2"/>
        <v>0</v>
      </c>
      <c r="S58" s="168">
        <f t="shared" si="2"/>
        <v>0</v>
      </c>
      <c r="T58" s="168"/>
      <c r="U58" s="168"/>
      <c r="V58" s="168"/>
      <c r="W58" s="168"/>
      <c r="X58" s="168">
        <f>SUM(X6:X57)</f>
        <v>0</v>
      </c>
      <c r="Y58" s="168"/>
      <c r="Z58" s="168"/>
      <c r="AA58" s="168"/>
      <c r="AB58" s="168"/>
      <c r="AC58" s="168"/>
      <c r="AD58" s="168"/>
      <c r="AE58" s="168"/>
      <c r="AF58" s="168">
        <f>SUM(AF6:AF57)</f>
        <v>0</v>
      </c>
    </row>
    <row r="59" spans="4:31" ht="13.5" thickTop="1">
      <c r="D59" s="15"/>
      <c r="E59" s="15"/>
      <c r="F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7"/>
      <c r="E60" s="47"/>
      <c r="F60" s="47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7"/>
      <c r="E61" s="47"/>
      <c r="F61" s="4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7"/>
      <c r="E62" s="47"/>
      <c r="F62" s="4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E63" s="15"/>
      <c r="F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E64" s="15"/>
      <c r="F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E65" s="15"/>
      <c r="F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E66" s="15"/>
      <c r="F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printOptions/>
  <pageMargins left="0.3" right="0.25" top="0.5" bottom="0.5" header="0" footer="0"/>
  <pageSetup fitToWidth="0" fitToHeight="1" horizontalDpi="600" verticalDpi="600" orientation="landscape" scale="74" r:id="rId1"/>
  <headerFooter alignWithMargins="0">
    <oddFooter>&amp;C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5" zoomScaleNormal="85" zoomScalePageLayoutView="0" workbookViewId="0" topLeftCell="A1">
      <pane xSplit="1" topLeftCell="S1" activePane="topRight" state="frozen"/>
      <selection pane="topLeft" activeCell="A1" sqref="A1"/>
      <selection pane="topRight" activeCell="Y5" sqref="Y5"/>
    </sheetView>
  </sheetViews>
  <sheetFormatPr defaultColWidth="9.140625" defaultRowHeight="12.75"/>
  <cols>
    <col min="1" max="1" width="5.00390625" style="1" customWidth="1"/>
    <col min="2" max="2" width="25.140625" style="1" bestFit="1" customWidth="1"/>
    <col min="3" max="4" width="16.00390625" style="131" bestFit="1" customWidth="1"/>
    <col min="5" max="5" width="21.140625" style="131" bestFit="1" customWidth="1"/>
    <col min="6" max="6" width="27.421875" style="131" bestFit="1" customWidth="1"/>
    <col min="7" max="7" width="12.57421875" style="131" bestFit="1" customWidth="1"/>
    <col min="8" max="8" width="11.57421875" style="131" bestFit="1" customWidth="1"/>
    <col min="9" max="9" width="14.7109375" style="131" bestFit="1" customWidth="1"/>
    <col min="10" max="10" width="11.57421875" style="131" bestFit="1" customWidth="1"/>
    <col min="11" max="11" width="10.8515625" style="131" bestFit="1" customWidth="1"/>
    <col min="12" max="12" width="15.140625" style="131" bestFit="1" customWidth="1"/>
    <col min="13" max="13" width="15.421875" style="131" bestFit="1" customWidth="1"/>
    <col min="14" max="14" width="11.57421875" style="186" bestFit="1" customWidth="1"/>
    <col min="15" max="16" width="13.7109375" style="131" bestFit="1" customWidth="1"/>
    <col min="17" max="17" width="15.421875" style="131" bestFit="1" customWidth="1"/>
    <col min="18" max="18" width="19.28125" style="131" bestFit="1" customWidth="1"/>
    <col min="19" max="20" width="13.7109375" style="1" bestFit="1" customWidth="1"/>
    <col min="21" max="21" width="15.28125" style="1" bestFit="1" customWidth="1"/>
    <col min="22" max="22" width="15.140625" style="1" bestFit="1" customWidth="1"/>
    <col min="23" max="23" width="21.28125" style="1" bestFit="1" customWidth="1"/>
    <col min="24" max="29" width="19.140625" style="131" customWidth="1"/>
    <col min="30" max="30" width="25.140625" style="131" bestFit="1" customWidth="1"/>
    <col min="31" max="31" width="15.140625" style="130" bestFit="1" customWidth="1"/>
    <col min="32" max="16384" width="9.140625" style="1" customWidth="1"/>
  </cols>
  <sheetData>
    <row r="1" spans="1:31" ht="15.75">
      <c r="A1" s="212" t="s">
        <v>151</v>
      </c>
      <c r="B1" s="213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14"/>
    </row>
    <row r="2" spans="1:31" s="2" customFormat="1" ht="15.75">
      <c r="A2" s="213" t="s">
        <v>143</v>
      </c>
      <c r="B2" s="213"/>
      <c r="C2" s="201"/>
      <c r="D2" s="201"/>
      <c r="E2" s="201"/>
      <c r="F2" s="201"/>
      <c r="G2" s="215"/>
      <c r="H2" s="201"/>
      <c r="I2" s="215"/>
      <c r="J2" s="201"/>
      <c r="K2" s="201"/>
      <c r="L2" s="201"/>
      <c r="M2" s="201"/>
      <c r="N2" s="201"/>
      <c r="O2" s="201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4"/>
    </row>
    <row r="3" spans="1:31" s="49" customFormat="1" ht="15.75">
      <c r="A3" s="216" t="str">
        <f>+'Original ABG Allocation'!A3</f>
        <v>FY 2021-22</v>
      </c>
      <c r="B3" s="213"/>
      <c r="C3" s="217" t="str">
        <f>+'Other Funds Summary'!C3</f>
        <v>(1)</v>
      </c>
      <c r="D3" s="217" t="str">
        <f>+'Other Funds Summary'!D3</f>
        <v>(2)</v>
      </c>
      <c r="E3" s="217" t="str">
        <f>+'Other Funds Summary'!E3</f>
        <v>(3)</v>
      </c>
      <c r="F3" s="217" t="str">
        <f>+'Other Funds Summary'!F3</f>
        <v>(3)</v>
      </c>
      <c r="G3" s="217" t="str">
        <f>+'Other Funds Summary'!G3</f>
        <v>(4)</v>
      </c>
      <c r="H3" s="217" t="str">
        <f>+'Other Funds Summary'!H3</f>
        <v>(5)</v>
      </c>
      <c r="I3" s="217" t="str">
        <f>+'Other Funds Summary'!I3</f>
        <v>(6)</v>
      </c>
      <c r="J3" s="217" t="str">
        <f>+'Other Funds Summary'!J3</f>
        <v>(7)</v>
      </c>
      <c r="K3" s="217" t="str">
        <f>+'Other Funds Summary'!K3</f>
        <v>(8)</v>
      </c>
      <c r="L3" s="217" t="str">
        <f>+'Other Funds Summary'!L3</f>
        <v>(9)</v>
      </c>
      <c r="M3" s="217" t="str">
        <f>+'Other Funds Summary'!M3</f>
        <v>(10)</v>
      </c>
      <c r="N3" s="217" t="str">
        <f>+'Other Funds Summary'!N3</f>
        <v>(11)</v>
      </c>
      <c r="O3" s="217" t="str">
        <f>+'Other Funds Summary'!O3</f>
        <v>(12)</v>
      </c>
      <c r="P3" s="217" t="str">
        <f>+'Other Funds Summary'!P3</f>
        <v>(13)</v>
      </c>
      <c r="Q3" s="217" t="str">
        <f>+'Other Funds Summary'!Q3</f>
        <v>(14)</v>
      </c>
      <c r="R3" s="217" t="str">
        <f>+'Other Funds Summary'!R3</f>
        <v>(15)</v>
      </c>
      <c r="S3" s="217" t="str">
        <f>+'Other Funds Summary'!S3</f>
        <v>(16)</v>
      </c>
      <c r="T3" s="217" t="str">
        <f>+'Other Funds Summary'!T3</f>
        <v>(17)</v>
      </c>
      <c r="U3" s="217" t="str">
        <f>+'Other Funds Summary'!U3</f>
        <v>(18)</v>
      </c>
      <c r="V3" s="217" t="str">
        <f>+'Other Funds Summary'!V3</f>
        <v>(19)</v>
      </c>
      <c r="W3" s="217" t="str">
        <f>+'Other Funds Summary'!W3</f>
        <v>(20)</v>
      </c>
      <c r="X3" s="217" t="str">
        <f>+'Other Funds Summary'!X3</f>
        <v>(21)</v>
      </c>
      <c r="Y3" s="217" t="str">
        <f>+'Other Funds Summary'!Y3</f>
        <v>(22)</v>
      </c>
      <c r="Z3" s="217" t="str">
        <f>+'Other Funds Summary'!Z3</f>
        <v>(23)</v>
      </c>
      <c r="AA3" s="217" t="str">
        <f>+'Other Funds Summary'!AA3</f>
        <v>(24)</v>
      </c>
      <c r="AB3" s="217" t="str">
        <f>+'Other Funds Summary'!AB3</f>
        <v>(25)</v>
      </c>
      <c r="AC3" s="217" t="str">
        <f>+'Other Funds Summary'!AC3</f>
        <v>(26)</v>
      </c>
      <c r="AD3" s="217" t="str">
        <f>+'Other Funds Summary'!AD3</f>
        <v>(27)</v>
      </c>
      <c r="AE3" s="217"/>
    </row>
    <row r="4" spans="1:31" ht="15.75">
      <c r="A4" s="213"/>
      <c r="B4" s="218"/>
      <c r="C4" s="215" t="str">
        <f>+'Other Funds Summary'!C4</f>
        <v>Ombudsman</v>
      </c>
      <c r="D4" s="215" t="str">
        <f>+'Other Funds Summary'!D4</f>
        <v>Ombudsman</v>
      </c>
      <c r="E4" s="215" t="s">
        <v>144</v>
      </c>
      <c r="F4" s="215" t="s">
        <v>144</v>
      </c>
      <c r="G4" s="215" t="str">
        <f>+'Other Funds Summary'!G4</f>
        <v>PA MEDI</v>
      </c>
      <c r="H4" s="215" t="str">
        <f>+'Other Funds Summary'!H4</f>
        <v>PA MEDI</v>
      </c>
      <c r="I4" s="215" t="str">
        <f>+'Other Funds Summary'!I4</f>
        <v>PA MEDI</v>
      </c>
      <c r="J4" s="215" t="str">
        <f>+'Other Funds Summary'!J4</f>
        <v>PA MEDI</v>
      </c>
      <c r="K4" s="215" t="str">
        <f>+'Other Funds Summary'!K4</f>
        <v>PA MEDI</v>
      </c>
      <c r="L4" s="215" t="str">
        <f>+'Other Funds Summary'!L4</f>
        <v>OPTIONS</v>
      </c>
      <c r="M4" s="215" t="str">
        <f>+'Other Funds Summary'!M4</f>
        <v>Block Grant</v>
      </c>
      <c r="N4" s="219"/>
      <c r="O4" s="215" t="str">
        <f>+'Other Funds Summary'!O4</f>
        <v>Protective</v>
      </c>
      <c r="P4" s="215" t="str">
        <f>+'Other Funds Summary'!P4</f>
        <v>PS</v>
      </c>
      <c r="Q4" s="215" t="str">
        <f>+'Other Funds Summary'!Q4</f>
        <v>OPTIONS</v>
      </c>
      <c r="R4" s="215" t="str">
        <f>+'Other Funds Summary'!R4</f>
        <v>Block Grant</v>
      </c>
      <c r="S4" s="215" t="str">
        <f>+'Other Funds Summary'!S4</f>
        <v>ARPA </v>
      </c>
      <c r="T4" s="215" t="str">
        <f>+'Other Funds Summary'!T4</f>
        <v>ARPA</v>
      </c>
      <c r="U4" s="215" t="str">
        <f>+'Other Funds Summary'!U4</f>
        <v>ARPA</v>
      </c>
      <c r="V4" s="215" t="str">
        <f>+'Other Funds Summary'!V4</f>
        <v>ARPA</v>
      </c>
      <c r="W4" s="215" t="str">
        <f>+'Other Funds Summary'!W4</f>
        <v>ARPA</v>
      </c>
      <c r="X4" s="215" t="s">
        <v>290</v>
      </c>
      <c r="Y4" s="215" t="str">
        <f>'Other Funds Summary'!Y4</f>
        <v>FFCRA</v>
      </c>
      <c r="Z4" s="215" t="str">
        <f>'Other Funds Summary'!Z4</f>
        <v>FFCRA </v>
      </c>
      <c r="AA4" s="215" t="str">
        <f>'Other Funds Summary'!AA4</f>
        <v>CARES</v>
      </c>
      <c r="AB4" s="215" t="str">
        <f>'Other Funds Summary'!AB4</f>
        <v>CARES</v>
      </c>
      <c r="AC4" s="215" t="str">
        <f>'Other Funds Summary'!AC4</f>
        <v>CARES</v>
      </c>
      <c r="AD4" s="215" t="str">
        <f>'Other Funds Summary'!AD4</f>
        <v>PS Reserve Staff</v>
      </c>
      <c r="AE4" s="220" t="s">
        <v>22</v>
      </c>
    </row>
    <row r="5" spans="1:31" ht="15.75">
      <c r="A5" s="221"/>
      <c r="B5" s="222"/>
      <c r="C5" s="223" t="str">
        <f>+'Other Funds Summary'!C5</f>
        <v>ROC</v>
      </c>
      <c r="D5" s="223" t="str">
        <f>+'Other Funds Summary'!D5</f>
        <v>Volunteers</v>
      </c>
      <c r="E5" s="223" t="s">
        <v>310</v>
      </c>
      <c r="F5" s="223" t="str">
        <f>+'Other Funds Summary'!F5</f>
        <v>Fed Addl Care Act</v>
      </c>
      <c r="G5" s="223" t="str">
        <f>+'Other Funds Summary'!G5</f>
        <v>Reg. Staff</v>
      </c>
      <c r="H5" s="223" t="str">
        <f>+'Other Funds Summary'!H5</f>
        <v>Helpline</v>
      </c>
      <c r="I5" s="223" t="str">
        <f>+'Other Funds Summary'!I5</f>
        <v>Telecenter </v>
      </c>
      <c r="J5" s="223" t="str">
        <f>+'Other Funds Summary'!J5</f>
        <v>Base</v>
      </c>
      <c r="K5" s="223" t="str">
        <f>+'Other Funds Summary'!K5</f>
        <v>PHLP</v>
      </c>
      <c r="L5" s="223" t="str">
        <f>+'Other Funds Summary'!L5</f>
        <v>Services</v>
      </c>
      <c r="M5" s="223" t="str">
        <f>+'Other Funds Summary'!M5</f>
        <v>Supplement</v>
      </c>
      <c r="N5" s="223" t="str">
        <f>+'Other Funds Summary'!N5</f>
        <v>SNHT</v>
      </c>
      <c r="O5" s="223" t="str">
        <f>+'Other Funds Summary'!O5</f>
        <v>Services</v>
      </c>
      <c r="P5" s="223" t="str">
        <f>+'Other Funds Summary'!P5</f>
        <v>Personnel</v>
      </c>
      <c r="Q5" s="223" t="str">
        <f>+'Other Funds Summary'!Q5</f>
        <v>Services (2)</v>
      </c>
      <c r="R5" s="223" t="str">
        <f>+'Other Funds Summary'!R5</f>
        <v>Supplement (2)</v>
      </c>
      <c r="S5" s="223" t="str">
        <f>+'Other Funds Summary'!S5</f>
        <v>Suppt Svs</v>
      </c>
      <c r="T5" s="223" t="str">
        <f>+'Other Funds Summary'!T5</f>
        <v>HD Meals</v>
      </c>
      <c r="U5" s="223" t="str">
        <f>+'Other Funds Summary'!U5</f>
        <v>Cong Meals</v>
      </c>
      <c r="V5" s="223" t="str">
        <f>+'Other Funds Summary'!V5</f>
        <v>Prev Health</v>
      </c>
      <c r="W5" s="223" t="str">
        <f>+'Other Funds Summary'!W5</f>
        <v>Family Caregiver</v>
      </c>
      <c r="X5" s="223" t="str">
        <f>+'Other Funds Summary'!X5</f>
        <v>Vaccine Suppt </v>
      </c>
      <c r="Y5" s="223" t="str">
        <f>+'Other Funds Summary'!Y5</f>
        <v>HDMs</v>
      </c>
      <c r="Z5" s="223" t="str">
        <f>+'Other Funds Summary'!Z5</f>
        <v>CMs</v>
      </c>
      <c r="AA5" s="223" t="str">
        <f>+'Other Funds Summary'!AA5</f>
        <v>Services</v>
      </c>
      <c r="AB5" s="223" t="str">
        <f>+'Other Funds Summary'!AB5</f>
        <v>Meals</v>
      </c>
      <c r="AC5" s="223" t="str">
        <f>+'Other Funds Summary'!AC5</f>
        <v>Caregiver</v>
      </c>
      <c r="AD5" s="223" t="str">
        <f>+'Other Funds Summary'!AD5</f>
        <v>Grant</v>
      </c>
      <c r="AE5" s="224" t="s">
        <v>14</v>
      </c>
    </row>
    <row r="6" spans="1:31" s="140" customFormat="1" ht="15.75">
      <c r="A6" s="225" t="str">
        <f>+'Original ABG Allocation'!A6</f>
        <v>01</v>
      </c>
      <c r="B6" s="225" t="str">
        <f>+'Original ABG Allocation'!B6</f>
        <v>ERIE</v>
      </c>
      <c r="C6" s="226">
        <v>0</v>
      </c>
      <c r="D6" s="226">
        <v>5475</v>
      </c>
      <c r="E6" s="242">
        <v>8200</v>
      </c>
      <c r="F6" s="226"/>
      <c r="G6" s="227"/>
      <c r="H6" s="227"/>
      <c r="I6" s="227"/>
      <c r="J6" s="227">
        <v>2677</v>
      </c>
      <c r="K6" s="227"/>
      <c r="L6" s="226">
        <v>391871</v>
      </c>
      <c r="M6" s="226">
        <f>90598+40053</f>
        <v>130651</v>
      </c>
      <c r="N6" s="228">
        <v>0</v>
      </c>
      <c r="O6" s="226">
        <v>53997</v>
      </c>
      <c r="P6" s="226">
        <v>97000</v>
      </c>
      <c r="Q6" s="226">
        <v>0</v>
      </c>
      <c r="R6" s="228">
        <v>0</v>
      </c>
      <c r="S6" s="228">
        <v>361424</v>
      </c>
      <c r="T6" s="228">
        <v>353566.8</v>
      </c>
      <c r="U6" s="228">
        <v>235711.2</v>
      </c>
      <c r="V6" s="228">
        <v>34571</v>
      </c>
      <c r="W6" s="228">
        <v>115464</v>
      </c>
      <c r="X6" s="228">
        <v>0</v>
      </c>
      <c r="Y6" s="228"/>
      <c r="Z6" s="228"/>
      <c r="AA6" s="228"/>
      <c r="AB6" s="228"/>
      <c r="AC6" s="228"/>
      <c r="AD6" s="228"/>
      <c r="AE6" s="229">
        <f>SUM(C6:AD6)</f>
        <v>1790608</v>
      </c>
    </row>
    <row r="7" spans="1:31" ht="15.75">
      <c r="A7" s="230" t="str">
        <f>+'Original ABG Allocation'!A7</f>
        <v>02</v>
      </c>
      <c r="B7" s="230" t="str">
        <f>+'Original ABG Allocation'!B7</f>
        <v>CRAWFORD</v>
      </c>
      <c r="C7" s="228">
        <v>393840</v>
      </c>
      <c r="D7" s="228">
        <v>8025</v>
      </c>
      <c r="E7" s="242">
        <v>0</v>
      </c>
      <c r="F7" s="228"/>
      <c r="G7" s="227"/>
      <c r="H7" s="227"/>
      <c r="I7" s="227"/>
      <c r="J7" s="227">
        <v>3455</v>
      </c>
      <c r="K7" s="227"/>
      <c r="L7" s="226">
        <v>404088</v>
      </c>
      <c r="M7" s="226">
        <v>39593</v>
      </c>
      <c r="N7" s="228">
        <v>0</v>
      </c>
      <c r="O7" s="226">
        <v>12275</v>
      </c>
      <c r="P7" s="226">
        <v>49208</v>
      </c>
      <c r="Q7" s="226">
        <v>0</v>
      </c>
      <c r="R7" s="228">
        <v>170391</v>
      </c>
      <c r="S7" s="228">
        <v>10000</v>
      </c>
      <c r="T7" s="228">
        <v>12000</v>
      </c>
      <c r="U7" s="228">
        <v>8000</v>
      </c>
      <c r="V7" s="228">
        <v>2000</v>
      </c>
      <c r="W7" s="228">
        <v>35000</v>
      </c>
      <c r="X7" s="228">
        <v>50656</v>
      </c>
      <c r="Y7" s="228"/>
      <c r="Z7" s="228"/>
      <c r="AA7" s="228"/>
      <c r="AB7" s="228"/>
      <c r="AC7" s="228"/>
      <c r="AD7" s="228"/>
      <c r="AE7" s="229">
        <f aca="true" t="shared" si="0" ref="AE7:AE57">SUM(C7:AD7)</f>
        <v>1198531</v>
      </c>
    </row>
    <row r="8" spans="1:31" ht="15.75">
      <c r="A8" s="230" t="str">
        <f>+'Original ABG Allocation'!A8</f>
        <v>03</v>
      </c>
      <c r="B8" s="230" t="str">
        <f>+'Original ABG Allocation'!B8</f>
        <v>CAM/ELK/MCKEAN</v>
      </c>
      <c r="C8" s="228">
        <v>0</v>
      </c>
      <c r="D8" s="228">
        <v>6750</v>
      </c>
      <c r="E8" s="242">
        <v>0</v>
      </c>
      <c r="F8" s="228"/>
      <c r="G8" s="227"/>
      <c r="H8" s="227"/>
      <c r="I8" s="227"/>
      <c r="J8" s="227">
        <v>4768</v>
      </c>
      <c r="K8" s="227"/>
      <c r="L8" s="226">
        <v>312841</v>
      </c>
      <c r="M8" s="226">
        <v>40316</v>
      </c>
      <c r="N8" s="228">
        <v>0</v>
      </c>
      <c r="O8" s="226">
        <v>45622</v>
      </c>
      <c r="P8" s="226">
        <v>56352</v>
      </c>
      <c r="Q8" s="226">
        <v>250475</v>
      </c>
      <c r="R8" s="228">
        <v>79880</v>
      </c>
      <c r="S8" s="228">
        <v>51580</v>
      </c>
      <c r="T8" s="228">
        <v>50458.2</v>
      </c>
      <c r="U8" s="228">
        <v>33638.8</v>
      </c>
      <c r="V8" s="228">
        <v>4934</v>
      </c>
      <c r="W8" s="228">
        <v>16478</v>
      </c>
      <c r="X8" s="228">
        <v>0</v>
      </c>
      <c r="Y8" s="228"/>
      <c r="Z8" s="228"/>
      <c r="AA8" s="228"/>
      <c r="AB8" s="228"/>
      <c r="AC8" s="228"/>
      <c r="AD8" s="228"/>
      <c r="AE8" s="229">
        <f t="shared" si="0"/>
        <v>954093</v>
      </c>
    </row>
    <row r="9" spans="1:31" ht="15.75">
      <c r="A9" s="230" t="str">
        <f>+'Original ABG Allocation'!A9</f>
        <v>04</v>
      </c>
      <c r="B9" s="230" t="str">
        <f>+'Original ABG Allocation'!B9</f>
        <v>BEAVER</v>
      </c>
      <c r="C9" s="228">
        <v>0</v>
      </c>
      <c r="D9" s="228">
        <v>8025</v>
      </c>
      <c r="E9" s="242">
        <v>0</v>
      </c>
      <c r="F9" s="228"/>
      <c r="G9" s="227"/>
      <c r="H9" s="227"/>
      <c r="I9" s="227"/>
      <c r="J9" s="227">
        <v>4768</v>
      </c>
      <c r="K9" s="227"/>
      <c r="L9" s="226">
        <v>418134</v>
      </c>
      <c r="M9" s="226">
        <v>69534</v>
      </c>
      <c r="N9" s="228">
        <v>0</v>
      </c>
      <c r="O9" s="226">
        <v>54194</v>
      </c>
      <c r="P9" s="226">
        <v>50000</v>
      </c>
      <c r="Q9" s="226">
        <v>0</v>
      </c>
      <c r="R9" s="228">
        <v>0</v>
      </c>
      <c r="S9" s="228">
        <v>80000</v>
      </c>
      <c r="T9" s="228">
        <v>60000</v>
      </c>
      <c r="U9" s="228">
        <v>40000</v>
      </c>
      <c r="V9" s="228">
        <v>8000</v>
      </c>
      <c r="W9" s="228">
        <v>15000</v>
      </c>
      <c r="X9" s="228">
        <v>0</v>
      </c>
      <c r="Y9" s="228"/>
      <c r="Z9" s="228"/>
      <c r="AA9" s="228"/>
      <c r="AB9" s="228"/>
      <c r="AC9" s="228"/>
      <c r="AD9" s="228"/>
      <c r="AE9" s="229">
        <f t="shared" si="0"/>
        <v>807655</v>
      </c>
    </row>
    <row r="10" spans="1:31" ht="15.75">
      <c r="A10" s="230" t="str">
        <f>+'Original ABG Allocation'!A10</f>
        <v>05</v>
      </c>
      <c r="B10" s="230" t="str">
        <f>+'Original ABG Allocation'!B10</f>
        <v>INDIANA</v>
      </c>
      <c r="C10" s="228">
        <v>0</v>
      </c>
      <c r="D10" s="228">
        <v>5475</v>
      </c>
      <c r="E10" s="242">
        <v>0</v>
      </c>
      <c r="F10" s="228"/>
      <c r="G10" s="227"/>
      <c r="H10" s="227"/>
      <c r="I10" s="227"/>
      <c r="J10" s="227">
        <v>3899</v>
      </c>
      <c r="K10" s="227"/>
      <c r="L10" s="226">
        <v>438640</v>
      </c>
      <c r="M10" s="226">
        <v>38394</v>
      </c>
      <c r="N10" s="228">
        <v>0</v>
      </c>
      <c r="O10" s="226">
        <v>31195</v>
      </c>
      <c r="P10" s="226">
        <v>0</v>
      </c>
      <c r="Q10" s="226">
        <v>0</v>
      </c>
      <c r="R10" s="228">
        <v>6000</v>
      </c>
      <c r="S10" s="228">
        <v>9913</v>
      </c>
      <c r="T10" s="228">
        <v>3600</v>
      </c>
      <c r="U10" s="228">
        <v>2400</v>
      </c>
      <c r="V10" s="228">
        <v>3000</v>
      </c>
      <c r="W10" s="228">
        <v>4000</v>
      </c>
      <c r="X10" s="228">
        <v>0</v>
      </c>
      <c r="Y10" s="228"/>
      <c r="Z10" s="228"/>
      <c r="AA10" s="228"/>
      <c r="AB10" s="228"/>
      <c r="AC10" s="228"/>
      <c r="AD10" s="228"/>
      <c r="AE10" s="229">
        <f t="shared" si="0"/>
        <v>546516</v>
      </c>
    </row>
    <row r="11" spans="1:31" ht="15.75">
      <c r="A11" s="230" t="str">
        <f>+'Original ABG Allocation'!A11</f>
        <v>06</v>
      </c>
      <c r="B11" s="230" t="str">
        <f>+'Original ABG Allocation'!B11</f>
        <v>ALLEGHENY</v>
      </c>
      <c r="C11" s="228">
        <v>0</v>
      </c>
      <c r="D11" s="228">
        <v>17800</v>
      </c>
      <c r="E11" s="242">
        <v>0</v>
      </c>
      <c r="F11" s="228"/>
      <c r="G11" s="227"/>
      <c r="H11" s="231"/>
      <c r="I11" s="227"/>
      <c r="J11" s="227">
        <v>25022</v>
      </c>
      <c r="K11" s="227"/>
      <c r="L11" s="226">
        <v>1496999</v>
      </c>
      <c r="M11" s="226">
        <v>586498</v>
      </c>
      <c r="N11" s="228">
        <v>0</v>
      </c>
      <c r="O11" s="226">
        <v>46330</v>
      </c>
      <c r="P11" s="226">
        <v>80000</v>
      </c>
      <c r="Q11" s="226">
        <v>369000</v>
      </c>
      <c r="R11" s="228">
        <v>469898</v>
      </c>
      <c r="S11" s="228">
        <v>526665</v>
      </c>
      <c r="T11" s="228">
        <v>515215.19999999995</v>
      </c>
      <c r="U11" s="228">
        <v>343476.80000000005</v>
      </c>
      <c r="V11" s="228">
        <v>50376</v>
      </c>
      <c r="W11" s="228">
        <v>168254</v>
      </c>
      <c r="X11" s="228">
        <v>0</v>
      </c>
      <c r="Y11" s="228"/>
      <c r="Z11" s="228"/>
      <c r="AA11" s="228"/>
      <c r="AB11" s="228"/>
      <c r="AC11" s="228"/>
      <c r="AD11" s="228"/>
      <c r="AE11" s="229">
        <f t="shared" si="0"/>
        <v>4695534</v>
      </c>
    </row>
    <row r="12" spans="1:31" ht="15.75">
      <c r="A12" s="230" t="str">
        <f>+'Original ABG Allocation'!A12</f>
        <v>07</v>
      </c>
      <c r="B12" s="230" t="str">
        <f>+'Original ABG Allocation'!B12</f>
        <v>WESTMORELAND</v>
      </c>
      <c r="C12" s="228">
        <v>0</v>
      </c>
      <c r="D12" s="228">
        <v>6325</v>
      </c>
      <c r="E12" s="242">
        <v>0</v>
      </c>
      <c r="F12" s="228"/>
      <c r="G12" s="227"/>
      <c r="H12" s="231"/>
      <c r="I12" s="227"/>
      <c r="J12" s="227">
        <v>8388</v>
      </c>
      <c r="K12" s="227"/>
      <c r="L12" s="226">
        <v>754596</v>
      </c>
      <c r="M12" s="226">
        <v>160209</v>
      </c>
      <c r="N12" s="228">
        <v>0</v>
      </c>
      <c r="O12" s="226">
        <v>54194</v>
      </c>
      <c r="P12" s="226">
        <v>58688</v>
      </c>
      <c r="Q12" s="226">
        <v>0</v>
      </c>
      <c r="R12" s="228">
        <v>0</v>
      </c>
      <c r="S12" s="228">
        <v>167786</v>
      </c>
      <c r="T12" s="228">
        <v>164138.4</v>
      </c>
      <c r="U12" s="228">
        <v>109425.6</v>
      </c>
      <c r="V12" s="228">
        <v>16049</v>
      </c>
      <c r="W12" s="228">
        <v>53603</v>
      </c>
      <c r="X12" s="228">
        <v>48987</v>
      </c>
      <c r="Y12" s="228"/>
      <c r="Z12" s="228"/>
      <c r="AA12" s="228"/>
      <c r="AB12" s="228"/>
      <c r="AC12" s="228"/>
      <c r="AD12" s="228"/>
      <c r="AE12" s="229">
        <f t="shared" si="0"/>
        <v>1602389</v>
      </c>
    </row>
    <row r="13" spans="1:31" ht="15.75">
      <c r="A13" s="230" t="str">
        <f>+'Original ABG Allocation'!A13</f>
        <v>08</v>
      </c>
      <c r="B13" s="230" t="str">
        <f>+'Original ABG Allocation'!B13</f>
        <v>WASH/FAY/GREENE</v>
      </c>
      <c r="C13" s="228">
        <v>0</v>
      </c>
      <c r="D13" s="228">
        <v>22050</v>
      </c>
      <c r="E13" s="242">
        <v>0</v>
      </c>
      <c r="F13" s="228"/>
      <c r="G13" s="231">
        <v>97875</v>
      </c>
      <c r="H13" s="227"/>
      <c r="I13" s="227"/>
      <c r="J13" s="227">
        <v>7851</v>
      </c>
      <c r="K13" s="227">
        <v>52000</v>
      </c>
      <c r="L13" s="226">
        <v>601984</v>
      </c>
      <c r="M13" s="226">
        <v>186776</v>
      </c>
      <c r="N13" s="228">
        <v>0</v>
      </c>
      <c r="O13" s="226">
        <v>54194</v>
      </c>
      <c r="P13" s="226">
        <v>100000</v>
      </c>
      <c r="Q13" s="226">
        <v>0</v>
      </c>
      <c r="R13" s="228">
        <v>68128</v>
      </c>
      <c r="S13" s="228">
        <v>212744</v>
      </c>
      <c r="T13" s="228">
        <v>208119</v>
      </c>
      <c r="U13" s="228">
        <v>138746</v>
      </c>
      <c r="V13" s="228">
        <v>20349</v>
      </c>
      <c r="W13" s="228">
        <v>67965</v>
      </c>
      <c r="X13" s="228">
        <v>149565</v>
      </c>
      <c r="Y13" s="228"/>
      <c r="Z13" s="228"/>
      <c r="AA13" s="228"/>
      <c r="AB13" s="228"/>
      <c r="AC13" s="228"/>
      <c r="AD13" s="228"/>
      <c r="AE13" s="229">
        <f t="shared" si="0"/>
        <v>1988346</v>
      </c>
    </row>
    <row r="14" spans="1:31" ht="15.75">
      <c r="A14" s="230" t="str">
        <f>+'Original ABG Allocation'!A14</f>
        <v>09</v>
      </c>
      <c r="B14" s="230" t="str">
        <f>+'Original ABG Allocation'!B14</f>
        <v>SOMERSET</v>
      </c>
      <c r="C14" s="228">
        <v>0</v>
      </c>
      <c r="D14" s="228">
        <v>11850</v>
      </c>
      <c r="E14" s="242">
        <v>0</v>
      </c>
      <c r="F14" s="228"/>
      <c r="G14" s="227"/>
      <c r="H14" s="227"/>
      <c r="I14" s="227"/>
      <c r="J14" s="227">
        <v>4735</v>
      </c>
      <c r="K14" s="227"/>
      <c r="L14" s="226">
        <v>696406</v>
      </c>
      <c r="M14" s="226">
        <v>48104</v>
      </c>
      <c r="N14" s="228">
        <v>0</v>
      </c>
      <c r="O14" s="226">
        <v>54194</v>
      </c>
      <c r="P14" s="226">
        <v>0</v>
      </c>
      <c r="Q14" s="226">
        <v>722318</v>
      </c>
      <c r="R14" s="228">
        <v>0</v>
      </c>
      <c r="S14" s="228">
        <v>55326</v>
      </c>
      <c r="T14" s="228">
        <v>54123.6</v>
      </c>
      <c r="U14" s="228">
        <v>36082.4</v>
      </c>
      <c r="V14" s="228">
        <v>5292</v>
      </c>
      <c r="W14" s="228">
        <v>17675</v>
      </c>
      <c r="X14" s="228">
        <v>0</v>
      </c>
      <c r="Y14" s="228"/>
      <c r="Z14" s="228"/>
      <c r="AA14" s="228"/>
      <c r="AB14" s="228"/>
      <c r="AC14" s="228"/>
      <c r="AD14" s="228"/>
      <c r="AE14" s="229">
        <f t="shared" si="0"/>
        <v>1706106</v>
      </c>
    </row>
    <row r="15" spans="1:31" ht="15.75">
      <c r="A15" s="230" t="str">
        <f>+'Original ABG Allocation'!A15</f>
        <v>10</v>
      </c>
      <c r="B15" s="230" t="str">
        <f>+'Original ABG Allocation'!B15</f>
        <v>CAMBRIA</v>
      </c>
      <c r="C15" s="228">
        <v>0</v>
      </c>
      <c r="D15" s="228">
        <v>7175</v>
      </c>
      <c r="E15" s="242">
        <v>14700</v>
      </c>
      <c r="F15" s="228"/>
      <c r="G15" s="227"/>
      <c r="H15" s="227"/>
      <c r="I15" s="227"/>
      <c r="J15" s="227">
        <v>5675</v>
      </c>
      <c r="K15" s="227"/>
      <c r="L15" s="226">
        <v>358494</v>
      </c>
      <c r="M15" s="226">
        <v>82039</v>
      </c>
      <c r="N15" s="228">
        <v>0</v>
      </c>
      <c r="O15" s="226">
        <v>54194</v>
      </c>
      <c r="P15" s="226">
        <v>0</v>
      </c>
      <c r="Q15" s="226">
        <v>0</v>
      </c>
      <c r="R15" s="228">
        <v>95000</v>
      </c>
      <c r="S15" s="228"/>
      <c r="T15" s="228">
        <v>0</v>
      </c>
      <c r="U15" s="228">
        <v>0</v>
      </c>
      <c r="V15" s="228"/>
      <c r="W15" s="228"/>
      <c r="X15" s="228">
        <v>0</v>
      </c>
      <c r="Y15" s="228"/>
      <c r="Z15" s="228"/>
      <c r="AA15" s="228"/>
      <c r="AB15" s="228"/>
      <c r="AC15" s="228"/>
      <c r="AD15" s="228"/>
      <c r="AE15" s="229">
        <f t="shared" si="0"/>
        <v>617277</v>
      </c>
    </row>
    <row r="16" spans="1:31" ht="15.75">
      <c r="A16" s="230" t="str">
        <f>+'Original ABG Allocation'!A16</f>
        <v>11</v>
      </c>
      <c r="B16" s="230" t="str">
        <f>+'Original ABG Allocation'!B16</f>
        <v>BLAIR</v>
      </c>
      <c r="C16" s="228">
        <v>0</v>
      </c>
      <c r="D16" s="228">
        <f>7175+4918.59</f>
        <v>12093.59</v>
      </c>
      <c r="E16" s="242">
        <v>1500</v>
      </c>
      <c r="F16" s="228"/>
      <c r="G16" s="227">
        <f>90402+37036.76</f>
        <v>127438.76000000001</v>
      </c>
      <c r="H16" s="231">
        <v>200000</v>
      </c>
      <c r="I16" s="227"/>
      <c r="J16" s="227">
        <v>3768</v>
      </c>
      <c r="K16" s="227"/>
      <c r="L16" s="226">
        <v>183294</v>
      </c>
      <c r="M16" s="226">
        <v>55337</v>
      </c>
      <c r="N16" s="228">
        <v>250000</v>
      </c>
      <c r="O16" s="226">
        <v>54194</v>
      </c>
      <c r="P16" s="226">
        <v>0</v>
      </c>
      <c r="Q16" s="226">
        <v>32770</v>
      </c>
      <c r="R16" s="228">
        <v>50058</v>
      </c>
      <c r="S16" s="228">
        <v>183020</v>
      </c>
      <c r="T16" s="228">
        <v>90000</v>
      </c>
      <c r="U16" s="228">
        <v>60000</v>
      </c>
      <c r="V16" s="228">
        <v>0</v>
      </c>
      <c r="W16" s="228">
        <v>58469</v>
      </c>
      <c r="X16" s="228">
        <v>51580</v>
      </c>
      <c r="Y16" s="228"/>
      <c r="Z16" s="228"/>
      <c r="AA16" s="228"/>
      <c r="AB16" s="228"/>
      <c r="AC16" s="228"/>
      <c r="AD16" s="228"/>
      <c r="AE16" s="229">
        <f t="shared" si="0"/>
        <v>1413522.35</v>
      </c>
    </row>
    <row r="17" spans="1:31" ht="15.75">
      <c r="A17" s="230" t="str">
        <f>+'Original ABG Allocation'!A17</f>
        <v>12</v>
      </c>
      <c r="B17" s="230" t="str">
        <f>+'Original ABG Allocation'!B17</f>
        <v>BED/FULT/HUNT</v>
      </c>
      <c r="C17" s="228">
        <v>0</v>
      </c>
      <c r="D17" s="228">
        <v>4200</v>
      </c>
      <c r="E17" s="242">
        <v>0</v>
      </c>
      <c r="F17" s="228"/>
      <c r="G17" s="227"/>
      <c r="H17" s="227"/>
      <c r="I17" s="227"/>
      <c r="J17" s="227">
        <v>3049</v>
      </c>
      <c r="K17" s="227"/>
      <c r="L17" s="226">
        <v>460156</v>
      </c>
      <c r="M17" s="226">
        <v>60084</v>
      </c>
      <c r="N17" s="228">
        <v>0</v>
      </c>
      <c r="O17" s="226">
        <v>54194</v>
      </c>
      <c r="P17" s="226">
        <v>0</v>
      </c>
      <c r="Q17" s="226">
        <v>25000</v>
      </c>
      <c r="R17" s="228">
        <v>0</v>
      </c>
      <c r="S17" s="228">
        <v>25000</v>
      </c>
      <c r="T17" s="228">
        <v>0</v>
      </c>
      <c r="U17" s="228">
        <v>0</v>
      </c>
      <c r="V17" s="228">
        <v>0</v>
      </c>
      <c r="W17" s="228">
        <v>81327</v>
      </c>
      <c r="X17" s="228">
        <v>0</v>
      </c>
      <c r="Y17" s="228"/>
      <c r="Z17" s="228"/>
      <c r="AA17" s="228"/>
      <c r="AB17" s="228"/>
      <c r="AC17" s="228"/>
      <c r="AD17" s="228"/>
      <c r="AE17" s="229">
        <f t="shared" si="0"/>
        <v>713010</v>
      </c>
    </row>
    <row r="18" spans="1:31" ht="15.75">
      <c r="A18" s="230" t="str">
        <f>+'Original ABG Allocation'!A18</f>
        <v>13</v>
      </c>
      <c r="B18" s="230" t="str">
        <f>+'Original ABG Allocation'!B18</f>
        <v>CENTRE</v>
      </c>
      <c r="C18" s="228">
        <v>0</v>
      </c>
      <c r="D18" s="228">
        <v>15250</v>
      </c>
      <c r="E18" s="242">
        <v>10300</v>
      </c>
      <c r="F18" s="228"/>
      <c r="G18" s="227">
        <v>4200</v>
      </c>
      <c r="H18" s="231"/>
      <c r="I18" s="227"/>
      <c r="J18" s="227">
        <v>3157</v>
      </c>
      <c r="K18" s="227"/>
      <c r="L18" s="226">
        <v>335387</v>
      </c>
      <c r="M18" s="226">
        <v>27973</v>
      </c>
      <c r="N18" s="228">
        <v>0</v>
      </c>
      <c r="O18" s="226">
        <v>23800</v>
      </c>
      <c r="P18" s="226">
        <v>65000</v>
      </c>
      <c r="Q18" s="226">
        <v>50000</v>
      </c>
      <c r="R18" s="228">
        <v>250000</v>
      </c>
      <c r="S18" s="228"/>
      <c r="T18" s="228">
        <v>0</v>
      </c>
      <c r="U18" s="228">
        <v>0</v>
      </c>
      <c r="V18" s="228"/>
      <c r="W18" s="228"/>
      <c r="X18" s="228">
        <v>0</v>
      </c>
      <c r="Y18" s="228"/>
      <c r="Z18" s="228"/>
      <c r="AA18" s="228"/>
      <c r="AB18" s="228"/>
      <c r="AC18" s="228"/>
      <c r="AD18" s="228"/>
      <c r="AE18" s="229">
        <f t="shared" si="0"/>
        <v>785067</v>
      </c>
    </row>
    <row r="19" spans="1:31" ht="15.75">
      <c r="A19" s="230" t="str">
        <f>+'Original ABG Allocation'!A19</f>
        <v>14</v>
      </c>
      <c r="B19" s="230" t="str">
        <f>+'Original ABG Allocation'!B19</f>
        <v>LYCOM/CLINTON</v>
      </c>
      <c r="C19" s="228">
        <v>0</v>
      </c>
      <c r="D19" s="228">
        <v>25000</v>
      </c>
      <c r="E19" s="242">
        <v>0</v>
      </c>
      <c r="F19" s="228"/>
      <c r="G19" s="227"/>
      <c r="H19" s="227"/>
      <c r="I19" s="227"/>
      <c r="J19" s="227">
        <v>4654</v>
      </c>
      <c r="K19" s="227"/>
      <c r="L19" s="226">
        <v>444398</v>
      </c>
      <c r="M19" s="226">
        <v>61641</v>
      </c>
      <c r="N19" s="228">
        <v>0</v>
      </c>
      <c r="O19" s="226">
        <v>40000</v>
      </c>
      <c r="P19" s="226">
        <v>5365</v>
      </c>
      <c r="Q19" s="226">
        <v>0</v>
      </c>
      <c r="R19" s="228">
        <v>0</v>
      </c>
      <c r="S19" s="228"/>
      <c r="T19" s="228">
        <v>0</v>
      </c>
      <c r="U19" s="228">
        <v>0</v>
      </c>
      <c r="V19" s="228"/>
      <c r="W19" s="228"/>
      <c r="X19" s="228">
        <v>0</v>
      </c>
      <c r="Y19" s="228"/>
      <c r="Z19" s="228"/>
      <c r="AA19" s="228"/>
      <c r="AB19" s="228"/>
      <c r="AC19" s="228"/>
      <c r="AD19" s="228"/>
      <c r="AE19" s="229">
        <f t="shared" si="0"/>
        <v>581058</v>
      </c>
    </row>
    <row r="20" spans="1:31" ht="15.75">
      <c r="A20" s="230" t="str">
        <f>+'Original ABG Allocation'!A20</f>
        <v>15</v>
      </c>
      <c r="B20" s="230" t="str">
        <f>+'Original ABG Allocation'!B20</f>
        <v>COLUM/MONT</v>
      </c>
      <c r="C20" s="228">
        <v>0</v>
      </c>
      <c r="D20" s="228">
        <v>15250</v>
      </c>
      <c r="E20" s="242">
        <v>0</v>
      </c>
      <c r="F20" s="228"/>
      <c r="G20" s="227"/>
      <c r="H20" s="227"/>
      <c r="I20" s="227"/>
      <c r="J20" s="227">
        <v>4093</v>
      </c>
      <c r="K20" s="227"/>
      <c r="L20" s="226">
        <v>535668</v>
      </c>
      <c r="M20" s="226">
        <v>33815</v>
      </c>
      <c r="N20" s="228">
        <v>0</v>
      </c>
      <c r="O20" s="226">
        <v>54194</v>
      </c>
      <c r="P20" s="226">
        <v>99918</v>
      </c>
      <c r="Q20" s="226">
        <v>13350</v>
      </c>
      <c r="R20" s="228">
        <v>100000</v>
      </c>
      <c r="S20" s="228">
        <v>30000</v>
      </c>
      <c r="T20" s="228">
        <v>16980</v>
      </c>
      <c r="U20" s="228">
        <v>11320</v>
      </c>
      <c r="V20" s="228">
        <v>3000</v>
      </c>
      <c r="W20" s="228">
        <v>15348</v>
      </c>
      <c r="X20" s="228">
        <v>0</v>
      </c>
      <c r="Y20" s="228"/>
      <c r="Z20" s="228"/>
      <c r="AA20" s="228"/>
      <c r="AB20" s="228"/>
      <c r="AC20" s="228"/>
      <c r="AD20" s="228"/>
      <c r="AE20" s="229">
        <f t="shared" si="0"/>
        <v>932936</v>
      </c>
    </row>
    <row r="21" spans="1:31" ht="15.75">
      <c r="A21" s="230" t="str">
        <f>+'Original ABG Allocation'!A21</f>
        <v>16</v>
      </c>
      <c r="B21" s="230" t="str">
        <f>+'Original ABG Allocation'!B21</f>
        <v>NORTHUMBERLND</v>
      </c>
      <c r="C21" s="228">
        <v>0</v>
      </c>
      <c r="D21" s="228">
        <v>16950</v>
      </c>
      <c r="E21" s="242">
        <v>0</v>
      </c>
      <c r="F21" s="228"/>
      <c r="G21" s="227"/>
      <c r="H21" s="227"/>
      <c r="I21" s="227"/>
      <c r="J21" s="227">
        <v>4266</v>
      </c>
      <c r="K21" s="227"/>
      <c r="L21" s="226">
        <v>261510</v>
      </c>
      <c r="M21" s="226">
        <v>58445</v>
      </c>
      <c r="N21" s="228">
        <v>0</v>
      </c>
      <c r="O21" s="226">
        <v>21000</v>
      </c>
      <c r="P21" s="226">
        <v>55000</v>
      </c>
      <c r="Q21" s="226">
        <v>0</v>
      </c>
      <c r="R21" s="228">
        <v>285000</v>
      </c>
      <c r="S21" s="228">
        <v>55307</v>
      </c>
      <c r="T21" s="228">
        <v>54105</v>
      </c>
      <c r="U21" s="228">
        <v>36070</v>
      </c>
      <c r="V21" s="228">
        <v>5290</v>
      </c>
      <c r="W21" s="228">
        <v>17670</v>
      </c>
      <c r="X21" s="228">
        <v>0</v>
      </c>
      <c r="Y21" s="228"/>
      <c r="Z21" s="228"/>
      <c r="AA21" s="228"/>
      <c r="AB21" s="228"/>
      <c r="AC21" s="228"/>
      <c r="AD21" s="228"/>
      <c r="AE21" s="229">
        <f t="shared" si="0"/>
        <v>870613</v>
      </c>
    </row>
    <row r="22" spans="1:31" ht="15.75">
      <c r="A22" s="230" t="str">
        <f>+'Original ABG Allocation'!A22</f>
        <v>17</v>
      </c>
      <c r="B22" s="230" t="str">
        <f>+'Original ABG Allocation'!B22</f>
        <v>UNION/SNYDER</v>
      </c>
      <c r="C22" s="228">
        <v>0</v>
      </c>
      <c r="D22" s="228">
        <f>16100+1307.97</f>
        <v>17407.97</v>
      </c>
      <c r="E22" s="242">
        <v>0</v>
      </c>
      <c r="F22" s="228"/>
      <c r="G22" s="227"/>
      <c r="H22" s="227"/>
      <c r="I22" s="227"/>
      <c r="J22" s="227">
        <v>4135</v>
      </c>
      <c r="K22" s="227"/>
      <c r="L22" s="226">
        <v>496055</v>
      </c>
      <c r="M22" s="226">
        <v>26337</v>
      </c>
      <c r="N22" s="228">
        <v>0</v>
      </c>
      <c r="O22" s="226">
        <v>50737</v>
      </c>
      <c r="P22" s="226">
        <v>0</v>
      </c>
      <c r="Q22" s="226">
        <v>10000</v>
      </c>
      <c r="R22" s="228">
        <v>30000</v>
      </c>
      <c r="S22" s="228">
        <v>143334</v>
      </c>
      <c r="T22" s="228">
        <v>120953.4</v>
      </c>
      <c r="U22" s="228">
        <v>80635.6</v>
      </c>
      <c r="V22" s="228">
        <v>0</v>
      </c>
      <c r="W22" s="228">
        <v>45791</v>
      </c>
      <c r="X22" s="228">
        <v>69185</v>
      </c>
      <c r="Y22" s="228"/>
      <c r="Z22" s="228"/>
      <c r="AA22" s="228"/>
      <c r="AB22" s="228"/>
      <c r="AC22" s="228"/>
      <c r="AD22" s="228"/>
      <c r="AE22" s="229">
        <f t="shared" si="0"/>
        <v>1094570.97</v>
      </c>
    </row>
    <row r="23" spans="1:31" ht="15.75">
      <c r="A23" s="230" t="str">
        <f>+'Original ABG Allocation'!A23</f>
        <v>18</v>
      </c>
      <c r="B23" s="230" t="str">
        <f>+'Original ABG Allocation'!B23</f>
        <v>MIFF/JUNIATA</v>
      </c>
      <c r="C23" s="228">
        <v>0</v>
      </c>
      <c r="D23" s="228">
        <v>8875</v>
      </c>
      <c r="E23" s="242">
        <v>4400</v>
      </c>
      <c r="F23" s="228"/>
      <c r="G23" s="227"/>
      <c r="H23" s="227"/>
      <c r="I23" s="227"/>
      <c r="J23" s="227">
        <v>3831</v>
      </c>
      <c r="K23" s="227"/>
      <c r="L23" s="226">
        <v>416786</v>
      </c>
      <c r="M23" s="226">
        <v>36241</v>
      </c>
      <c r="N23" s="228">
        <v>0</v>
      </c>
      <c r="O23" s="226">
        <v>47116</v>
      </c>
      <c r="P23" s="226">
        <v>55036</v>
      </c>
      <c r="Q23" s="226">
        <v>105846</v>
      </c>
      <c r="R23" s="228">
        <v>8000</v>
      </c>
      <c r="S23" s="228"/>
      <c r="T23" s="228">
        <v>28008</v>
      </c>
      <c r="U23" s="228">
        <v>18672</v>
      </c>
      <c r="V23" s="228"/>
      <c r="W23" s="228"/>
      <c r="X23" s="228">
        <v>0</v>
      </c>
      <c r="Y23" s="228"/>
      <c r="Z23" s="228"/>
      <c r="AA23" s="228"/>
      <c r="AB23" s="228"/>
      <c r="AC23" s="228"/>
      <c r="AD23" s="228"/>
      <c r="AE23" s="229">
        <f t="shared" si="0"/>
        <v>732811</v>
      </c>
    </row>
    <row r="24" spans="1:31" ht="15.75">
      <c r="A24" s="230" t="str">
        <f>+'Original ABG Allocation'!A24</f>
        <v>19</v>
      </c>
      <c r="B24" s="230" t="str">
        <f>+'Original ABG Allocation'!B24</f>
        <v>FRANKLIN</v>
      </c>
      <c r="C24" s="228">
        <v>0</v>
      </c>
      <c r="D24" s="228">
        <v>11000</v>
      </c>
      <c r="E24" s="242">
        <v>0</v>
      </c>
      <c r="F24" s="228"/>
      <c r="G24" s="227"/>
      <c r="H24" s="227"/>
      <c r="I24" s="227"/>
      <c r="J24" s="227">
        <v>6126</v>
      </c>
      <c r="K24" s="227"/>
      <c r="L24" s="226">
        <v>406922</v>
      </c>
      <c r="M24" s="226">
        <v>44283</v>
      </c>
      <c r="N24" s="228">
        <v>0</v>
      </c>
      <c r="O24" s="226">
        <v>54194</v>
      </c>
      <c r="P24" s="226">
        <v>55283</v>
      </c>
      <c r="Q24" s="226">
        <v>0</v>
      </c>
      <c r="R24" s="228">
        <v>370866</v>
      </c>
      <c r="S24" s="228">
        <v>73536</v>
      </c>
      <c r="T24" s="228">
        <v>61660.799999999996</v>
      </c>
      <c r="U24" s="228">
        <v>41107.200000000004</v>
      </c>
      <c r="V24" s="228">
        <v>0</v>
      </c>
      <c r="W24" s="228">
        <v>0</v>
      </c>
      <c r="X24" s="228">
        <v>0</v>
      </c>
      <c r="Y24" s="228"/>
      <c r="Z24" s="228"/>
      <c r="AA24" s="228"/>
      <c r="AB24" s="228"/>
      <c r="AC24" s="228"/>
      <c r="AD24" s="228"/>
      <c r="AE24" s="229">
        <f t="shared" si="0"/>
        <v>1124978</v>
      </c>
    </row>
    <row r="25" spans="1:31" ht="15.75">
      <c r="A25" s="230" t="str">
        <f>+'Original ABG Allocation'!A25</f>
        <v>20</v>
      </c>
      <c r="B25" s="230" t="str">
        <f>+'Original ABG Allocation'!B25</f>
        <v>ADAMS</v>
      </c>
      <c r="C25" s="228">
        <v>0</v>
      </c>
      <c r="D25" s="228">
        <v>3775</v>
      </c>
      <c r="E25" s="242">
        <v>0</v>
      </c>
      <c r="F25" s="228"/>
      <c r="G25" s="227"/>
      <c r="H25" s="227"/>
      <c r="I25" s="227"/>
      <c r="J25" s="227">
        <v>2653</v>
      </c>
      <c r="K25" s="227"/>
      <c r="L25" s="226">
        <v>314230</v>
      </c>
      <c r="M25" s="226">
        <v>27356</v>
      </c>
      <c r="N25" s="228">
        <v>0</v>
      </c>
      <c r="O25" s="226">
        <v>40000</v>
      </c>
      <c r="P25" s="226">
        <v>0</v>
      </c>
      <c r="Q25" s="226">
        <v>165000</v>
      </c>
      <c r="R25" s="228">
        <v>0</v>
      </c>
      <c r="S25" s="228">
        <v>58210</v>
      </c>
      <c r="T25" s="228">
        <v>56946</v>
      </c>
      <c r="U25" s="228">
        <v>37964</v>
      </c>
      <c r="V25" s="228">
        <v>5568</v>
      </c>
      <c r="W25" s="228">
        <v>18596</v>
      </c>
      <c r="X25" s="228">
        <v>0</v>
      </c>
      <c r="Y25" s="228"/>
      <c r="Z25" s="228"/>
      <c r="AA25" s="228"/>
      <c r="AB25" s="228"/>
      <c r="AC25" s="228"/>
      <c r="AD25" s="228"/>
      <c r="AE25" s="229">
        <f t="shared" si="0"/>
        <v>730298</v>
      </c>
    </row>
    <row r="26" spans="1:31" ht="15.75">
      <c r="A26" s="230" t="str">
        <f>+'Original ABG Allocation'!A26</f>
        <v>21</v>
      </c>
      <c r="B26" s="230" t="str">
        <f>+'Original ABG Allocation'!B26</f>
        <v>CUMBERLAND</v>
      </c>
      <c r="C26" s="228">
        <v>0</v>
      </c>
      <c r="D26" s="228">
        <v>8025</v>
      </c>
      <c r="E26" s="242">
        <v>0</v>
      </c>
      <c r="F26" s="228"/>
      <c r="G26" s="227"/>
      <c r="H26" s="227"/>
      <c r="I26" s="227"/>
      <c r="J26" s="227">
        <v>5288</v>
      </c>
      <c r="K26" s="227"/>
      <c r="L26" s="226">
        <v>433706</v>
      </c>
      <c r="M26" s="226">
        <v>47197</v>
      </c>
      <c r="N26" s="228">
        <v>0</v>
      </c>
      <c r="O26" s="226">
        <v>38000</v>
      </c>
      <c r="P26" s="226">
        <v>0</v>
      </c>
      <c r="Q26" s="226">
        <v>112000</v>
      </c>
      <c r="R26" s="228">
        <v>0</v>
      </c>
      <c r="S26" s="228">
        <v>76174</v>
      </c>
      <c r="T26" s="228">
        <v>45704.4</v>
      </c>
      <c r="U26" s="228">
        <v>30469.600000000002</v>
      </c>
      <c r="V26" s="228">
        <v>24284</v>
      </c>
      <c r="W26" s="228">
        <v>81107</v>
      </c>
      <c r="X26" s="228">
        <v>106643</v>
      </c>
      <c r="Y26" s="228"/>
      <c r="Z26" s="228"/>
      <c r="AA26" s="228"/>
      <c r="AB26" s="228"/>
      <c r="AC26" s="228"/>
      <c r="AD26" s="228"/>
      <c r="AE26" s="229">
        <f t="shared" si="0"/>
        <v>1008598</v>
      </c>
    </row>
    <row r="27" spans="1:31" ht="15.75">
      <c r="A27" s="230" t="str">
        <f>+'Original ABG Allocation'!A27</f>
        <v>22</v>
      </c>
      <c r="B27" s="230" t="str">
        <f>+'Original ABG Allocation'!B27</f>
        <v>PERRY</v>
      </c>
      <c r="C27" s="228">
        <v>0</v>
      </c>
      <c r="D27" s="228">
        <v>3350</v>
      </c>
      <c r="E27" s="242">
        <v>2100</v>
      </c>
      <c r="F27" s="228"/>
      <c r="G27" s="227"/>
      <c r="H27" s="227"/>
      <c r="I27" s="227"/>
      <c r="J27" s="227">
        <v>6922</v>
      </c>
      <c r="K27" s="227"/>
      <c r="L27" s="226">
        <v>265744</v>
      </c>
      <c r="M27" s="226">
        <v>15185</v>
      </c>
      <c r="N27" s="228">
        <v>0</v>
      </c>
      <c r="O27" s="226">
        <v>49702</v>
      </c>
      <c r="P27" s="226">
        <v>1500</v>
      </c>
      <c r="Q27" s="226">
        <v>0</v>
      </c>
      <c r="R27" s="228">
        <v>170941</v>
      </c>
      <c r="S27" s="228">
        <v>25076</v>
      </c>
      <c r="T27" s="228">
        <v>24531</v>
      </c>
      <c r="U27" s="228">
        <v>16354</v>
      </c>
      <c r="V27" s="228">
        <v>2399</v>
      </c>
      <c r="W27" s="228">
        <v>8011</v>
      </c>
      <c r="X27" s="228">
        <v>0</v>
      </c>
      <c r="Y27" s="228"/>
      <c r="Z27" s="228"/>
      <c r="AA27" s="228"/>
      <c r="AB27" s="228"/>
      <c r="AC27" s="228"/>
      <c r="AD27" s="228"/>
      <c r="AE27" s="229">
        <f t="shared" si="0"/>
        <v>591815</v>
      </c>
    </row>
    <row r="28" spans="1:31" ht="15.75">
      <c r="A28" s="230" t="str">
        <f>+'Original ABG Allocation'!A28</f>
        <v>23</v>
      </c>
      <c r="B28" s="230" t="str">
        <f>+'Original ABG Allocation'!B28</f>
        <v>DAUPHIN</v>
      </c>
      <c r="C28" s="228">
        <v>0</v>
      </c>
      <c r="D28" s="228">
        <v>22900</v>
      </c>
      <c r="E28" s="242">
        <v>2800</v>
      </c>
      <c r="F28" s="228"/>
      <c r="G28" s="227"/>
      <c r="H28" s="227"/>
      <c r="I28" s="227"/>
      <c r="J28" s="227">
        <v>1730</v>
      </c>
      <c r="K28" s="227"/>
      <c r="L28" s="226">
        <v>129041</v>
      </c>
      <c r="M28" s="226">
        <v>94315</v>
      </c>
      <c r="N28" s="228">
        <v>0</v>
      </c>
      <c r="O28" s="226">
        <v>0</v>
      </c>
      <c r="P28" s="226">
        <v>70000</v>
      </c>
      <c r="Q28" s="226">
        <v>0</v>
      </c>
      <c r="R28" s="228">
        <v>0</v>
      </c>
      <c r="S28" s="228">
        <v>241110</v>
      </c>
      <c r="T28" s="228">
        <v>235868.4</v>
      </c>
      <c r="U28" s="228">
        <v>157245.6</v>
      </c>
      <c r="V28" s="228">
        <v>23062</v>
      </c>
      <c r="W28" s="228">
        <v>77027</v>
      </c>
      <c r="X28" s="228">
        <v>0</v>
      </c>
      <c r="Y28" s="228"/>
      <c r="Z28" s="228"/>
      <c r="AA28" s="228"/>
      <c r="AB28" s="228"/>
      <c r="AC28" s="228"/>
      <c r="AD28" s="228"/>
      <c r="AE28" s="229">
        <f t="shared" si="0"/>
        <v>1055099</v>
      </c>
    </row>
    <row r="29" spans="1:31" ht="15.75">
      <c r="A29" s="230" t="str">
        <f>+'Original ABG Allocation'!A29</f>
        <v>24</v>
      </c>
      <c r="B29" s="230" t="str">
        <f>+'Original ABG Allocation'!B29</f>
        <v>LEBANON</v>
      </c>
      <c r="C29" s="228">
        <v>0</v>
      </c>
      <c r="D29" s="228">
        <v>6750</v>
      </c>
      <c r="E29" s="242">
        <v>0</v>
      </c>
      <c r="F29" s="228"/>
      <c r="G29" s="227"/>
      <c r="H29" s="227"/>
      <c r="I29" s="227"/>
      <c r="J29" s="227">
        <v>3993</v>
      </c>
      <c r="K29" s="227"/>
      <c r="L29" s="226">
        <v>714652</v>
      </c>
      <c r="M29" s="226">
        <v>38885</v>
      </c>
      <c r="N29" s="228">
        <v>0</v>
      </c>
      <c r="O29" s="226">
        <v>48886</v>
      </c>
      <c r="P29" s="226">
        <v>0</v>
      </c>
      <c r="Q29" s="226">
        <v>0</v>
      </c>
      <c r="R29" s="228">
        <v>0</v>
      </c>
      <c r="S29" s="228">
        <v>59198</v>
      </c>
      <c r="T29" s="228">
        <v>52659.6</v>
      </c>
      <c r="U29" s="228">
        <v>35106.4</v>
      </c>
      <c r="V29" s="228">
        <v>0</v>
      </c>
      <c r="W29" s="228">
        <v>17839</v>
      </c>
      <c r="X29" s="228">
        <v>0</v>
      </c>
      <c r="Y29" s="228"/>
      <c r="Z29" s="228"/>
      <c r="AA29" s="228"/>
      <c r="AB29" s="228"/>
      <c r="AC29" s="228"/>
      <c r="AD29" s="228"/>
      <c r="AE29" s="229">
        <f t="shared" si="0"/>
        <v>977969</v>
      </c>
    </row>
    <row r="30" spans="1:31" ht="15.75">
      <c r="A30" s="230" t="str">
        <f>+'Original ABG Allocation'!A30</f>
        <v>25</v>
      </c>
      <c r="B30" s="230" t="str">
        <f>+'Original ABG Allocation'!B30</f>
        <v>YORK</v>
      </c>
      <c r="C30" s="228">
        <v>0</v>
      </c>
      <c r="D30" s="228">
        <v>5475</v>
      </c>
      <c r="E30" s="242">
        <v>0</v>
      </c>
      <c r="F30" s="228"/>
      <c r="G30" s="227"/>
      <c r="H30" s="227"/>
      <c r="I30" s="227"/>
      <c r="J30" s="227">
        <v>1814</v>
      </c>
      <c r="K30" s="227"/>
      <c r="L30" s="226">
        <v>1330012</v>
      </c>
      <c r="M30" s="226">
        <v>108682</v>
      </c>
      <c r="N30" s="228">
        <v>0</v>
      </c>
      <c r="O30" s="226">
        <v>47116</v>
      </c>
      <c r="P30" s="226">
        <v>100000</v>
      </c>
      <c r="Q30" s="226">
        <v>650000</v>
      </c>
      <c r="R30" s="228">
        <v>0</v>
      </c>
      <c r="S30" s="228">
        <v>172153</v>
      </c>
      <c r="T30" s="228">
        <v>168410.4</v>
      </c>
      <c r="U30" s="228">
        <v>112273.6</v>
      </c>
      <c r="V30" s="228">
        <v>16467</v>
      </c>
      <c r="W30" s="228">
        <v>54998</v>
      </c>
      <c r="X30" s="228">
        <v>0</v>
      </c>
      <c r="Y30" s="228"/>
      <c r="Z30" s="228"/>
      <c r="AA30" s="228"/>
      <c r="AB30" s="228"/>
      <c r="AC30" s="228"/>
      <c r="AD30" s="228"/>
      <c r="AE30" s="229">
        <f t="shared" si="0"/>
        <v>2767401</v>
      </c>
    </row>
    <row r="31" spans="1:31" ht="15.75">
      <c r="A31" s="230" t="str">
        <f>+'Original ABG Allocation'!A31</f>
        <v>26</v>
      </c>
      <c r="B31" s="230" t="str">
        <f>+'Original ABG Allocation'!B31</f>
        <v>LANCASTER</v>
      </c>
      <c r="C31" s="228">
        <v>0</v>
      </c>
      <c r="D31" s="228">
        <v>5900</v>
      </c>
      <c r="E31" s="242">
        <v>0</v>
      </c>
      <c r="F31" s="228"/>
      <c r="G31" s="227"/>
      <c r="H31" s="227"/>
      <c r="I31" s="227"/>
      <c r="J31" s="227">
        <v>4308</v>
      </c>
      <c r="K31" s="227"/>
      <c r="L31" s="226">
        <v>1371817</v>
      </c>
      <c r="M31" s="226">
        <v>116160</v>
      </c>
      <c r="N31" s="228">
        <v>0</v>
      </c>
      <c r="O31" s="226">
        <v>54194</v>
      </c>
      <c r="P31" s="226">
        <v>100000</v>
      </c>
      <c r="Q31" s="226">
        <v>504800</v>
      </c>
      <c r="R31" s="228">
        <v>154384</v>
      </c>
      <c r="S31" s="228"/>
      <c r="T31" s="228">
        <v>187277.4</v>
      </c>
      <c r="U31" s="228">
        <v>124851.6</v>
      </c>
      <c r="V31" s="228">
        <v>18311.333333333332</v>
      </c>
      <c r="W31" s="228">
        <v>61159</v>
      </c>
      <c r="X31" s="228">
        <v>79468</v>
      </c>
      <c r="Y31" s="228"/>
      <c r="Z31" s="228"/>
      <c r="AA31" s="228"/>
      <c r="AB31" s="228"/>
      <c r="AC31" s="228"/>
      <c r="AD31" s="228"/>
      <c r="AE31" s="229">
        <f t="shared" si="0"/>
        <v>2782630.3333333335</v>
      </c>
    </row>
    <row r="32" spans="1:31" ht="15.75">
      <c r="A32" s="230" t="str">
        <f>+'Original ABG Allocation'!A32</f>
        <v>27</v>
      </c>
      <c r="B32" s="230" t="str">
        <f>+'Original ABG Allocation'!B32</f>
        <v>CHESTER</v>
      </c>
      <c r="C32" s="228">
        <v>0</v>
      </c>
      <c r="D32" s="228">
        <v>8875</v>
      </c>
      <c r="E32" s="242">
        <v>0</v>
      </c>
      <c r="F32" s="228"/>
      <c r="G32" s="227"/>
      <c r="H32" s="227"/>
      <c r="I32" s="227"/>
      <c r="J32" s="227">
        <v>3310</v>
      </c>
      <c r="K32" s="227"/>
      <c r="L32" s="226">
        <v>644864</v>
      </c>
      <c r="M32" s="226">
        <v>70176</v>
      </c>
      <c r="N32" s="228">
        <v>0</v>
      </c>
      <c r="O32" s="226">
        <v>54194</v>
      </c>
      <c r="P32" s="226">
        <v>65000</v>
      </c>
      <c r="Q32" s="226">
        <v>40000</v>
      </c>
      <c r="R32" s="228">
        <v>0</v>
      </c>
      <c r="S32" s="228">
        <v>0</v>
      </c>
      <c r="T32" s="228">
        <v>8553</v>
      </c>
      <c r="U32" s="228">
        <v>5702</v>
      </c>
      <c r="V32" s="228">
        <v>42444</v>
      </c>
      <c r="W32" s="228">
        <v>141759</v>
      </c>
      <c r="X32" s="228">
        <v>0</v>
      </c>
      <c r="Y32" s="228"/>
      <c r="Z32" s="228"/>
      <c r="AA32" s="228"/>
      <c r="AB32" s="228"/>
      <c r="AC32" s="228"/>
      <c r="AD32" s="228"/>
      <c r="AE32" s="229">
        <f t="shared" si="0"/>
        <v>1084877</v>
      </c>
    </row>
    <row r="33" spans="1:31" ht="15.75">
      <c r="A33" s="230" t="str">
        <f>+'Original ABG Allocation'!A33</f>
        <v>28</v>
      </c>
      <c r="B33" s="230" t="str">
        <f>+'Original ABG Allocation'!B33</f>
        <v>MONTGOMERY</v>
      </c>
      <c r="C33" s="228">
        <v>0</v>
      </c>
      <c r="D33" s="228">
        <v>16100</v>
      </c>
      <c r="E33" s="242">
        <v>33700</v>
      </c>
      <c r="F33" s="228"/>
      <c r="G33" s="227"/>
      <c r="H33" s="227"/>
      <c r="I33" s="227"/>
      <c r="J33" s="227">
        <v>7271</v>
      </c>
      <c r="K33" s="227"/>
      <c r="L33" s="226">
        <v>1974940</v>
      </c>
      <c r="M33" s="226">
        <v>171935</v>
      </c>
      <c r="N33" s="228">
        <v>0</v>
      </c>
      <c r="O33" s="226">
        <v>54036</v>
      </c>
      <c r="P33" s="226">
        <v>73392</v>
      </c>
      <c r="Q33" s="226">
        <v>0</v>
      </c>
      <c r="R33" s="228">
        <v>255000</v>
      </c>
      <c r="S33" s="228">
        <v>262781</v>
      </c>
      <c r="T33" s="228">
        <v>257068.19999999998</v>
      </c>
      <c r="U33" s="228">
        <v>171378.80000000002</v>
      </c>
      <c r="V33" s="228">
        <v>25135</v>
      </c>
      <c r="W33" s="228">
        <v>83950</v>
      </c>
      <c r="X33" s="228">
        <v>147618</v>
      </c>
      <c r="Y33" s="228"/>
      <c r="Z33" s="228"/>
      <c r="AA33" s="228"/>
      <c r="AB33" s="228"/>
      <c r="AC33" s="228"/>
      <c r="AD33" s="228"/>
      <c r="AE33" s="229">
        <f t="shared" si="0"/>
        <v>3534305</v>
      </c>
    </row>
    <row r="34" spans="1:31" ht="15.75">
      <c r="A34" s="230" t="str">
        <f>+'Original ABG Allocation'!A34</f>
        <v>29</v>
      </c>
      <c r="B34" s="230" t="str">
        <f>+'Original ABG Allocation'!B34</f>
        <v>BUCKS</v>
      </c>
      <c r="C34" s="228">
        <v>0</v>
      </c>
      <c r="D34" s="228">
        <v>5050</v>
      </c>
      <c r="E34" s="242">
        <v>0</v>
      </c>
      <c r="F34" s="228"/>
      <c r="G34" s="227"/>
      <c r="H34" s="227"/>
      <c r="I34" s="227"/>
      <c r="J34" s="227">
        <v>3616</v>
      </c>
      <c r="K34" s="227"/>
      <c r="L34" s="226">
        <v>982342</v>
      </c>
      <c r="M34" s="226">
        <v>106902</v>
      </c>
      <c r="N34" s="228">
        <v>0</v>
      </c>
      <c r="O34" s="226">
        <v>54194</v>
      </c>
      <c r="P34" s="226">
        <v>0</v>
      </c>
      <c r="Q34" s="226">
        <v>0</v>
      </c>
      <c r="R34" s="228">
        <v>0</v>
      </c>
      <c r="S34" s="228">
        <v>100000</v>
      </c>
      <c r="T34" s="228">
        <v>120000</v>
      </c>
      <c r="U34" s="228">
        <v>80000</v>
      </c>
      <c r="V34" s="228">
        <v>10000</v>
      </c>
      <c r="W34" s="228">
        <v>45000</v>
      </c>
      <c r="X34" s="228">
        <v>0</v>
      </c>
      <c r="Y34" s="228"/>
      <c r="Z34" s="228"/>
      <c r="AA34" s="228"/>
      <c r="AB34" s="228"/>
      <c r="AC34" s="228"/>
      <c r="AD34" s="228"/>
      <c r="AE34" s="229">
        <f t="shared" si="0"/>
        <v>1507104</v>
      </c>
    </row>
    <row r="35" spans="1:31" ht="15.75">
      <c r="A35" s="230" t="str">
        <f>+'Original ABG Allocation'!A35</f>
        <v>30</v>
      </c>
      <c r="B35" s="230" t="str">
        <f>+'Original ABG Allocation'!B35</f>
        <v>DELAWARE</v>
      </c>
      <c r="C35" s="228">
        <v>0</v>
      </c>
      <c r="D35" s="228">
        <v>2925</v>
      </c>
      <c r="E35" s="242">
        <v>0</v>
      </c>
      <c r="F35" s="228"/>
      <c r="G35" s="227"/>
      <c r="H35" s="231"/>
      <c r="I35" s="227"/>
      <c r="J35" s="227">
        <v>5229</v>
      </c>
      <c r="K35" s="227"/>
      <c r="L35" s="226">
        <v>1162566</v>
      </c>
      <c r="M35" s="226">
        <v>172328</v>
      </c>
      <c r="N35" s="228">
        <v>0</v>
      </c>
      <c r="O35" s="226">
        <v>50655</v>
      </c>
      <c r="P35" s="226">
        <v>48000</v>
      </c>
      <c r="Q35" s="226">
        <v>0</v>
      </c>
      <c r="R35" s="228">
        <v>0</v>
      </c>
      <c r="S35" s="228">
        <v>0</v>
      </c>
      <c r="T35" s="228">
        <v>0</v>
      </c>
      <c r="U35" s="228">
        <v>0</v>
      </c>
      <c r="V35" s="228">
        <v>0</v>
      </c>
      <c r="W35" s="228">
        <v>0</v>
      </c>
      <c r="X35" s="228">
        <v>0</v>
      </c>
      <c r="Y35" s="228"/>
      <c r="Z35" s="228"/>
      <c r="AA35" s="228"/>
      <c r="AB35" s="228"/>
      <c r="AC35" s="228"/>
      <c r="AD35" s="228"/>
      <c r="AE35" s="229">
        <f t="shared" si="0"/>
        <v>1441703</v>
      </c>
    </row>
    <row r="36" spans="1:31" ht="15.75">
      <c r="A36" s="230" t="str">
        <f>+'Original ABG Allocation'!A36</f>
        <v>31</v>
      </c>
      <c r="B36" s="230" t="str">
        <f>+'Original ABG Allocation'!B36</f>
        <v>PHILADELPHIA</v>
      </c>
      <c r="C36" s="228">
        <v>0</v>
      </c>
      <c r="D36" s="228">
        <v>24600</v>
      </c>
      <c r="E36" s="242">
        <v>29600</v>
      </c>
      <c r="F36" s="228"/>
      <c r="G36" s="227"/>
      <c r="H36" s="231"/>
      <c r="I36" s="231"/>
      <c r="J36" s="227">
        <v>1730</v>
      </c>
      <c r="K36" s="227"/>
      <c r="L36" s="226">
        <v>1946696</v>
      </c>
      <c r="M36" s="226">
        <v>1113574</v>
      </c>
      <c r="N36" s="228">
        <v>0</v>
      </c>
      <c r="O36" s="226">
        <v>54194</v>
      </c>
      <c r="P36" s="226">
        <v>100000</v>
      </c>
      <c r="Q36" s="226">
        <v>0</v>
      </c>
      <c r="R36" s="228">
        <v>481040</v>
      </c>
      <c r="S36" s="228">
        <v>787837.5</v>
      </c>
      <c r="T36" s="228">
        <v>770710.5</v>
      </c>
      <c r="U36" s="228">
        <v>513807</v>
      </c>
      <c r="V36" s="228">
        <v>75358.25</v>
      </c>
      <c r="W36" s="228">
        <v>251690.5</v>
      </c>
      <c r="X36" s="228">
        <v>190862</v>
      </c>
      <c r="Y36" s="228"/>
      <c r="Z36" s="228"/>
      <c r="AA36" s="228"/>
      <c r="AB36" s="228"/>
      <c r="AC36" s="228"/>
      <c r="AD36" s="228"/>
      <c r="AE36" s="229">
        <f t="shared" si="0"/>
        <v>6341699.75</v>
      </c>
    </row>
    <row r="37" spans="1:31" ht="15.75">
      <c r="A37" s="230" t="str">
        <f>+'Original ABG Allocation'!A37</f>
        <v>32</v>
      </c>
      <c r="B37" s="230" t="str">
        <f>+'Original ABG Allocation'!B37</f>
        <v>BERKS</v>
      </c>
      <c r="C37" s="228">
        <v>0</v>
      </c>
      <c r="D37" s="228">
        <v>8025</v>
      </c>
      <c r="E37" s="242">
        <v>0</v>
      </c>
      <c r="F37" s="228"/>
      <c r="G37" s="227"/>
      <c r="H37" s="231"/>
      <c r="I37" s="227"/>
      <c r="J37" s="227">
        <v>1730</v>
      </c>
      <c r="K37" s="227"/>
      <c r="L37" s="226">
        <v>805815</v>
      </c>
      <c r="M37" s="226">
        <v>122665</v>
      </c>
      <c r="N37" s="228">
        <v>0</v>
      </c>
      <c r="O37" s="226">
        <v>54194</v>
      </c>
      <c r="P37" s="226">
        <v>89993</v>
      </c>
      <c r="Q37" s="226">
        <v>0</v>
      </c>
      <c r="R37" s="228">
        <v>0</v>
      </c>
      <c r="S37" s="228">
        <v>80607</v>
      </c>
      <c r="T37" s="228">
        <v>76241.4</v>
      </c>
      <c r="U37" s="228">
        <v>50827.600000000006</v>
      </c>
      <c r="V37" s="228">
        <v>18015</v>
      </c>
      <c r="W37" s="228">
        <v>180502</v>
      </c>
      <c r="X37" s="228">
        <v>0</v>
      </c>
      <c r="Y37" s="228"/>
      <c r="Z37" s="228"/>
      <c r="AA37" s="228"/>
      <c r="AB37" s="228"/>
      <c r="AC37" s="228"/>
      <c r="AD37" s="228"/>
      <c r="AE37" s="229">
        <f t="shared" si="0"/>
        <v>1488615</v>
      </c>
    </row>
    <row r="38" spans="1:31" ht="15.75">
      <c r="A38" s="230" t="str">
        <f>+'Original ABG Allocation'!A38</f>
        <v>33</v>
      </c>
      <c r="B38" s="230" t="str">
        <f>+'Original ABG Allocation'!B38</f>
        <v>LEHIGH</v>
      </c>
      <c r="C38" s="228">
        <v>0</v>
      </c>
      <c r="D38" s="228">
        <v>3775</v>
      </c>
      <c r="E38" s="242">
        <v>0</v>
      </c>
      <c r="F38" s="228"/>
      <c r="G38" s="227"/>
      <c r="H38" s="227"/>
      <c r="I38" s="227"/>
      <c r="J38" s="227">
        <v>1730</v>
      </c>
      <c r="K38" s="227"/>
      <c r="L38" s="226">
        <v>631748</v>
      </c>
      <c r="M38" s="226">
        <v>86694</v>
      </c>
      <c r="N38" s="228">
        <v>0</v>
      </c>
      <c r="O38" s="226">
        <v>54194</v>
      </c>
      <c r="P38" s="226">
        <v>96256</v>
      </c>
      <c r="Q38" s="226">
        <v>0</v>
      </c>
      <c r="R38" s="228">
        <v>0</v>
      </c>
      <c r="S38" s="228">
        <v>138328</v>
      </c>
      <c r="T38" s="228">
        <v>135321</v>
      </c>
      <c r="U38" s="228">
        <v>90214</v>
      </c>
      <c r="V38" s="228">
        <v>13231</v>
      </c>
      <c r="W38" s="228">
        <v>44192</v>
      </c>
      <c r="X38" s="228">
        <v>45215</v>
      </c>
      <c r="Y38" s="228"/>
      <c r="Z38" s="228"/>
      <c r="AA38" s="228"/>
      <c r="AB38" s="228"/>
      <c r="AC38" s="228"/>
      <c r="AD38" s="228"/>
      <c r="AE38" s="229">
        <f t="shared" si="0"/>
        <v>1340898</v>
      </c>
    </row>
    <row r="39" spans="1:31" ht="15.75">
      <c r="A39" s="230" t="str">
        <f>+'Original ABG Allocation'!A39</f>
        <v>34</v>
      </c>
      <c r="B39" s="230" t="str">
        <f>+'Original ABG Allocation'!B39</f>
        <v>NORTHAMPTON</v>
      </c>
      <c r="C39" s="228">
        <v>0</v>
      </c>
      <c r="D39" s="228">
        <v>3350</v>
      </c>
      <c r="E39" s="242">
        <v>0</v>
      </c>
      <c r="F39" s="228"/>
      <c r="G39" s="227"/>
      <c r="H39" s="227"/>
      <c r="I39" s="227"/>
      <c r="J39" s="227">
        <v>3664</v>
      </c>
      <c r="K39" s="227"/>
      <c r="L39" s="226">
        <v>745346</v>
      </c>
      <c r="M39" s="226">
        <v>81074</v>
      </c>
      <c r="N39" s="228">
        <v>0</v>
      </c>
      <c r="O39" s="226">
        <v>0</v>
      </c>
      <c r="P39" s="226">
        <v>100000</v>
      </c>
      <c r="Q39" s="226">
        <v>0</v>
      </c>
      <c r="R39" s="228">
        <v>300000</v>
      </c>
      <c r="S39" s="228">
        <v>110549</v>
      </c>
      <c r="T39" s="228">
        <v>108145.59999999999</v>
      </c>
      <c r="U39" s="228">
        <v>72097.06666666667</v>
      </c>
      <c r="V39" s="228">
        <v>10574</v>
      </c>
      <c r="W39" s="228">
        <v>35317</v>
      </c>
      <c r="X39" s="228">
        <v>0</v>
      </c>
      <c r="Y39" s="228"/>
      <c r="Z39" s="228"/>
      <c r="AA39" s="228"/>
      <c r="AB39" s="228"/>
      <c r="AC39" s="228"/>
      <c r="AD39" s="228"/>
      <c r="AE39" s="229">
        <f t="shared" si="0"/>
        <v>1570116.6666666667</v>
      </c>
    </row>
    <row r="40" spans="1:31" ht="15.75">
      <c r="A40" s="230" t="str">
        <f>+'Original ABG Allocation'!A40</f>
        <v>35</v>
      </c>
      <c r="B40" s="230" t="str">
        <f>+'Original ABG Allocation'!B40</f>
        <v>PIKE</v>
      </c>
      <c r="C40" s="228">
        <v>0</v>
      </c>
      <c r="D40" s="228">
        <v>5475</v>
      </c>
      <c r="E40" s="242">
        <v>0</v>
      </c>
      <c r="F40" s="228"/>
      <c r="G40" s="227"/>
      <c r="H40" s="227"/>
      <c r="I40" s="227"/>
      <c r="J40" s="227">
        <v>4889</v>
      </c>
      <c r="K40" s="227"/>
      <c r="L40" s="226">
        <v>219730</v>
      </c>
      <c r="M40" s="226">
        <v>15038</v>
      </c>
      <c r="N40" s="228">
        <v>0</v>
      </c>
      <c r="O40" s="226">
        <v>27606</v>
      </c>
      <c r="P40" s="226">
        <v>6300</v>
      </c>
      <c r="Q40" s="226">
        <v>15000</v>
      </c>
      <c r="R40" s="228">
        <v>40000</v>
      </c>
      <c r="S40" s="228">
        <v>79702.2</v>
      </c>
      <c r="T40" s="228">
        <v>44182.932</v>
      </c>
      <c r="U40" s="228">
        <v>29455.288</v>
      </c>
      <c r="V40" s="228">
        <v>4320.04</v>
      </c>
      <c r="W40" s="228">
        <v>25462.2</v>
      </c>
      <c r="X40" s="228">
        <v>32673</v>
      </c>
      <c r="Y40" s="228"/>
      <c r="Z40" s="228"/>
      <c r="AA40" s="228"/>
      <c r="AB40" s="228"/>
      <c r="AC40" s="228"/>
      <c r="AD40" s="228"/>
      <c r="AE40" s="229">
        <f t="shared" si="0"/>
        <v>549833.6599999999</v>
      </c>
    </row>
    <row r="41" spans="1:31" ht="15.75">
      <c r="A41" s="230" t="str">
        <f>+'Original ABG Allocation'!A41</f>
        <v>36</v>
      </c>
      <c r="B41" s="230" t="str">
        <f>+'Original ABG Allocation'!B41</f>
        <v>B/S/S/T</v>
      </c>
      <c r="C41" s="228">
        <v>0</v>
      </c>
      <c r="D41" s="228">
        <v>21625</v>
      </c>
      <c r="E41" s="242">
        <v>0</v>
      </c>
      <c r="F41" s="228"/>
      <c r="G41" s="227"/>
      <c r="H41" s="227"/>
      <c r="I41" s="227"/>
      <c r="J41" s="227">
        <v>3518</v>
      </c>
      <c r="K41" s="227"/>
      <c r="L41" s="226">
        <v>790021</v>
      </c>
      <c r="M41" s="226">
        <v>82094</v>
      </c>
      <c r="N41" s="228">
        <v>0</v>
      </c>
      <c r="O41" s="226">
        <v>43263</v>
      </c>
      <c r="P41" s="226">
        <v>51500</v>
      </c>
      <c r="Q41" s="226">
        <v>0</v>
      </c>
      <c r="R41" s="228">
        <v>0</v>
      </c>
      <c r="S41" s="228">
        <v>86882</v>
      </c>
      <c r="T41" s="228">
        <v>84991.8</v>
      </c>
      <c r="U41" s="228">
        <v>56661.200000000004</v>
      </c>
      <c r="V41" s="228">
        <v>8311</v>
      </c>
      <c r="W41" s="228">
        <v>27755</v>
      </c>
      <c r="X41" s="228">
        <v>21044</v>
      </c>
      <c r="Y41" s="228"/>
      <c r="Z41" s="228"/>
      <c r="AA41" s="228"/>
      <c r="AB41" s="228"/>
      <c r="AC41" s="228"/>
      <c r="AD41" s="228"/>
      <c r="AE41" s="229">
        <f t="shared" si="0"/>
        <v>1277666</v>
      </c>
    </row>
    <row r="42" spans="1:31" ht="15.75">
      <c r="A42" s="230" t="str">
        <f>+'Original ABG Allocation'!A42</f>
        <v>37</v>
      </c>
      <c r="B42" s="230" t="str">
        <f>+'Original ABG Allocation'!B42</f>
        <v>LUZERNE/WYOMING</v>
      </c>
      <c r="C42" s="228">
        <v>112068</v>
      </c>
      <c r="D42" s="228">
        <v>25000</v>
      </c>
      <c r="E42" s="242">
        <v>13200</v>
      </c>
      <c r="F42" s="228"/>
      <c r="G42" s="227">
        <v>536.92</v>
      </c>
      <c r="H42" s="227"/>
      <c r="I42" s="227"/>
      <c r="J42" s="227">
        <v>8157</v>
      </c>
      <c r="K42" s="227"/>
      <c r="L42" s="226">
        <v>191216</v>
      </c>
      <c r="M42" s="226">
        <v>183179</v>
      </c>
      <c r="N42" s="228">
        <v>0</v>
      </c>
      <c r="O42" s="226">
        <v>54194</v>
      </c>
      <c r="P42" s="226">
        <v>60000</v>
      </c>
      <c r="Q42" s="226">
        <v>0</v>
      </c>
      <c r="R42" s="228">
        <v>0</v>
      </c>
      <c r="S42" s="228">
        <v>0</v>
      </c>
      <c r="T42" s="228">
        <v>0</v>
      </c>
      <c r="U42" s="228">
        <v>0</v>
      </c>
      <c r="V42" s="228">
        <v>0</v>
      </c>
      <c r="W42" s="228">
        <v>0</v>
      </c>
      <c r="X42" s="228">
        <v>0</v>
      </c>
      <c r="Y42" s="228"/>
      <c r="Z42" s="228"/>
      <c r="AA42" s="228"/>
      <c r="AB42" s="228"/>
      <c r="AC42" s="228"/>
      <c r="AD42" s="228"/>
      <c r="AE42" s="229">
        <f t="shared" si="0"/>
        <v>647550.92</v>
      </c>
    </row>
    <row r="43" spans="1:31" ht="15.75">
      <c r="A43" s="230" t="str">
        <f>+'Original ABG Allocation'!A43</f>
        <v>38</v>
      </c>
      <c r="B43" s="230" t="str">
        <f>+'Original ABG Allocation'!B43</f>
        <v>LACKAWANNA</v>
      </c>
      <c r="C43" s="228">
        <v>0</v>
      </c>
      <c r="D43" s="228">
        <v>25000</v>
      </c>
      <c r="E43" s="242">
        <v>6400</v>
      </c>
      <c r="F43" s="228"/>
      <c r="G43" s="227"/>
      <c r="H43" s="231"/>
      <c r="I43" s="227"/>
      <c r="J43" s="227">
        <v>4866</v>
      </c>
      <c r="K43" s="227"/>
      <c r="L43" s="226">
        <v>491125</v>
      </c>
      <c r="M43" s="226">
        <v>104323</v>
      </c>
      <c r="N43" s="228">
        <v>0</v>
      </c>
      <c r="O43" s="226">
        <v>54194</v>
      </c>
      <c r="P43" s="226">
        <v>57783</v>
      </c>
      <c r="Q43" s="226">
        <v>0</v>
      </c>
      <c r="R43" s="228">
        <v>623959</v>
      </c>
      <c r="S43" s="228">
        <v>0</v>
      </c>
      <c r="T43" s="228">
        <v>0</v>
      </c>
      <c r="U43" s="228">
        <v>0</v>
      </c>
      <c r="V43" s="228">
        <v>0</v>
      </c>
      <c r="W43" s="228">
        <v>0</v>
      </c>
      <c r="X43" s="228">
        <v>0</v>
      </c>
      <c r="Y43" s="228"/>
      <c r="Z43" s="228"/>
      <c r="AA43" s="228"/>
      <c r="AB43" s="228"/>
      <c r="AC43" s="228"/>
      <c r="AD43" s="228"/>
      <c r="AE43" s="229">
        <f t="shared" si="0"/>
        <v>1367650</v>
      </c>
    </row>
    <row r="44" spans="1:31" ht="15.75">
      <c r="A44" s="230" t="str">
        <f>+'Original ABG Allocation'!A44</f>
        <v>39</v>
      </c>
      <c r="B44" s="230" t="str">
        <f>+'Original ABG Allocation'!B44</f>
        <v>CARBON</v>
      </c>
      <c r="C44" s="228">
        <v>0</v>
      </c>
      <c r="D44" s="228">
        <v>2500</v>
      </c>
      <c r="E44" s="242">
        <v>0</v>
      </c>
      <c r="F44" s="228"/>
      <c r="G44" s="227"/>
      <c r="H44" s="227"/>
      <c r="I44" s="227"/>
      <c r="J44" s="227">
        <v>5307</v>
      </c>
      <c r="K44" s="227"/>
      <c r="L44" s="226">
        <v>221607</v>
      </c>
      <c r="M44" s="226">
        <v>24576</v>
      </c>
      <c r="N44" s="228">
        <v>0</v>
      </c>
      <c r="O44" s="226">
        <v>43853</v>
      </c>
      <c r="P44" s="226">
        <v>32194</v>
      </c>
      <c r="Q44" s="226">
        <v>80000</v>
      </c>
      <c r="R44" s="228">
        <v>67000</v>
      </c>
      <c r="S44" s="228">
        <v>40406</v>
      </c>
      <c r="T44" s="228">
        <v>39526.799999999996</v>
      </c>
      <c r="U44" s="228">
        <v>26351.2</v>
      </c>
      <c r="V44" s="228">
        <v>3864</v>
      </c>
      <c r="W44" s="228">
        <v>12908</v>
      </c>
      <c r="X44" s="228">
        <v>53817</v>
      </c>
      <c r="Y44" s="239"/>
      <c r="Z44" s="240"/>
      <c r="AA44" s="239"/>
      <c r="AB44" s="239"/>
      <c r="AC44" s="240"/>
      <c r="AD44" s="228"/>
      <c r="AE44" s="229">
        <f t="shared" si="0"/>
        <v>653910</v>
      </c>
    </row>
    <row r="45" spans="1:31" ht="15.75">
      <c r="A45" s="230" t="str">
        <f>+'Original ABG Allocation'!A45</f>
        <v>40</v>
      </c>
      <c r="B45" s="230" t="str">
        <f>+'Original ABG Allocation'!B45</f>
        <v>SCHUYLKILL</v>
      </c>
      <c r="C45" s="228">
        <v>0</v>
      </c>
      <c r="D45" s="228">
        <v>24175</v>
      </c>
      <c r="E45" s="242">
        <v>2700</v>
      </c>
      <c r="F45" s="228"/>
      <c r="G45" s="231">
        <v>183906</v>
      </c>
      <c r="H45" s="231"/>
      <c r="I45" s="227"/>
      <c r="J45" s="227">
        <v>5707</v>
      </c>
      <c r="K45" s="227"/>
      <c r="L45" s="226">
        <v>103461</v>
      </c>
      <c r="M45" s="226">
        <v>99112</v>
      </c>
      <c r="N45" s="228">
        <v>0</v>
      </c>
      <c r="O45" s="226">
        <v>40708</v>
      </c>
      <c r="P45" s="226">
        <v>47614</v>
      </c>
      <c r="Q45" s="226">
        <v>0</v>
      </c>
      <c r="R45" s="228">
        <v>0</v>
      </c>
      <c r="S45" s="228">
        <v>75000</v>
      </c>
      <c r="T45" s="228">
        <v>24000</v>
      </c>
      <c r="U45" s="228">
        <v>16000</v>
      </c>
      <c r="V45" s="228">
        <v>8725</v>
      </c>
      <c r="W45" s="228"/>
      <c r="X45" s="228">
        <v>0</v>
      </c>
      <c r="Y45" s="228"/>
      <c r="Z45" s="228"/>
      <c r="AA45" s="228"/>
      <c r="AB45" s="228"/>
      <c r="AC45" s="228"/>
      <c r="AD45" s="228"/>
      <c r="AE45" s="229">
        <f t="shared" si="0"/>
        <v>631108</v>
      </c>
    </row>
    <row r="46" spans="1:31" ht="15.75">
      <c r="A46" s="230" t="str">
        <f>+'Original ABG Allocation'!A46</f>
        <v>41</v>
      </c>
      <c r="B46" s="230" t="str">
        <f>+'Original ABG Allocation'!B46</f>
        <v>CLEARFIELD</v>
      </c>
      <c r="C46" s="228">
        <v>0</v>
      </c>
      <c r="D46" s="228">
        <v>20775</v>
      </c>
      <c r="E46" s="242">
        <v>0</v>
      </c>
      <c r="F46" s="228"/>
      <c r="G46" s="227"/>
      <c r="H46" s="231"/>
      <c r="I46" s="231">
        <v>4025</v>
      </c>
      <c r="J46" s="227">
        <v>3738</v>
      </c>
      <c r="K46" s="227"/>
      <c r="L46" s="226">
        <v>387856</v>
      </c>
      <c r="M46" s="226">
        <v>45918</v>
      </c>
      <c r="N46" s="228">
        <v>0</v>
      </c>
      <c r="O46" s="226">
        <v>49043</v>
      </c>
      <c r="P46" s="226">
        <v>45000</v>
      </c>
      <c r="Q46" s="226">
        <v>561126</v>
      </c>
      <c r="R46" s="228">
        <v>0</v>
      </c>
      <c r="S46" s="228"/>
      <c r="T46" s="228">
        <v>57438.119999999995</v>
      </c>
      <c r="U46" s="228">
        <v>38292.08</v>
      </c>
      <c r="V46" s="228">
        <v>8424.2</v>
      </c>
      <c r="W46" s="228">
        <v>18757.2</v>
      </c>
      <c r="X46" s="228">
        <v>28110</v>
      </c>
      <c r="Y46" s="228"/>
      <c r="Z46" s="228"/>
      <c r="AA46" s="228"/>
      <c r="AB46" s="228"/>
      <c r="AC46" s="228"/>
      <c r="AD46" s="228"/>
      <c r="AE46" s="229">
        <f t="shared" si="0"/>
        <v>1268502.6</v>
      </c>
    </row>
    <row r="47" spans="1:31" ht="15.75">
      <c r="A47" s="230" t="str">
        <f>+'Original ABG Allocation'!A47</f>
        <v>42</v>
      </c>
      <c r="B47" s="230" t="str">
        <f>+'Original ABG Allocation'!B47</f>
        <v>JEFFERSON</v>
      </c>
      <c r="C47" s="228">
        <v>0</v>
      </c>
      <c r="D47" s="228">
        <v>13550</v>
      </c>
      <c r="E47" s="242">
        <v>4600</v>
      </c>
      <c r="F47" s="228"/>
      <c r="G47" s="227"/>
      <c r="H47" s="227"/>
      <c r="I47" s="227"/>
      <c r="J47" s="227">
        <v>7083</v>
      </c>
      <c r="K47" s="227"/>
      <c r="L47" s="226">
        <v>152812</v>
      </c>
      <c r="M47" s="226">
        <v>23872</v>
      </c>
      <c r="N47" s="228">
        <v>0</v>
      </c>
      <c r="O47" s="226">
        <v>35000</v>
      </c>
      <c r="P47" s="226">
        <v>0</v>
      </c>
      <c r="Q47" s="226">
        <v>25000</v>
      </c>
      <c r="R47" s="228">
        <v>50000</v>
      </c>
      <c r="S47" s="228">
        <v>30472</v>
      </c>
      <c r="T47" s="228">
        <v>29808.6</v>
      </c>
      <c r="U47" s="228">
        <v>19872.4</v>
      </c>
      <c r="V47" s="228">
        <v>2915</v>
      </c>
      <c r="W47" s="228">
        <v>9735</v>
      </c>
      <c r="X47" s="228">
        <v>0</v>
      </c>
      <c r="Y47" s="228"/>
      <c r="Z47" s="228"/>
      <c r="AA47" s="228"/>
      <c r="AB47" s="228"/>
      <c r="AC47" s="228"/>
      <c r="AD47" s="228"/>
      <c r="AE47" s="229">
        <f t="shared" si="0"/>
        <v>404720</v>
      </c>
    </row>
    <row r="48" spans="1:31" ht="15.75">
      <c r="A48" s="230" t="str">
        <f>+'Original ABG Allocation'!A48</f>
        <v>43</v>
      </c>
      <c r="B48" s="230" t="str">
        <f>+'Original ABG Allocation'!B48</f>
        <v>FOREST/WARREN</v>
      </c>
      <c r="C48" s="228">
        <v>0</v>
      </c>
      <c r="D48" s="228">
        <v>5050</v>
      </c>
      <c r="E48" s="242">
        <v>0</v>
      </c>
      <c r="F48" s="228"/>
      <c r="G48" s="227"/>
      <c r="H48" s="227"/>
      <c r="I48" s="227"/>
      <c r="J48" s="227">
        <v>6196</v>
      </c>
      <c r="K48" s="227"/>
      <c r="L48" s="226">
        <v>184943</v>
      </c>
      <c r="M48" s="226">
        <v>18494</v>
      </c>
      <c r="N48" s="228">
        <v>0</v>
      </c>
      <c r="O48" s="226">
        <v>41769</v>
      </c>
      <c r="P48" s="226">
        <v>12809</v>
      </c>
      <c r="Q48" s="226">
        <v>41778</v>
      </c>
      <c r="R48" s="228">
        <v>108124</v>
      </c>
      <c r="S48" s="228">
        <v>36053</v>
      </c>
      <c r="T48" s="228">
        <v>35269.2</v>
      </c>
      <c r="U48" s="228">
        <v>23512.800000000003</v>
      </c>
      <c r="V48" s="228">
        <v>3448</v>
      </c>
      <c r="W48" s="228">
        <v>34553</v>
      </c>
      <c r="X48" s="228">
        <v>0</v>
      </c>
      <c r="Y48" s="228"/>
      <c r="Z48" s="228"/>
      <c r="AA48" s="228"/>
      <c r="AB48" s="228"/>
      <c r="AC48" s="228"/>
      <c r="AD48" s="228"/>
      <c r="AE48" s="229">
        <f t="shared" si="0"/>
        <v>551999</v>
      </c>
    </row>
    <row r="49" spans="1:31" ht="15.75">
      <c r="A49" s="230" t="str">
        <f>+'Original ABG Allocation'!A49</f>
        <v>44</v>
      </c>
      <c r="B49" s="230" t="str">
        <f>+'Original ABG Allocation'!B49</f>
        <v>VENANGO</v>
      </c>
      <c r="C49" s="228">
        <v>0</v>
      </c>
      <c r="D49" s="228">
        <v>14400</v>
      </c>
      <c r="E49" s="242">
        <v>0</v>
      </c>
      <c r="F49" s="228"/>
      <c r="G49" s="227"/>
      <c r="H49" s="227"/>
      <c r="I49" s="227"/>
      <c r="J49" s="227">
        <v>5946</v>
      </c>
      <c r="K49" s="227"/>
      <c r="L49" s="226">
        <v>293954</v>
      </c>
      <c r="M49" s="226">
        <v>26505</v>
      </c>
      <c r="N49" s="228">
        <v>0</v>
      </c>
      <c r="O49" s="226">
        <v>0</v>
      </c>
      <c r="P49" s="226">
        <v>52000</v>
      </c>
      <c r="Q49" s="226">
        <v>0</v>
      </c>
      <c r="R49" s="228">
        <v>90000</v>
      </c>
      <c r="S49" s="228">
        <v>37628</v>
      </c>
      <c r="T49" s="228">
        <v>36809.4</v>
      </c>
      <c r="U49" s="228">
        <v>24539.600000000002</v>
      </c>
      <c r="V49" s="228">
        <v>3599</v>
      </c>
      <c r="W49" s="228">
        <v>12021</v>
      </c>
      <c r="X49" s="228">
        <v>0</v>
      </c>
      <c r="Y49" s="228"/>
      <c r="Z49" s="228"/>
      <c r="AA49" s="228"/>
      <c r="AB49" s="228"/>
      <c r="AC49" s="228"/>
      <c r="AD49" s="228"/>
      <c r="AE49" s="229">
        <f t="shared" si="0"/>
        <v>597402</v>
      </c>
    </row>
    <row r="50" spans="1:31" ht="15.75">
      <c r="A50" s="230" t="str">
        <f>+'Original ABG Allocation'!A50</f>
        <v>45</v>
      </c>
      <c r="B50" s="230" t="str">
        <f>+'Original ABG Allocation'!B50</f>
        <v>ARMSTRONG</v>
      </c>
      <c r="C50" s="228">
        <v>0</v>
      </c>
      <c r="D50" s="228">
        <v>3775</v>
      </c>
      <c r="E50" s="242">
        <v>0</v>
      </c>
      <c r="F50" s="228"/>
      <c r="G50" s="227"/>
      <c r="H50" s="227"/>
      <c r="I50" s="227"/>
      <c r="J50" s="227">
        <v>4281</v>
      </c>
      <c r="K50" s="227"/>
      <c r="L50" s="226">
        <v>323584</v>
      </c>
      <c r="M50" s="226">
        <v>38732</v>
      </c>
      <c r="N50" s="228">
        <v>0</v>
      </c>
      <c r="O50" s="226">
        <v>50655</v>
      </c>
      <c r="P50" s="226">
        <v>0</v>
      </c>
      <c r="Q50" s="226">
        <v>0</v>
      </c>
      <c r="R50" s="228">
        <v>0</v>
      </c>
      <c r="S50" s="228">
        <v>51383</v>
      </c>
      <c r="T50" s="228">
        <v>50266.2</v>
      </c>
      <c r="U50" s="228">
        <v>33510.8</v>
      </c>
      <c r="V50" s="228">
        <v>4914</v>
      </c>
      <c r="W50" s="228">
        <v>16415</v>
      </c>
      <c r="X50" s="228">
        <v>0</v>
      </c>
      <c r="Y50" s="228"/>
      <c r="Z50" s="228"/>
      <c r="AA50" s="228"/>
      <c r="AB50" s="228"/>
      <c r="AC50" s="228"/>
      <c r="AD50" s="228"/>
      <c r="AE50" s="229">
        <f t="shared" si="0"/>
        <v>577516</v>
      </c>
    </row>
    <row r="51" spans="1:31" ht="15.75">
      <c r="A51" s="230" t="str">
        <f>+'Original ABG Allocation'!A51</f>
        <v>46</v>
      </c>
      <c r="B51" s="230" t="str">
        <f>+'Original ABG Allocation'!B51</f>
        <v>LAWRENCE</v>
      </c>
      <c r="C51" s="228">
        <v>0</v>
      </c>
      <c r="D51" s="228">
        <f>5475+4979.72</f>
        <v>10454.720000000001</v>
      </c>
      <c r="E51" s="242">
        <v>0</v>
      </c>
      <c r="F51" s="228"/>
      <c r="G51" s="227"/>
      <c r="H51" s="227"/>
      <c r="I51" s="227"/>
      <c r="J51" s="227">
        <v>3646</v>
      </c>
      <c r="K51" s="227"/>
      <c r="L51" s="226">
        <v>299612</v>
      </c>
      <c r="M51" s="226">
        <v>40053</v>
      </c>
      <c r="N51" s="228">
        <v>0</v>
      </c>
      <c r="O51" s="226">
        <v>54194</v>
      </c>
      <c r="P51" s="226">
        <v>0</v>
      </c>
      <c r="Q51" s="226">
        <v>0</v>
      </c>
      <c r="R51" s="228">
        <v>0</v>
      </c>
      <c r="S51" s="228">
        <v>47701</v>
      </c>
      <c r="T51" s="228">
        <v>46663.799999999996</v>
      </c>
      <c r="U51" s="228">
        <v>31109.2</v>
      </c>
      <c r="V51" s="228">
        <v>4562</v>
      </c>
      <c r="W51" s="228">
        <v>15239</v>
      </c>
      <c r="X51" s="228">
        <v>0</v>
      </c>
      <c r="Y51" s="228"/>
      <c r="Z51" s="228"/>
      <c r="AA51" s="228"/>
      <c r="AB51" s="228"/>
      <c r="AC51" s="228"/>
      <c r="AD51" s="228"/>
      <c r="AE51" s="229">
        <f t="shared" si="0"/>
        <v>553234.72</v>
      </c>
    </row>
    <row r="52" spans="1:31" ht="15.75">
      <c r="A52" s="230" t="str">
        <f>+'Original ABG Allocation'!A52</f>
        <v>47</v>
      </c>
      <c r="B52" s="230" t="str">
        <f>+'Original ABG Allocation'!B52</f>
        <v>MERCER</v>
      </c>
      <c r="C52" s="228">
        <v>0</v>
      </c>
      <c r="D52" s="228">
        <v>5475</v>
      </c>
      <c r="E52" s="242">
        <v>8400</v>
      </c>
      <c r="F52" s="228"/>
      <c r="G52" s="227"/>
      <c r="H52" s="227"/>
      <c r="I52" s="227"/>
      <c r="J52" s="227">
        <v>4558</v>
      </c>
      <c r="K52" s="227"/>
      <c r="L52" s="226">
        <v>415856</v>
      </c>
      <c r="M52" s="226">
        <v>45255</v>
      </c>
      <c r="N52" s="228">
        <v>0</v>
      </c>
      <c r="O52" s="226">
        <v>40000</v>
      </c>
      <c r="P52" s="226">
        <v>7500</v>
      </c>
      <c r="Q52" s="226">
        <v>0</v>
      </c>
      <c r="R52" s="228">
        <v>0</v>
      </c>
      <c r="S52" s="228"/>
      <c r="T52" s="228">
        <v>0</v>
      </c>
      <c r="U52" s="228">
        <v>0</v>
      </c>
      <c r="V52" s="228"/>
      <c r="W52" s="228"/>
      <c r="X52" s="228">
        <v>0</v>
      </c>
      <c r="Y52" s="228"/>
      <c r="Z52" s="228"/>
      <c r="AA52" s="228"/>
      <c r="AB52" s="228"/>
      <c r="AC52" s="228"/>
      <c r="AD52" s="228"/>
      <c r="AE52" s="229">
        <f t="shared" si="0"/>
        <v>527044</v>
      </c>
    </row>
    <row r="53" spans="1:31" ht="15.75">
      <c r="A53" s="230" t="str">
        <f>+'Original ABG Allocation'!A53</f>
        <v>48</v>
      </c>
      <c r="B53" s="230" t="str">
        <f>+'Original ABG Allocation'!B53</f>
        <v>MONROE</v>
      </c>
      <c r="C53" s="228">
        <v>0</v>
      </c>
      <c r="D53" s="228">
        <v>12275</v>
      </c>
      <c r="E53" s="242">
        <v>0</v>
      </c>
      <c r="F53" s="228"/>
      <c r="G53" s="227"/>
      <c r="H53" s="227"/>
      <c r="I53" s="227"/>
      <c r="J53" s="227">
        <v>1730</v>
      </c>
      <c r="K53" s="227"/>
      <c r="L53" s="226">
        <v>643819</v>
      </c>
      <c r="M53" s="226">
        <v>32404</v>
      </c>
      <c r="N53" s="228">
        <v>0</v>
      </c>
      <c r="O53" s="226">
        <v>21000</v>
      </c>
      <c r="P53" s="226">
        <v>43900</v>
      </c>
      <c r="Q53" s="226">
        <v>0</v>
      </c>
      <c r="R53" s="228">
        <v>90000</v>
      </c>
      <c r="S53" s="228">
        <v>160000</v>
      </c>
      <c r="T53" s="228">
        <v>120000</v>
      </c>
      <c r="U53" s="228">
        <v>80000</v>
      </c>
      <c r="V53" s="228">
        <v>9000</v>
      </c>
      <c r="W53" s="228">
        <v>20000</v>
      </c>
      <c r="X53" s="228">
        <v>0</v>
      </c>
      <c r="Y53" s="228"/>
      <c r="Z53" s="228"/>
      <c r="AA53" s="228"/>
      <c r="AB53" s="228"/>
      <c r="AC53" s="228"/>
      <c r="AD53" s="228"/>
      <c r="AE53" s="229">
        <f t="shared" si="0"/>
        <v>1234128</v>
      </c>
    </row>
    <row r="54" spans="1:31" ht="15.75">
      <c r="A54" s="230" t="str">
        <f>+'Original ABG Allocation'!A54</f>
        <v>49</v>
      </c>
      <c r="B54" s="230" t="str">
        <f>+'Original ABG Allocation'!B54</f>
        <v>CLARION</v>
      </c>
      <c r="C54" s="228">
        <v>0</v>
      </c>
      <c r="D54" s="228">
        <f>3350+2089.83</f>
        <v>5439.83</v>
      </c>
      <c r="E54" s="242">
        <v>3600</v>
      </c>
      <c r="F54" s="228"/>
      <c r="G54" s="227"/>
      <c r="H54" s="227"/>
      <c r="I54" s="227"/>
      <c r="J54" s="227">
        <v>7426</v>
      </c>
      <c r="K54" s="227"/>
      <c r="L54" s="226">
        <v>228178</v>
      </c>
      <c r="M54" s="226">
        <v>18039</v>
      </c>
      <c r="N54" s="228">
        <v>0</v>
      </c>
      <c r="O54" s="226">
        <v>4950</v>
      </c>
      <c r="P54" s="226">
        <v>0</v>
      </c>
      <c r="Q54" s="226">
        <v>0</v>
      </c>
      <c r="R54" s="228">
        <v>0</v>
      </c>
      <c r="S54" s="228">
        <v>84946</v>
      </c>
      <c r="T54" s="228">
        <v>42000</v>
      </c>
      <c r="U54" s="228">
        <v>28000</v>
      </c>
      <c r="V54" s="228">
        <v>0</v>
      </c>
      <c r="W54" s="228">
        <v>27138</v>
      </c>
      <c r="X54" s="228">
        <v>0</v>
      </c>
      <c r="Y54" s="228"/>
      <c r="Z54" s="228"/>
      <c r="AA54" s="228"/>
      <c r="AB54" s="228"/>
      <c r="AC54" s="228"/>
      <c r="AD54" s="228"/>
      <c r="AE54" s="229">
        <f t="shared" si="0"/>
        <v>449716.83</v>
      </c>
    </row>
    <row r="55" spans="1:31" ht="15.75">
      <c r="A55" s="230" t="str">
        <f>+'Original ABG Allocation'!A55</f>
        <v>50</v>
      </c>
      <c r="B55" s="230" t="str">
        <f>+'Original ABG Allocation'!B55</f>
        <v>BUTLER</v>
      </c>
      <c r="C55" s="228">
        <v>0</v>
      </c>
      <c r="D55" s="228">
        <v>8025</v>
      </c>
      <c r="E55" s="242">
        <v>0</v>
      </c>
      <c r="F55" s="228"/>
      <c r="G55" s="227"/>
      <c r="H55" s="227"/>
      <c r="I55" s="227"/>
      <c r="J55" s="227">
        <v>4639</v>
      </c>
      <c r="K55" s="227"/>
      <c r="L55" s="226">
        <v>543340</v>
      </c>
      <c r="M55" s="226">
        <v>47636</v>
      </c>
      <c r="N55" s="228">
        <v>0</v>
      </c>
      <c r="O55" s="226">
        <v>54194</v>
      </c>
      <c r="P55" s="226">
        <v>100000</v>
      </c>
      <c r="Q55" s="226">
        <v>0</v>
      </c>
      <c r="R55" s="228">
        <v>0</v>
      </c>
      <c r="S55" s="228">
        <v>55214</v>
      </c>
      <c r="T55" s="228">
        <v>25540.2</v>
      </c>
      <c r="U55" s="228">
        <v>17026.8</v>
      </c>
      <c r="V55" s="228">
        <v>8324</v>
      </c>
      <c r="W55" s="228">
        <v>20851</v>
      </c>
      <c r="X55" s="228">
        <v>37413</v>
      </c>
      <c r="Y55" s="228"/>
      <c r="Z55" s="228"/>
      <c r="AA55" s="228"/>
      <c r="AB55" s="228"/>
      <c r="AC55" s="228"/>
      <c r="AD55" s="228"/>
      <c r="AE55" s="229">
        <f t="shared" si="0"/>
        <v>922203</v>
      </c>
    </row>
    <row r="56" spans="1:31" ht="15.75">
      <c r="A56" s="230" t="str">
        <f>+'Original ABG Allocation'!A56</f>
        <v>51</v>
      </c>
      <c r="B56" s="230" t="str">
        <f>+'Original ABG Allocation'!B56</f>
        <v>POTTER</v>
      </c>
      <c r="C56" s="228">
        <v>95630</v>
      </c>
      <c r="D56" s="228">
        <v>8450</v>
      </c>
      <c r="E56" s="242">
        <v>7700</v>
      </c>
      <c r="F56" s="228"/>
      <c r="G56" s="227"/>
      <c r="H56" s="227"/>
      <c r="I56" s="227"/>
      <c r="J56" s="227">
        <v>9708</v>
      </c>
      <c r="K56" s="227"/>
      <c r="L56" s="226">
        <v>110025</v>
      </c>
      <c r="M56" s="226">
        <v>10946</v>
      </c>
      <c r="N56" s="228">
        <v>0</v>
      </c>
      <c r="O56" s="226">
        <v>0</v>
      </c>
      <c r="P56" s="226">
        <v>0</v>
      </c>
      <c r="Q56" s="226">
        <v>0</v>
      </c>
      <c r="R56" s="228">
        <v>25000</v>
      </c>
      <c r="S56" s="228">
        <v>13962</v>
      </c>
      <c r="T56" s="228">
        <v>13658.4</v>
      </c>
      <c r="U56" s="228">
        <v>9105.6</v>
      </c>
      <c r="V56" s="228">
        <v>1335</v>
      </c>
      <c r="W56" s="228">
        <v>4460</v>
      </c>
      <c r="X56" s="228">
        <v>0</v>
      </c>
      <c r="Y56" s="228"/>
      <c r="Z56" s="228"/>
      <c r="AA56" s="228"/>
      <c r="AB56" s="228"/>
      <c r="AC56" s="228"/>
      <c r="AD56" s="228"/>
      <c r="AE56" s="229">
        <f t="shared" si="0"/>
        <v>309980</v>
      </c>
    </row>
    <row r="57" spans="1:31" ht="15.75">
      <c r="A57" s="230" t="str">
        <f>+'Original ABG Allocation'!A57</f>
        <v>52</v>
      </c>
      <c r="B57" s="230" t="str">
        <f>+'Original ABG Allocation'!B57</f>
        <v>WAYNE</v>
      </c>
      <c r="C57" s="232">
        <v>0</v>
      </c>
      <c r="D57" s="232">
        <v>5900</v>
      </c>
      <c r="E57" s="243">
        <v>0</v>
      </c>
      <c r="F57" s="232"/>
      <c r="G57" s="233"/>
      <c r="H57" s="233"/>
      <c r="I57" s="233"/>
      <c r="J57" s="227">
        <v>5300</v>
      </c>
      <c r="K57" s="234"/>
      <c r="L57" s="226">
        <v>725466</v>
      </c>
      <c r="M57" s="226">
        <v>24479</v>
      </c>
      <c r="N57" s="228">
        <v>0</v>
      </c>
      <c r="O57" s="226">
        <v>40000</v>
      </c>
      <c r="P57" s="226">
        <v>0</v>
      </c>
      <c r="Q57" s="226">
        <v>53000</v>
      </c>
      <c r="R57" s="228">
        <v>150000</v>
      </c>
      <c r="S57" s="228">
        <v>31281</v>
      </c>
      <c r="T57" s="228">
        <v>30602.399999999998</v>
      </c>
      <c r="U57" s="228">
        <v>20401.600000000002</v>
      </c>
      <c r="V57" s="228">
        <v>2997</v>
      </c>
      <c r="W57" s="228">
        <v>9998</v>
      </c>
      <c r="X57" s="228">
        <v>0</v>
      </c>
      <c r="Y57" s="228"/>
      <c r="Z57" s="228"/>
      <c r="AA57" s="228"/>
      <c r="AB57" s="228"/>
      <c r="AC57" s="228"/>
      <c r="AD57" s="228"/>
      <c r="AE57" s="229">
        <f t="shared" si="0"/>
        <v>1099425</v>
      </c>
    </row>
    <row r="58" spans="1:31" ht="16.5" thickBot="1">
      <c r="A58" s="213"/>
      <c r="B58" s="235" t="s">
        <v>147</v>
      </c>
      <c r="C58" s="236">
        <f aca="true" t="shared" si="1" ref="C58:X58">SUM(C6:C57)</f>
        <v>601538</v>
      </c>
      <c r="D58" s="236">
        <f t="shared" si="1"/>
        <v>571196.11</v>
      </c>
      <c r="E58" s="236">
        <f t="shared" si="1"/>
        <v>153900</v>
      </c>
      <c r="F58" s="236"/>
      <c r="G58" s="236">
        <f t="shared" si="1"/>
        <v>413956.68000000005</v>
      </c>
      <c r="H58" s="236">
        <f t="shared" si="1"/>
        <v>200000</v>
      </c>
      <c r="I58" s="236">
        <f t="shared" si="1"/>
        <v>4025</v>
      </c>
      <c r="J58" s="236">
        <f t="shared" si="1"/>
        <v>260000</v>
      </c>
      <c r="K58" s="237">
        <f t="shared" si="1"/>
        <v>52000</v>
      </c>
      <c r="L58" s="237">
        <f t="shared" si="1"/>
        <v>29194353</v>
      </c>
      <c r="M58" s="236">
        <f t="shared" si="1"/>
        <v>5040053</v>
      </c>
      <c r="N58" s="236">
        <f t="shared" si="1"/>
        <v>250000</v>
      </c>
      <c r="O58" s="236">
        <f t="shared" si="1"/>
        <v>2168000</v>
      </c>
      <c r="P58" s="236">
        <f>SUM(P6:P57)</f>
        <v>2187591</v>
      </c>
      <c r="Q58" s="236">
        <f>SUM(Q6:Q57)</f>
        <v>3826463</v>
      </c>
      <c r="R58" s="236">
        <f>SUM(R6:R57)</f>
        <v>4588669</v>
      </c>
      <c r="S58" s="238">
        <f t="shared" si="1"/>
        <v>4928288.7</v>
      </c>
      <c r="T58" s="238">
        <f t="shared" si="1"/>
        <v>4721123.152000001</v>
      </c>
      <c r="U58" s="238">
        <f t="shared" si="1"/>
        <v>3147415.4346666676</v>
      </c>
      <c r="V58" s="238">
        <f t="shared" si="1"/>
        <v>512447.82333333336</v>
      </c>
      <c r="W58" s="238">
        <f t="shared" si="1"/>
        <v>2068483.9</v>
      </c>
      <c r="X58" s="236">
        <f t="shared" si="1"/>
        <v>1112836</v>
      </c>
      <c r="Y58" s="236"/>
      <c r="Z58" s="236"/>
      <c r="AA58" s="236"/>
      <c r="AB58" s="236"/>
      <c r="AC58" s="236"/>
      <c r="AD58" s="236"/>
      <c r="AE58" s="236">
        <f>SUM(AE6:AE57)</f>
        <v>66002339.8</v>
      </c>
    </row>
    <row r="59" spans="4:8" ht="13.5" thickTop="1">
      <c r="D59" s="130"/>
      <c r="E59" s="130"/>
      <c r="F59" s="130"/>
      <c r="H59" s="130"/>
    </row>
    <row r="60" spans="4:30" ht="12.75">
      <c r="D60" s="134"/>
      <c r="E60" s="134"/>
      <c r="F60" s="134"/>
      <c r="H60" s="130"/>
      <c r="I60" s="187"/>
      <c r="J60" s="187"/>
      <c r="K60" s="187"/>
      <c r="L60" s="187"/>
      <c r="M60" s="187"/>
      <c r="N60" s="188"/>
      <c r="O60" s="187"/>
      <c r="P60" s="187"/>
      <c r="Q60" s="187"/>
      <c r="R60" s="187"/>
      <c r="S60" s="9"/>
      <c r="T60" s="9"/>
      <c r="U60" s="9"/>
      <c r="V60" s="9"/>
      <c r="W60" s="9"/>
      <c r="X60" s="187"/>
      <c r="Y60" s="187"/>
      <c r="Z60" s="187"/>
      <c r="AA60" s="187"/>
      <c r="AB60" s="187"/>
      <c r="AC60" s="187"/>
      <c r="AD60" s="187"/>
    </row>
    <row r="61" spans="4:30" ht="12.75">
      <c r="D61" s="134"/>
      <c r="E61" s="134"/>
      <c r="F61" s="134"/>
      <c r="H61" s="130"/>
      <c r="I61" s="187"/>
      <c r="J61" s="187"/>
      <c r="K61" s="187"/>
      <c r="L61" s="187"/>
      <c r="M61" s="187"/>
      <c r="N61" s="188"/>
      <c r="O61" s="187"/>
      <c r="P61" s="187"/>
      <c r="Q61" s="187"/>
      <c r="R61" s="187"/>
      <c r="S61" s="9"/>
      <c r="T61" s="9"/>
      <c r="U61" s="9"/>
      <c r="V61" s="9"/>
      <c r="W61" s="9"/>
      <c r="X61" s="187"/>
      <c r="Y61" s="187"/>
      <c r="Z61" s="187"/>
      <c r="AA61" s="187"/>
      <c r="AB61" s="187"/>
      <c r="AC61" s="187"/>
      <c r="AD61" s="187"/>
    </row>
    <row r="62" spans="4:30" ht="12.75">
      <c r="D62" s="134"/>
      <c r="E62" s="134"/>
      <c r="F62" s="134"/>
      <c r="H62" s="130"/>
      <c r="I62" s="187"/>
      <c r="J62" s="187"/>
      <c r="K62" s="187"/>
      <c r="L62" s="187"/>
      <c r="M62" s="187"/>
      <c r="N62" s="188"/>
      <c r="O62" s="187"/>
      <c r="P62" s="187"/>
      <c r="Q62" s="187"/>
      <c r="R62" s="187"/>
      <c r="S62" s="9"/>
      <c r="T62" s="9"/>
      <c r="U62" s="9"/>
      <c r="V62" s="9"/>
      <c r="W62" s="9"/>
      <c r="X62" s="187"/>
      <c r="Y62" s="187"/>
      <c r="Z62" s="187"/>
      <c r="AA62" s="187"/>
      <c r="AB62" s="187"/>
      <c r="AC62" s="187"/>
      <c r="AD62" s="187"/>
    </row>
    <row r="63" spans="4:8" ht="12.75">
      <c r="D63" s="130"/>
      <c r="E63" s="130"/>
      <c r="F63" s="130"/>
      <c r="H63" s="130"/>
    </row>
    <row r="64" spans="4:8" ht="12.75">
      <c r="D64" s="130"/>
      <c r="E64" s="130"/>
      <c r="F64" s="130"/>
      <c r="H64" s="130"/>
    </row>
    <row r="65" spans="4:8" ht="12.75">
      <c r="D65" s="130"/>
      <c r="E65" s="130"/>
      <c r="F65" s="130"/>
      <c r="H65" s="130"/>
    </row>
    <row r="66" spans="4:8" ht="12.75">
      <c r="D66" s="130"/>
      <c r="E66" s="130"/>
      <c r="F66" s="130"/>
      <c r="H66" s="130"/>
    </row>
  </sheetData>
  <sheetProtection/>
  <conditionalFormatting sqref="C6:F58 H6:K57 AE3 E58:J58 M58:AE58">
    <cfRule type="cellIs" priority="101" dxfId="0" operator="lessThan" stopIfTrue="1">
      <formula>0</formula>
    </cfRule>
  </conditionalFormatting>
  <conditionalFormatting sqref="R6:R57 X6:AD57">
    <cfRule type="cellIs" priority="83" dxfId="0" operator="lessThan" stopIfTrue="1">
      <formula>0</formula>
    </cfRule>
  </conditionalFormatting>
  <conditionalFormatting sqref="O6:Q56">
    <cfRule type="cellIs" priority="74" dxfId="0" operator="lessThan" stopIfTrue="1">
      <formula>0</formula>
    </cfRule>
  </conditionalFormatting>
  <conditionalFormatting sqref="O6:Q56">
    <cfRule type="cellIs" priority="73" dxfId="0" operator="lessThan" stopIfTrue="1">
      <formula>0</formula>
    </cfRule>
  </conditionalFormatting>
  <conditionalFormatting sqref="O18:Q57">
    <cfRule type="cellIs" priority="72" dxfId="0" operator="lessThan" stopIfTrue="1">
      <formula>0</formula>
    </cfRule>
  </conditionalFormatting>
  <conditionalFormatting sqref="O18:Q57">
    <cfRule type="cellIs" priority="71" dxfId="0" operator="lessThan" stopIfTrue="1">
      <formula>0</formula>
    </cfRule>
  </conditionalFormatting>
  <conditionalFormatting sqref="G6:G57">
    <cfRule type="cellIs" priority="69" dxfId="0" operator="lessThan" stopIfTrue="1">
      <formula>0</formula>
    </cfRule>
  </conditionalFormatting>
  <conditionalFormatting sqref="M36">
    <cfRule type="cellIs" priority="34" dxfId="0" operator="lessThan" stopIfTrue="1">
      <formula>0</formula>
    </cfRule>
  </conditionalFormatting>
  <conditionalFormatting sqref="L6:L17">
    <cfRule type="cellIs" priority="33" dxfId="0" operator="lessThan" stopIfTrue="1">
      <formula>0</formula>
    </cfRule>
  </conditionalFormatting>
  <conditionalFormatting sqref="L6:L17">
    <cfRule type="cellIs" priority="32" dxfId="0" operator="lessThan" stopIfTrue="1">
      <formula>0</formula>
    </cfRule>
  </conditionalFormatting>
  <conditionalFormatting sqref="L18:L57">
    <cfRule type="cellIs" priority="31" dxfId="0" operator="lessThan" stopIfTrue="1">
      <formula>0</formula>
    </cfRule>
  </conditionalFormatting>
  <conditionalFormatting sqref="L18:L57">
    <cfRule type="cellIs" priority="30" dxfId="0" operator="lessThan" stopIfTrue="1">
      <formula>0</formula>
    </cfRule>
  </conditionalFormatting>
  <conditionalFormatting sqref="M6:M35">
    <cfRule type="cellIs" priority="29" dxfId="0" operator="lessThan" stopIfTrue="1">
      <formula>0</formula>
    </cfRule>
  </conditionalFormatting>
  <conditionalFormatting sqref="M37:M57">
    <cfRule type="cellIs" priority="28" dxfId="0" operator="lessThan" stopIfTrue="1">
      <formula>0</formula>
    </cfRule>
  </conditionalFormatting>
  <conditionalFormatting sqref="N6:N56">
    <cfRule type="cellIs" priority="27" dxfId="0" operator="lessThan" stopIfTrue="1">
      <formula>0</formula>
    </cfRule>
  </conditionalFormatting>
  <conditionalFormatting sqref="N57">
    <cfRule type="cellIs" priority="26" dxfId="0" operator="lessThan" stopIfTrue="1">
      <formula>0</formula>
    </cfRule>
  </conditionalFormatting>
  <conditionalFormatting sqref="O6:Q57">
    <cfRule type="cellIs" priority="40" dxfId="0" operator="lessThan" stopIfTrue="1">
      <formula>0</formula>
    </cfRule>
  </conditionalFormatting>
  <conditionalFormatting sqref="O6:Q56">
    <cfRule type="cellIs" priority="39" dxfId="0" operator="lessThan" stopIfTrue="1">
      <formula>0</formula>
    </cfRule>
  </conditionalFormatting>
  <conditionalFormatting sqref="M18:M57">
    <cfRule type="cellIs" priority="20" dxfId="0" operator="lessThan" stopIfTrue="1">
      <formula>0</formula>
    </cfRule>
  </conditionalFormatting>
  <conditionalFormatting sqref="L6:L57">
    <cfRule type="cellIs" priority="25" dxfId="0" operator="lessThan" stopIfTrue="1">
      <formula>0</formula>
    </cfRule>
  </conditionalFormatting>
  <conditionalFormatting sqref="L6:L52">
    <cfRule type="cellIs" priority="24" dxfId="0" operator="lessThan" stopIfTrue="1">
      <formula>0</formula>
    </cfRule>
  </conditionalFormatting>
  <conditionalFormatting sqref="M6:M17">
    <cfRule type="cellIs" priority="23" dxfId="0" operator="lessThan" stopIfTrue="1">
      <formula>0</formula>
    </cfRule>
  </conditionalFormatting>
  <conditionalFormatting sqref="M6:M17">
    <cfRule type="cellIs" priority="22" dxfId="0" operator="lessThan" stopIfTrue="1">
      <formula>0</formula>
    </cfRule>
  </conditionalFormatting>
  <conditionalFormatting sqref="M18:M57">
    <cfRule type="cellIs" priority="21" dxfId="0" operator="lessThan" stopIfTrue="1">
      <formula>0</formula>
    </cfRule>
  </conditionalFormatting>
  <conditionalFormatting sqref="S6:W57">
    <cfRule type="containsText" priority="16" dxfId="16" operator="containsText" text="TRUE">
      <formula>NOT(ISERROR(SEARCH("TRUE",S6)))</formula>
    </cfRule>
  </conditionalFormatting>
  <conditionalFormatting sqref="S6:W57">
    <cfRule type="expression" priority="15" dxfId="15">
      <formula>'Other Funds-Revision No. 1'!#REF!="TRUE"</formula>
    </cfRule>
  </conditionalFormatting>
  <printOptions/>
  <pageMargins left="0.3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9.140625" defaultRowHeight="12.75"/>
  <cols>
    <col min="1" max="1" width="5.00390625" style="1" customWidth="1"/>
    <col min="2" max="2" width="20.00390625" style="1" bestFit="1" customWidth="1"/>
    <col min="3" max="4" width="13.8515625" style="131" bestFit="1" customWidth="1"/>
    <col min="5" max="6" width="13.8515625" style="131" customWidth="1"/>
    <col min="7" max="7" width="10.57421875" style="130" bestFit="1" customWidth="1"/>
    <col min="8" max="8" width="9.57421875" style="131" bestFit="1" customWidth="1"/>
    <col min="9" max="9" width="12.421875" style="131" bestFit="1" customWidth="1"/>
    <col min="10" max="10" width="9.57421875" style="131" bestFit="1" customWidth="1"/>
    <col min="11" max="11" width="9.140625" style="131" bestFit="1" customWidth="1"/>
    <col min="12" max="12" width="12.28125" style="131" bestFit="1" customWidth="1"/>
    <col min="13" max="13" width="13.140625" style="131" bestFit="1" customWidth="1"/>
    <col min="14" max="14" width="9.57421875" style="131" bestFit="1" customWidth="1"/>
    <col min="15" max="15" width="11.28125" style="131" bestFit="1" customWidth="1"/>
    <col min="16" max="16" width="11.421875" style="131" bestFit="1" customWidth="1"/>
    <col min="17" max="17" width="12.8515625" style="131" bestFit="1" customWidth="1"/>
    <col min="18" max="18" width="16.421875" style="131" bestFit="1" customWidth="1"/>
    <col min="19" max="19" width="12.28125" style="131" bestFit="1" customWidth="1"/>
    <col min="20" max="21" width="17.28125" style="131" customWidth="1"/>
    <col min="22" max="22" width="12.28125" style="131" customWidth="1"/>
    <col min="23" max="23" width="19.421875" style="131" customWidth="1"/>
    <col min="24" max="31" width="22.00390625" style="131" customWidth="1"/>
    <col min="32" max="32" width="15.140625" style="131" bestFit="1" customWidth="1"/>
    <col min="33" max="16384" width="9.140625" style="1" customWidth="1"/>
  </cols>
  <sheetData>
    <row r="1" ht="12.75">
      <c r="A1" s="44" t="s">
        <v>157</v>
      </c>
    </row>
    <row r="2" spans="1:32" s="2" customFormat="1" ht="12.75">
      <c r="A2" s="1" t="s">
        <v>143</v>
      </c>
      <c r="B2" s="1"/>
      <c r="C2" s="112"/>
      <c r="D2" s="131"/>
      <c r="E2" s="131"/>
      <c r="F2" s="131"/>
      <c r="G2" s="130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s="49" customFormat="1" ht="12.75">
      <c r="A3" s="48" t="str">
        <f>+'Original ABG Allocation'!A3</f>
        <v>FY 2021-22</v>
      </c>
      <c r="B3" s="1"/>
      <c r="C3" s="119" t="str">
        <f>+'Other Funds Summary'!C3</f>
        <v>(1)</v>
      </c>
      <c r="D3" s="119" t="str">
        <f>+'Other Funds Summary'!D3</f>
        <v>(2)</v>
      </c>
      <c r="E3" s="119" t="str">
        <f>+'Other Funds Summary'!E3</f>
        <v>(3)</v>
      </c>
      <c r="F3" s="119" t="str">
        <f>+'Other Funds Summary'!F3</f>
        <v>(3)</v>
      </c>
      <c r="G3" s="119" t="str">
        <f>+'Other Funds Summary'!G3</f>
        <v>(4)</v>
      </c>
      <c r="H3" s="119" t="str">
        <f>+'Other Funds Summary'!H3</f>
        <v>(5)</v>
      </c>
      <c r="I3" s="119" t="str">
        <f>+'Other Funds Summary'!I3</f>
        <v>(6)</v>
      </c>
      <c r="J3" s="119" t="str">
        <f>+'Other Funds Summary'!J3</f>
        <v>(7)</v>
      </c>
      <c r="K3" s="119" t="str">
        <f>+'Other Funds Summary'!K3</f>
        <v>(8)</v>
      </c>
      <c r="L3" s="119" t="str">
        <f>+'Other Funds Summary'!L3</f>
        <v>(9)</v>
      </c>
      <c r="M3" s="119" t="str">
        <f>+'Other Funds Summary'!M3</f>
        <v>(10)</v>
      </c>
      <c r="N3" s="119" t="str">
        <f>+'Other Funds Summary'!N3</f>
        <v>(11)</v>
      </c>
      <c r="O3" s="119" t="str">
        <f>+'Other Funds Summary'!O3</f>
        <v>(12)</v>
      </c>
      <c r="P3" s="119" t="str">
        <f>+'Other Funds Summary'!P3</f>
        <v>(13)</v>
      </c>
      <c r="Q3" s="119" t="str">
        <f>+'Other Funds Summary'!Q3</f>
        <v>(14)</v>
      </c>
      <c r="R3" s="119" t="str">
        <f>+'Other Funds Summary'!R3</f>
        <v>(15)</v>
      </c>
      <c r="S3" s="119" t="str">
        <f>+'Other Funds Summary'!S3</f>
        <v>(16)</v>
      </c>
      <c r="T3" s="119" t="str">
        <f>+'Other Funds Summary'!T3</f>
        <v>(17)</v>
      </c>
      <c r="U3" s="119" t="str">
        <f>+'Other Funds Summary'!U3</f>
        <v>(18)</v>
      </c>
      <c r="V3" s="119" t="str">
        <f>+'Other Funds Summary'!V3</f>
        <v>(19)</v>
      </c>
      <c r="W3" s="119" t="str">
        <f>+'Other Funds Summary'!W3</f>
        <v>(20)</v>
      </c>
      <c r="X3" s="119" t="str">
        <f>+'Other Funds Summary'!X3</f>
        <v>(21)</v>
      </c>
      <c r="Y3" s="119" t="str">
        <f>+'Other Funds Summary'!Y3</f>
        <v>(22)</v>
      </c>
      <c r="Z3" s="119" t="str">
        <f>+'Other Funds Summary'!Z3</f>
        <v>(23)</v>
      </c>
      <c r="AA3" s="119" t="str">
        <f>+'Other Funds Summary'!AA3</f>
        <v>(24)</v>
      </c>
      <c r="AB3" s="119" t="str">
        <f>+'Other Funds Summary'!AB3</f>
        <v>(25)</v>
      </c>
      <c r="AC3" s="119" t="str">
        <f>+'Other Funds Summary'!AC3</f>
        <v>(26)</v>
      </c>
      <c r="AD3" s="119" t="str">
        <f>+'Other Funds Summary'!AD3</f>
        <v>(27)</v>
      </c>
      <c r="AE3" s="119" t="str">
        <f>+'Other Funds Summary'!AE3</f>
        <v>(28)</v>
      </c>
      <c r="AF3" s="119">
        <f>+'Other Funds Summary'!AF3</f>
        <v>0</v>
      </c>
    </row>
    <row r="4" spans="1:32" s="51" customFormat="1" ht="12.75">
      <c r="A4" s="1"/>
      <c r="B4" s="2"/>
      <c r="C4" s="211" t="str">
        <f>+'Other Funds Summary'!C4</f>
        <v>Ombudsman</v>
      </c>
      <c r="D4" s="211" t="str">
        <f>+'Other Funds Summary'!D4</f>
        <v>Ombudsman</v>
      </c>
      <c r="E4" s="211" t="str">
        <f>+'Other Funds Summary'!E4</f>
        <v>Ombudsman</v>
      </c>
      <c r="F4" s="211" t="str">
        <f>+'Other Funds Summary'!F4</f>
        <v>Ombudsman</v>
      </c>
      <c r="G4" s="211" t="str">
        <f>+'Other Funds Summary'!G4</f>
        <v>PA MEDI</v>
      </c>
      <c r="H4" s="211" t="str">
        <f>+'Other Funds Summary'!H4</f>
        <v>PA MEDI</v>
      </c>
      <c r="I4" s="211" t="str">
        <f>+'Other Funds Summary'!I4</f>
        <v>PA MEDI</v>
      </c>
      <c r="J4" s="211" t="str">
        <f>+'Other Funds Summary'!J4</f>
        <v>PA MEDI</v>
      </c>
      <c r="K4" s="211" t="str">
        <f>+'Other Funds Summary'!K4</f>
        <v>PA MEDI</v>
      </c>
      <c r="L4" s="211" t="str">
        <f>+'Other Funds Summary'!L4</f>
        <v>OPTIONS</v>
      </c>
      <c r="M4" s="211" t="str">
        <f>+'Other Funds Summary'!M4</f>
        <v>Block Grant</v>
      </c>
      <c r="N4" s="211"/>
      <c r="O4" s="211" t="str">
        <f>+'Other Funds Summary'!O4</f>
        <v>Protective</v>
      </c>
      <c r="P4" s="211" t="str">
        <f>+'Other Funds Summary'!P4</f>
        <v>PS</v>
      </c>
      <c r="Q4" s="211" t="str">
        <f>+'Other Funds Summary'!Q4</f>
        <v>OPTIONS</v>
      </c>
      <c r="R4" s="211" t="str">
        <f>+'Other Funds Summary'!R4</f>
        <v>Block Grant</v>
      </c>
      <c r="S4" s="211" t="str">
        <f>+'Other Funds Summary'!S4</f>
        <v>ARPA </v>
      </c>
      <c r="T4" s="211" t="s">
        <v>280</v>
      </c>
      <c r="U4" s="211" t="s">
        <v>280</v>
      </c>
      <c r="V4" s="211" t="s">
        <v>280</v>
      </c>
      <c r="W4" s="211" t="s">
        <v>280</v>
      </c>
      <c r="X4" s="211" t="str">
        <f>+'Other Funds Summary'!X4</f>
        <v>ADRC</v>
      </c>
      <c r="Y4" s="211" t="str">
        <f>'Other Funds Summary'!Y4</f>
        <v>FFCRA</v>
      </c>
      <c r="Z4" s="211" t="str">
        <f>'Other Funds Summary'!Z4</f>
        <v>FFCRA </v>
      </c>
      <c r="AA4" s="211" t="str">
        <f>'Other Funds Summary'!AA4</f>
        <v>CARES</v>
      </c>
      <c r="AB4" s="211" t="str">
        <f>'Other Funds Summary'!AB4</f>
        <v>CARES</v>
      </c>
      <c r="AC4" s="211" t="str">
        <f>'Other Funds Summary'!AC4</f>
        <v>CARES</v>
      </c>
      <c r="AD4" s="211" t="str">
        <f>'Other Funds Summary'!AD4</f>
        <v>PS Reserve Staff</v>
      </c>
      <c r="AE4" s="211" t="str">
        <f>'Other Funds Summary'!AE4</f>
        <v>Senior Center</v>
      </c>
      <c r="AF4" s="119" t="str">
        <f>+'Other Funds Summary'!AF4</f>
        <v>TOTAL</v>
      </c>
    </row>
    <row r="5" spans="1:32" s="51" customFormat="1" ht="12.75">
      <c r="A5" s="1"/>
      <c r="B5" s="2"/>
      <c r="C5" s="211" t="str">
        <f>+'Other Funds Summary'!C5</f>
        <v>ROC</v>
      </c>
      <c r="D5" s="211" t="str">
        <f>+'Other Funds Summary'!D5</f>
        <v>Volunteers</v>
      </c>
      <c r="E5" s="211" t="str">
        <f>+'Other Funds Summary'!E5</f>
        <v>Fed Care Act </v>
      </c>
      <c r="F5" s="211" t="str">
        <f>+'Other Funds Summary'!F5</f>
        <v>Fed Addl Care Act</v>
      </c>
      <c r="G5" s="211" t="str">
        <f>+'Other Funds Summary'!G5</f>
        <v>Reg. Staff</v>
      </c>
      <c r="H5" s="211" t="str">
        <f>+'Other Funds Summary'!H5</f>
        <v>Helpline</v>
      </c>
      <c r="I5" s="211" t="str">
        <f>+'Other Funds Summary'!I5</f>
        <v>Telecenter </v>
      </c>
      <c r="J5" s="211" t="str">
        <f>+'Other Funds Summary'!J5</f>
        <v>Base</v>
      </c>
      <c r="K5" s="211" t="str">
        <f>+'Other Funds Summary'!K5</f>
        <v>PHLP</v>
      </c>
      <c r="L5" s="211" t="str">
        <f>+'Other Funds Summary'!L5</f>
        <v>Services</v>
      </c>
      <c r="M5" s="211" t="str">
        <f>+'Other Funds Summary'!M5</f>
        <v>Supplement</v>
      </c>
      <c r="N5" s="211" t="str">
        <f>+'Other Funds Summary'!N5</f>
        <v>SNHT</v>
      </c>
      <c r="O5" s="211" t="str">
        <f>+'Other Funds Summary'!O5</f>
        <v>Services</v>
      </c>
      <c r="P5" s="211" t="str">
        <f>+'Other Funds Summary'!P5</f>
        <v>Personnel</v>
      </c>
      <c r="Q5" s="211" t="str">
        <f>+'Other Funds Summary'!Q5</f>
        <v>Services (2)</v>
      </c>
      <c r="R5" s="211" t="str">
        <f>+'Other Funds Summary'!R5</f>
        <v>Supplement (2)</v>
      </c>
      <c r="S5" s="211" t="str">
        <f>+'Other Funds Summary'!S5</f>
        <v>Suppt Svs</v>
      </c>
      <c r="T5" s="211" t="str">
        <f>+'Other Funds Summary'!T5</f>
        <v>HD Meals</v>
      </c>
      <c r="U5" s="211" t="str">
        <f>+'Other Funds Summary'!U5</f>
        <v>Cong Meals</v>
      </c>
      <c r="V5" s="211" t="str">
        <f>+'Other Funds Summary'!V5</f>
        <v>Prev Health</v>
      </c>
      <c r="W5" s="211" t="str">
        <f>+'Other Funds Summary'!W5</f>
        <v>Family Caregiver</v>
      </c>
      <c r="X5" s="211" t="str">
        <f>+'Other Funds Summary'!X5</f>
        <v>Vaccine Suppt </v>
      </c>
      <c r="Y5" s="211" t="str">
        <f>'Other Funds Summary'!Y5</f>
        <v>HDMs</v>
      </c>
      <c r="Z5" s="211" t="str">
        <f>'Other Funds Summary'!Z5</f>
        <v>CMs</v>
      </c>
      <c r="AA5" s="211" t="str">
        <f>'Other Funds Summary'!AA5</f>
        <v>Services</v>
      </c>
      <c r="AB5" s="211" t="str">
        <f>'Other Funds Summary'!AB5</f>
        <v>Meals</v>
      </c>
      <c r="AC5" s="211" t="str">
        <f>'Other Funds Summary'!AC5</f>
        <v>Caregiver</v>
      </c>
      <c r="AD5" s="211"/>
      <c r="AE5" s="211"/>
      <c r="AF5" s="132" t="str">
        <f>+'Other Funds Summary'!AF5</f>
        <v>OTHER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177">
        <f>'Other Funds Summary'!C6+'Other Funds-Revision No. 1'!C6</f>
        <v>0</v>
      </c>
      <c r="D6" s="177">
        <f>'Other Funds Summary'!D6+'Other Funds-Revision No. 1'!D6</f>
        <v>5475</v>
      </c>
      <c r="E6" s="177">
        <f>'Other Funds Summary'!E6+'Other Funds-Revision No. 1'!E6</f>
        <v>8200</v>
      </c>
      <c r="F6" s="177">
        <v>0</v>
      </c>
      <c r="G6" s="177">
        <f>'Other Funds Summary'!G6+'Other Funds-Revision No. 1'!G6</f>
        <v>0</v>
      </c>
      <c r="H6" s="177">
        <f>'Other Funds Summary'!H6+'Other Funds-Revision No. 1'!H6</f>
        <v>0</v>
      </c>
      <c r="I6" s="177">
        <f>'Other Funds Summary'!I6+'Other Funds-Revision No. 1'!I6</f>
        <v>0</v>
      </c>
      <c r="J6" s="177">
        <f>'Other Funds Summary'!J6+'Other Funds-Revision No. 1'!J6</f>
        <v>2677</v>
      </c>
      <c r="K6" s="177">
        <f>'Other Funds Summary'!K6+'Other Funds-Revision No. 1'!K6</f>
        <v>0</v>
      </c>
      <c r="L6" s="177">
        <f>'Other Funds Summary'!L6+'Other Funds-Revision No. 1'!L6</f>
        <v>391871</v>
      </c>
      <c r="M6" s="177">
        <f>'Other Funds Summary'!M6+'Other Funds-Revision No. 1'!M6</f>
        <v>130651</v>
      </c>
      <c r="N6" s="177">
        <f>'Other Funds Summary'!N6+'Other Funds-Revision No. 1'!N6</f>
        <v>0</v>
      </c>
      <c r="O6" s="177">
        <f>'Other Funds Summary'!O6+'Other Funds-Revision No. 1'!O6</f>
        <v>53997</v>
      </c>
      <c r="P6" s="177">
        <f>'Other Funds Summary'!P6+'Other Funds-Revision No. 1'!P6</f>
        <v>97000</v>
      </c>
      <c r="Q6" s="177">
        <f>'Other Funds Summary'!Q6+'Other Funds-Revision No. 1'!Q6</f>
        <v>0</v>
      </c>
      <c r="R6" s="177">
        <f>'Other Funds Summary'!R6+'Other Funds-Revision No. 1'!R6</f>
        <v>0</v>
      </c>
      <c r="S6" s="177">
        <f>'Other Funds Summary'!S6+'Other Funds-Revision No. 1'!S6</f>
        <v>361424</v>
      </c>
      <c r="T6" s="177">
        <f>'Other Funds Summary'!T6+'Other Funds-Revision No. 1'!T6</f>
        <v>353566.8</v>
      </c>
      <c r="U6" s="177">
        <f>'Other Funds Summary'!U6+'Other Funds-Revision No. 1'!U6</f>
        <v>235711.2</v>
      </c>
      <c r="V6" s="177">
        <f>'Other Funds Summary'!V6+'Other Funds-Revision No. 1'!V6</f>
        <v>34571</v>
      </c>
      <c r="W6" s="177">
        <f>'Other Funds Summary'!W6+'Other Funds-Revision No. 1'!W6</f>
        <v>115464</v>
      </c>
      <c r="X6" s="177">
        <f>'Other Funds Summary'!X6+'Other Funds-Revision No. 1'!X6</f>
        <v>0</v>
      </c>
      <c r="Y6" s="177">
        <f>'Other Funds Summary'!Y6+'Other Funds-Revision No. 1'!Y6</f>
        <v>0</v>
      </c>
      <c r="Z6" s="177">
        <f>'Other Funds Summary'!Z6+'Other Funds-Revision No. 1'!Z6</f>
        <v>0</v>
      </c>
      <c r="AA6" s="177">
        <f>'Other Funds Summary'!AA6+'Other Funds-Revision No. 1'!AA6</f>
        <v>0</v>
      </c>
      <c r="AB6" s="177">
        <f>'Other Funds Summary'!AB6+'Other Funds-Revision No. 1'!AB6</f>
        <v>0</v>
      </c>
      <c r="AC6" s="177">
        <f>'Other Funds Summary'!AC6+'Other Funds-Revision No. 1'!AC6</f>
        <v>0</v>
      </c>
      <c r="AD6" s="177"/>
      <c r="AE6" s="177"/>
      <c r="AF6" s="177">
        <f>'Other Funds Summary'!AF6+'Other Funds-Revision No. 1'!AE6</f>
        <v>1790608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77">
        <f>'Other Funds Summary'!C7+'Other Funds-Revision No. 1'!C7</f>
        <v>393840</v>
      </c>
      <c r="D7" s="177">
        <f>'Other Funds Summary'!D7+'Other Funds-Revision No. 1'!D7</f>
        <v>8025</v>
      </c>
      <c r="E7" s="177">
        <f>'Other Funds Summary'!E7+'Other Funds-Revision No. 1'!E7</f>
        <v>0</v>
      </c>
      <c r="F7" s="177">
        <v>0</v>
      </c>
      <c r="G7" s="177">
        <f>'Other Funds Summary'!G7+'Other Funds-Revision No. 1'!G7</f>
        <v>0</v>
      </c>
      <c r="H7" s="177">
        <f>'Other Funds Summary'!H7+'Other Funds-Revision No. 1'!H7</f>
        <v>0</v>
      </c>
      <c r="I7" s="177">
        <f>'Other Funds Summary'!I7+'Other Funds-Revision No. 1'!I7</f>
        <v>0</v>
      </c>
      <c r="J7" s="177">
        <f>'Other Funds Summary'!J7+'Other Funds-Revision No. 1'!J7</f>
        <v>3455</v>
      </c>
      <c r="K7" s="177">
        <f>'Other Funds Summary'!K7+'Other Funds-Revision No. 1'!K7</f>
        <v>0</v>
      </c>
      <c r="L7" s="177">
        <f>'Other Funds Summary'!L7+'Other Funds-Revision No. 1'!L7</f>
        <v>404088</v>
      </c>
      <c r="M7" s="177">
        <f>'Other Funds Summary'!M7+'Other Funds-Revision No. 1'!M7</f>
        <v>39593</v>
      </c>
      <c r="N7" s="177">
        <f>'Other Funds Summary'!N7+'Other Funds-Revision No. 1'!N7</f>
        <v>0</v>
      </c>
      <c r="O7" s="177">
        <f>'Other Funds Summary'!O7+'Other Funds-Revision No. 1'!O7</f>
        <v>12275</v>
      </c>
      <c r="P7" s="177">
        <f>'Other Funds Summary'!P7+'Other Funds-Revision No. 1'!P7</f>
        <v>49208</v>
      </c>
      <c r="Q7" s="177">
        <f>'Other Funds Summary'!Q7+'Other Funds-Revision No. 1'!Q7</f>
        <v>0</v>
      </c>
      <c r="R7" s="177">
        <f>'Other Funds Summary'!R7+'Other Funds-Revision No. 1'!R7</f>
        <v>170391</v>
      </c>
      <c r="S7" s="177">
        <f>'Other Funds Summary'!S7+'Other Funds-Revision No. 1'!S7</f>
        <v>10000</v>
      </c>
      <c r="T7" s="177">
        <f>'Other Funds Summary'!T7+'Other Funds-Revision No. 1'!T7</f>
        <v>12000</v>
      </c>
      <c r="U7" s="177">
        <f>'Other Funds Summary'!U7+'Other Funds-Revision No. 1'!U7</f>
        <v>8000</v>
      </c>
      <c r="V7" s="177">
        <f>'Other Funds Summary'!V7+'Other Funds-Revision No. 1'!V7</f>
        <v>2000</v>
      </c>
      <c r="W7" s="177">
        <f>'Other Funds Summary'!W7+'Other Funds-Revision No. 1'!W7</f>
        <v>35000</v>
      </c>
      <c r="X7" s="177">
        <f>'Other Funds Summary'!X7+'Other Funds-Revision No. 1'!X7</f>
        <v>50656</v>
      </c>
      <c r="Y7" s="177">
        <f>'Other Funds Summary'!Y7+'Other Funds-Revision No. 1'!Y7</f>
        <v>0</v>
      </c>
      <c r="Z7" s="177">
        <f>'Other Funds Summary'!Z7+'Other Funds-Revision No. 1'!Z7</f>
        <v>0</v>
      </c>
      <c r="AA7" s="177">
        <f>'Other Funds Summary'!AA7+'Other Funds-Revision No. 1'!AA7</f>
        <v>0</v>
      </c>
      <c r="AB7" s="177">
        <f>'Other Funds Summary'!AB7+'Other Funds-Revision No. 1'!AB7</f>
        <v>0</v>
      </c>
      <c r="AC7" s="177">
        <f>'Other Funds Summary'!AC7+'Other Funds-Revision No. 1'!AC7</f>
        <v>0</v>
      </c>
      <c r="AD7" s="177"/>
      <c r="AE7" s="177"/>
      <c r="AF7" s="177">
        <f>'Other Funds Summary'!AF7+'Other Funds-Revision No. 1'!AE7</f>
        <v>1198531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77">
        <f>'Other Funds Summary'!C8+'Other Funds-Revision No. 1'!C8</f>
        <v>0</v>
      </c>
      <c r="D8" s="177">
        <f>'Other Funds Summary'!D8+'Other Funds-Revision No. 1'!D8</f>
        <v>6750</v>
      </c>
      <c r="E8" s="177">
        <f>'Other Funds Summary'!E8+'Other Funds-Revision No. 1'!E8</f>
        <v>0</v>
      </c>
      <c r="F8" s="177">
        <v>0</v>
      </c>
      <c r="G8" s="177">
        <f>'Other Funds Summary'!G8+'Other Funds-Revision No. 1'!G8</f>
        <v>0</v>
      </c>
      <c r="H8" s="177">
        <f>'Other Funds Summary'!H8+'Other Funds-Revision No. 1'!H8</f>
        <v>0</v>
      </c>
      <c r="I8" s="177">
        <f>'Other Funds Summary'!I8+'Other Funds-Revision No. 1'!I8</f>
        <v>0</v>
      </c>
      <c r="J8" s="177">
        <f>'Other Funds Summary'!J8+'Other Funds-Revision No. 1'!J8</f>
        <v>4768</v>
      </c>
      <c r="K8" s="177">
        <f>'Other Funds Summary'!K8+'Other Funds-Revision No. 1'!K8</f>
        <v>0</v>
      </c>
      <c r="L8" s="177">
        <f>'Other Funds Summary'!L8+'Other Funds-Revision No. 1'!L8</f>
        <v>312841</v>
      </c>
      <c r="M8" s="177">
        <f>'Other Funds Summary'!M8+'Other Funds-Revision No. 1'!M8</f>
        <v>40316</v>
      </c>
      <c r="N8" s="177">
        <f>'Other Funds Summary'!N8+'Other Funds-Revision No. 1'!N8</f>
        <v>0</v>
      </c>
      <c r="O8" s="177">
        <f>'Other Funds Summary'!O8+'Other Funds-Revision No. 1'!O8</f>
        <v>45622</v>
      </c>
      <c r="P8" s="177">
        <f>'Other Funds Summary'!P8+'Other Funds-Revision No. 1'!P8</f>
        <v>56352</v>
      </c>
      <c r="Q8" s="177">
        <f>'Other Funds Summary'!Q8+'Other Funds-Revision No. 1'!Q8</f>
        <v>250475</v>
      </c>
      <c r="R8" s="177">
        <f>'Other Funds Summary'!R8+'Other Funds-Revision No. 1'!R8</f>
        <v>79880</v>
      </c>
      <c r="S8" s="177">
        <f>'Other Funds Summary'!S8+'Other Funds-Revision No. 1'!S8</f>
        <v>51580</v>
      </c>
      <c r="T8" s="177">
        <f>'Other Funds Summary'!T8+'Other Funds-Revision No. 1'!T8</f>
        <v>50458.2</v>
      </c>
      <c r="U8" s="177">
        <f>'Other Funds Summary'!U8+'Other Funds-Revision No. 1'!U8</f>
        <v>33638.8</v>
      </c>
      <c r="V8" s="177">
        <f>'Other Funds Summary'!V8+'Other Funds-Revision No. 1'!V8</f>
        <v>4934</v>
      </c>
      <c r="W8" s="177">
        <f>'Other Funds Summary'!W8+'Other Funds-Revision No. 1'!W8</f>
        <v>16478</v>
      </c>
      <c r="X8" s="177">
        <f>'Other Funds Summary'!X8+'Other Funds-Revision No. 1'!X8</f>
        <v>0</v>
      </c>
      <c r="Y8" s="177">
        <f>'Other Funds Summary'!Y8+'Other Funds-Revision No. 1'!Y8</f>
        <v>0</v>
      </c>
      <c r="Z8" s="177">
        <f>'Other Funds Summary'!Z8+'Other Funds-Revision No. 1'!Z8</f>
        <v>0</v>
      </c>
      <c r="AA8" s="177">
        <f>'Other Funds Summary'!AA8+'Other Funds-Revision No. 1'!AA8</f>
        <v>0</v>
      </c>
      <c r="AB8" s="177">
        <f>'Other Funds Summary'!AB8+'Other Funds-Revision No. 1'!AB8</f>
        <v>0</v>
      </c>
      <c r="AC8" s="177">
        <f>'Other Funds Summary'!AC8+'Other Funds-Revision No. 1'!AC8</f>
        <v>0</v>
      </c>
      <c r="AD8" s="177"/>
      <c r="AE8" s="177"/>
      <c r="AF8" s="177">
        <f>'Other Funds Summary'!AF8+'Other Funds-Revision No. 1'!AE8</f>
        <v>954093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177">
        <f>'Other Funds Summary'!C9+'Other Funds-Revision No. 1'!C9</f>
        <v>0</v>
      </c>
      <c r="D9" s="177">
        <f>'Other Funds Summary'!D9+'Other Funds-Revision No. 1'!D9</f>
        <v>8025</v>
      </c>
      <c r="E9" s="177">
        <f>'Other Funds Summary'!E9+'Other Funds-Revision No. 1'!E9</f>
        <v>0</v>
      </c>
      <c r="F9" s="177">
        <v>0</v>
      </c>
      <c r="G9" s="177">
        <f>'Other Funds Summary'!G9+'Other Funds-Revision No. 1'!G9</f>
        <v>0</v>
      </c>
      <c r="H9" s="177">
        <f>'Other Funds Summary'!H9+'Other Funds-Revision No. 1'!H9</f>
        <v>0</v>
      </c>
      <c r="I9" s="177">
        <f>'Other Funds Summary'!I9+'Other Funds-Revision No. 1'!I9</f>
        <v>0</v>
      </c>
      <c r="J9" s="177">
        <f>'Other Funds Summary'!J9+'Other Funds-Revision No. 1'!J9</f>
        <v>4768</v>
      </c>
      <c r="K9" s="177">
        <f>'Other Funds Summary'!K9+'Other Funds-Revision No. 1'!K9</f>
        <v>0</v>
      </c>
      <c r="L9" s="177">
        <f>'Other Funds Summary'!L9+'Other Funds-Revision No. 1'!L9</f>
        <v>418134</v>
      </c>
      <c r="M9" s="177">
        <f>'Other Funds Summary'!M9+'Other Funds-Revision No. 1'!M9</f>
        <v>69534</v>
      </c>
      <c r="N9" s="177">
        <f>'Other Funds Summary'!N9+'Other Funds-Revision No. 1'!N9</f>
        <v>0</v>
      </c>
      <c r="O9" s="177">
        <f>'Other Funds Summary'!O9+'Other Funds-Revision No. 1'!O9</f>
        <v>54194</v>
      </c>
      <c r="P9" s="177">
        <f>'Other Funds Summary'!P9+'Other Funds-Revision No. 1'!P9</f>
        <v>50000</v>
      </c>
      <c r="Q9" s="177">
        <f>'Other Funds Summary'!Q9+'Other Funds-Revision No. 1'!Q9</f>
        <v>0</v>
      </c>
      <c r="R9" s="177">
        <f>'Other Funds Summary'!R9+'Other Funds-Revision No. 1'!R9</f>
        <v>0</v>
      </c>
      <c r="S9" s="177">
        <f>'Other Funds Summary'!S9+'Other Funds-Revision No. 1'!S9</f>
        <v>80000</v>
      </c>
      <c r="T9" s="177">
        <f>'Other Funds Summary'!T9+'Other Funds-Revision No. 1'!T9</f>
        <v>60000</v>
      </c>
      <c r="U9" s="177">
        <f>'Other Funds Summary'!U9+'Other Funds-Revision No. 1'!U9</f>
        <v>40000</v>
      </c>
      <c r="V9" s="177">
        <f>'Other Funds Summary'!V9+'Other Funds-Revision No. 1'!V9</f>
        <v>8000</v>
      </c>
      <c r="W9" s="177">
        <f>'Other Funds Summary'!W9+'Other Funds-Revision No. 1'!W9</f>
        <v>15000</v>
      </c>
      <c r="X9" s="177">
        <f>'Other Funds Summary'!X9+'Other Funds-Revision No. 1'!X9</f>
        <v>0</v>
      </c>
      <c r="Y9" s="177">
        <f>'Other Funds Summary'!Y9+'Other Funds-Revision No. 1'!Y9</f>
        <v>0</v>
      </c>
      <c r="Z9" s="177">
        <f>'Other Funds Summary'!Z9+'Other Funds-Revision No. 1'!Z9</f>
        <v>0</v>
      </c>
      <c r="AA9" s="177">
        <f>'Other Funds Summary'!AA9+'Other Funds-Revision No. 1'!AA9</f>
        <v>0</v>
      </c>
      <c r="AB9" s="177">
        <f>'Other Funds Summary'!AB9+'Other Funds-Revision No. 1'!AB9</f>
        <v>0</v>
      </c>
      <c r="AC9" s="177">
        <f>'Other Funds Summary'!AC9+'Other Funds-Revision No. 1'!AC9</f>
        <v>0</v>
      </c>
      <c r="AD9" s="177"/>
      <c r="AE9" s="177"/>
      <c r="AF9" s="177">
        <f>'Other Funds Summary'!AF9+'Other Funds-Revision No. 1'!AE9</f>
        <v>807655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177">
        <f>'Other Funds Summary'!C10+'Other Funds-Revision No. 1'!C10</f>
        <v>0</v>
      </c>
      <c r="D10" s="177">
        <f>'Other Funds Summary'!D10+'Other Funds-Revision No. 1'!D10</f>
        <v>5475</v>
      </c>
      <c r="E10" s="177">
        <f>'Other Funds Summary'!E10+'Other Funds-Revision No. 1'!E10</f>
        <v>0</v>
      </c>
      <c r="F10" s="177">
        <v>0</v>
      </c>
      <c r="G10" s="177">
        <f>'Other Funds Summary'!G10+'Other Funds-Revision No. 1'!G10</f>
        <v>0</v>
      </c>
      <c r="H10" s="177">
        <f>'Other Funds Summary'!H10+'Other Funds-Revision No. 1'!H10</f>
        <v>0</v>
      </c>
      <c r="I10" s="177">
        <f>'Other Funds Summary'!I10+'Other Funds-Revision No. 1'!I10</f>
        <v>0</v>
      </c>
      <c r="J10" s="177">
        <f>'Other Funds Summary'!J10+'Other Funds-Revision No. 1'!J10</f>
        <v>3899</v>
      </c>
      <c r="K10" s="177">
        <f>'Other Funds Summary'!K10+'Other Funds-Revision No. 1'!K10</f>
        <v>0</v>
      </c>
      <c r="L10" s="177">
        <f>'Other Funds Summary'!L10+'Other Funds-Revision No. 1'!L10</f>
        <v>438640</v>
      </c>
      <c r="M10" s="177">
        <f>'Other Funds Summary'!M10+'Other Funds-Revision No. 1'!M10</f>
        <v>38394</v>
      </c>
      <c r="N10" s="177">
        <f>'Other Funds Summary'!N10+'Other Funds-Revision No. 1'!N10</f>
        <v>0</v>
      </c>
      <c r="O10" s="177">
        <f>'Other Funds Summary'!O10+'Other Funds-Revision No. 1'!O10</f>
        <v>31195</v>
      </c>
      <c r="P10" s="177">
        <f>'Other Funds Summary'!P10+'Other Funds-Revision No. 1'!P10</f>
        <v>0</v>
      </c>
      <c r="Q10" s="177">
        <f>'Other Funds Summary'!Q10+'Other Funds-Revision No. 1'!Q10</f>
        <v>0</v>
      </c>
      <c r="R10" s="177">
        <f>'Other Funds Summary'!R10+'Other Funds-Revision No. 1'!R10</f>
        <v>6000</v>
      </c>
      <c r="S10" s="177">
        <f>'Other Funds Summary'!S10+'Other Funds-Revision No. 1'!S10</f>
        <v>9913</v>
      </c>
      <c r="T10" s="177">
        <f>'Other Funds Summary'!T10+'Other Funds-Revision No. 1'!T10</f>
        <v>3600</v>
      </c>
      <c r="U10" s="177">
        <f>'Other Funds Summary'!U10+'Other Funds-Revision No. 1'!U10</f>
        <v>2400</v>
      </c>
      <c r="V10" s="177">
        <f>'Other Funds Summary'!V10+'Other Funds-Revision No. 1'!V10</f>
        <v>3000</v>
      </c>
      <c r="W10" s="177">
        <f>'Other Funds Summary'!W10+'Other Funds-Revision No. 1'!W10</f>
        <v>4000</v>
      </c>
      <c r="X10" s="177">
        <f>'Other Funds Summary'!X10+'Other Funds-Revision No. 1'!X10</f>
        <v>0</v>
      </c>
      <c r="Y10" s="177">
        <f>'Other Funds Summary'!Y10+'Other Funds-Revision No. 1'!Y10</f>
        <v>0</v>
      </c>
      <c r="Z10" s="177">
        <f>'Other Funds Summary'!Z10+'Other Funds-Revision No. 1'!Z10</f>
        <v>0</v>
      </c>
      <c r="AA10" s="177">
        <f>'Other Funds Summary'!AA10+'Other Funds-Revision No. 1'!AA10</f>
        <v>0</v>
      </c>
      <c r="AB10" s="177">
        <f>'Other Funds Summary'!AB10+'Other Funds-Revision No. 1'!AB10</f>
        <v>0</v>
      </c>
      <c r="AC10" s="177">
        <f>'Other Funds Summary'!AC10+'Other Funds-Revision No. 1'!AC10</f>
        <v>0</v>
      </c>
      <c r="AD10" s="177"/>
      <c r="AE10" s="177"/>
      <c r="AF10" s="177">
        <f>'Other Funds Summary'!AF10+'Other Funds-Revision No. 1'!AE10</f>
        <v>546516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177">
        <f>'Other Funds Summary'!C11+'Other Funds-Revision No. 1'!C11</f>
        <v>0</v>
      </c>
      <c r="D11" s="177">
        <f>'Other Funds Summary'!D11+'Other Funds-Revision No. 1'!D11</f>
        <v>17800</v>
      </c>
      <c r="E11" s="177">
        <f>'Other Funds Summary'!E11+'Other Funds-Revision No. 1'!E11</f>
        <v>0</v>
      </c>
      <c r="F11" s="177">
        <v>0</v>
      </c>
      <c r="G11" s="177">
        <f>'Other Funds Summary'!G11+'Other Funds-Revision No. 1'!G11</f>
        <v>0</v>
      </c>
      <c r="H11" s="177">
        <f>'Other Funds Summary'!H11+'Other Funds-Revision No. 1'!H11</f>
        <v>0</v>
      </c>
      <c r="I11" s="177">
        <f>'Other Funds Summary'!I11+'Other Funds-Revision No. 1'!I11</f>
        <v>0</v>
      </c>
      <c r="J11" s="177">
        <f>'Other Funds Summary'!J11+'Other Funds-Revision No. 1'!J11</f>
        <v>25022</v>
      </c>
      <c r="K11" s="177">
        <f>'Other Funds Summary'!K11+'Other Funds-Revision No. 1'!K11</f>
        <v>0</v>
      </c>
      <c r="L11" s="177">
        <f>'Other Funds Summary'!L11+'Other Funds-Revision No. 1'!L11</f>
        <v>1496999</v>
      </c>
      <c r="M11" s="177">
        <f>'Other Funds Summary'!M11+'Other Funds-Revision No. 1'!M11</f>
        <v>586498</v>
      </c>
      <c r="N11" s="177">
        <f>'Other Funds Summary'!N11+'Other Funds-Revision No. 1'!N11</f>
        <v>0</v>
      </c>
      <c r="O11" s="177">
        <f>'Other Funds Summary'!O11+'Other Funds-Revision No. 1'!O11</f>
        <v>46330</v>
      </c>
      <c r="P11" s="177">
        <f>'Other Funds Summary'!P11+'Other Funds-Revision No. 1'!P11</f>
        <v>80000</v>
      </c>
      <c r="Q11" s="177">
        <f>'Other Funds Summary'!Q11+'Other Funds-Revision No. 1'!Q11</f>
        <v>369000</v>
      </c>
      <c r="R11" s="177">
        <f>'Other Funds Summary'!R11+'Other Funds-Revision No. 1'!R11</f>
        <v>469898</v>
      </c>
      <c r="S11" s="177">
        <f>'Other Funds Summary'!S11+'Other Funds-Revision No. 1'!S11</f>
        <v>526665</v>
      </c>
      <c r="T11" s="177">
        <f>'Other Funds Summary'!T11+'Other Funds-Revision No. 1'!T11</f>
        <v>515215.19999999995</v>
      </c>
      <c r="U11" s="177">
        <f>'Other Funds Summary'!U11+'Other Funds-Revision No. 1'!U11</f>
        <v>343476.80000000005</v>
      </c>
      <c r="V11" s="177">
        <f>'Other Funds Summary'!V11+'Other Funds-Revision No. 1'!V11</f>
        <v>50376</v>
      </c>
      <c r="W11" s="177">
        <f>'Other Funds Summary'!W11+'Other Funds-Revision No. 1'!W11</f>
        <v>168254</v>
      </c>
      <c r="X11" s="177">
        <f>'Other Funds Summary'!X11+'Other Funds-Revision No. 1'!X11</f>
        <v>0</v>
      </c>
      <c r="Y11" s="177">
        <f>'Other Funds Summary'!Y11+'Other Funds-Revision No. 1'!Y11</f>
        <v>0</v>
      </c>
      <c r="Z11" s="177">
        <f>'Other Funds Summary'!Z11+'Other Funds-Revision No. 1'!Z11</f>
        <v>0</v>
      </c>
      <c r="AA11" s="177">
        <f>'Other Funds Summary'!AA11+'Other Funds-Revision No. 1'!AA11</f>
        <v>0</v>
      </c>
      <c r="AB11" s="177">
        <f>'Other Funds Summary'!AB11+'Other Funds-Revision No. 1'!AB11</f>
        <v>0</v>
      </c>
      <c r="AC11" s="177">
        <f>'Other Funds Summary'!AC11+'Other Funds-Revision No. 1'!AC11</f>
        <v>0</v>
      </c>
      <c r="AD11" s="177"/>
      <c r="AE11" s="177"/>
      <c r="AF11" s="177">
        <f>'Other Funds Summary'!AF11+'Other Funds-Revision No. 1'!AE11</f>
        <v>4695534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177">
        <f>'Other Funds Summary'!C12+'Other Funds-Revision No. 1'!C12</f>
        <v>0</v>
      </c>
      <c r="D12" s="177">
        <f>'Other Funds Summary'!D12+'Other Funds-Revision No. 1'!D12</f>
        <v>6325</v>
      </c>
      <c r="E12" s="177">
        <f>'Other Funds Summary'!E12+'Other Funds-Revision No. 1'!E12</f>
        <v>0</v>
      </c>
      <c r="F12" s="177">
        <v>0</v>
      </c>
      <c r="G12" s="177">
        <f>'Other Funds Summary'!G12+'Other Funds-Revision No. 1'!G12</f>
        <v>0</v>
      </c>
      <c r="H12" s="177">
        <f>'Other Funds Summary'!H12+'Other Funds-Revision No. 1'!H12</f>
        <v>0</v>
      </c>
      <c r="I12" s="177">
        <f>'Other Funds Summary'!I12+'Other Funds-Revision No. 1'!I12</f>
        <v>0</v>
      </c>
      <c r="J12" s="177">
        <f>'Other Funds Summary'!J12+'Other Funds-Revision No. 1'!J12</f>
        <v>8388</v>
      </c>
      <c r="K12" s="177">
        <f>'Other Funds Summary'!K12+'Other Funds-Revision No. 1'!K12</f>
        <v>0</v>
      </c>
      <c r="L12" s="177">
        <f>'Other Funds Summary'!L12+'Other Funds-Revision No. 1'!L12</f>
        <v>754596</v>
      </c>
      <c r="M12" s="177">
        <f>'Other Funds Summary'!M12+'Other Funds-Revision No. 1'!M12</f>
        <v>160209</v>
      </c>
      <c r="N12" s="177">
        <f>'Other Funds Summary'!N12+'Other Funds-Revision No. 1'!N12</f>
        <v>0</v>
      </c>
      <c r="O12" s="177">
        <f>'Other Funds Summary'!O12+'Other Funds-Revision No. 1'!O12</f>
        <v>54194</v>
      </c>
      <c r="P12" s="177">
        <f>'Other Funds Summary'!P12+'Other Funds-Revision No. 1'!P12</f>
        <v>58688</v>
      </c>
      <c r="Q12" s="177">
        <f>'Other Funds Summary'!Q12+'Other Funds-Revision No. 1'!Q12</f>
        <v>0</v>
      </c>
      <c r="R12" s="177">
        <f>'Other Funds Summary'!R12+'Other Funds-Revision No. 1'!R12</f>
        <v>0</v>
      </c>
      <c r="S12" s="177">
        <f>'Other Funds Summary'!S12+'Other Funds-Revision No. 1'!S12</f>
        <v>167786</v>
      </c>
      <c r="T12" s="177">
        <f>'Other Funds Summary'!T12+'Other Funds-Revision No. 1'!T12</f>
        <v>164138.4</v>
      </c>
      <c r="U12" s="177">
        <f>'Other Funds Summary'!U12+'Other Funds-Revision No. 1'!U12</f>
        <v>109425.6</v>
      </c>
      <c r="V12" s="177">
        <f>'Other Funds Summary'!V12+'Other Funds-Revision No. 1'!V12</f>
        <v>16049</v>
      </c>
      <c r="W12" s="177">
        <f>'Other Funds Summary'!W12+'Other Funds-Revision No. 1'!W12</f>
        <v>53603</v>
      </c>
      <c r="X12" s="177">
        <f>'Other Funds Summary'!X12+'Other Funds-Revision No. 1'!X12</f>
        <v>48987</v>
      </c>
      <c r="Y12" s="177">
        <f>'Other Funds Summary'!Y12+'Other Funds-Revision No. 1'!Y12</f>
        <v>0</v>
      </c>
      <c r="Z12" s="177">
        <f>'Other Funds Summary'!Z12+'Other Funds-Revision No. 1'!Z12</f>
        <v>0</v>
      </c>
      <c r="AA12" s="177">
        <f>'Other Funds Summary'!AA12+'Other Funds-Revision No. 1'!AA12</f>
        <v>0</v>
      </c>
      <c r="AB12" s="177">
        <f>'Other Funds Summary'!AB12+'Other Funds-Revision No. 1'!AB12</f>
        <v>0</v>
      </c>
      <c r="AC12" s="177">
        <f>'Other Funds Summary'!AC12+'Other Funds-Revision No. 1'!AC12</f>
        <v>0</v>
      </c>
      <c r="AD12" s="177"/>
      <c r="AE12" s="177"/>
      <c r="AF12" s="245">
        <f>'Other Funds Summary'!AF12+'Other Funds-Revision No. 1'!AE12</f>
        <v>1602389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177">
        <f>'Other Funds Summary'!C13+'Other Funds-Revision No. 1'!C13</f>
        <v>0</v>
      </c>
      <c r="D13" s="177">
        <f>'Other Funds Summary'!D13+'Other Funds-Revision No. 1'!D13</f>
        <v>22050</v>
      </c>
      <c r="E13" s="177">
        <f>'Other Funds Summary'!E13+'Other Funds-Revision No. 1'!E13</f>
        <v>0</v>
      </c>
      <c r="F13" s="177">
        <v>0</v>
      </c>
      <c r="G13" s="177">
        <f>'Other Funds Summary'!G13+'Other Funds-Revision No. 1'!G13</f>
        <v>97875</v>
      </c>
      <c r="H13" s="177">
        <f>'Other Funds Summary'!H13+'Other Funds-Revision No. 1'!H13</f>
        <v>0</v>
      </c>
      <c r="I13" s="177">
        <f>'Other Funds Summary'!I13+'Other Funds-Revision No. 1'!I13</f>
        <v>0</v>
      </c>
      <c r="J13" s="177">
        <f>'Other Funds Summary'!J13+'Other Funds-Revision No. 1'!J13</f>
        <v>7851</v>
      </c>
      <c r="K13" s="177">
        <f>'Other Funds Summary'!K13+'Other Funds-Revision No. 1'!K13</f>
        <v>52000</v>
      </c>
      <c r="L13" s="177">
        <f>'Other Funds Summary'!L13+'Other Funds-Revision No. 1'!L13</f>
        <v>601984</v>
      </c>
      <c r="M13" s="177">
        <f>'Other Funds Summary'!M13+'Other Funds-Revision No. 1'!M13</f>
        <v>186776</v>
      </c>
      <c r="N13" s="177">
        <f>'Other Funds Summary'!N13+'Other Funds-Revision No. 1'!N13</f>
        <v>0</v>
      </c>
      <c r="O13" s="177">
        <f>'Other Funds Summary'!O13+'Other Funds-Revision No. 1'!O13</f>
        <v>54194</v>
      </c>
      <c r="P13" s="177">
        <f>'Other Funds Summary'!P13+'Other Funds-Revision No. 1'!P13</f>
        <v>100000</v>
      </c>
      <c r="Q13" s="177">
        <f>'Other Funds Summary'!Q13+'Other Funds-Revision No. 1'!Q13</f>
        <v>0</v>
      </c>
      <c r="R13" s="177">
        <f>'Other Funds Summary'!R13+'Other Funds-Revision No. 1'!R13</f>
        <v>68128</v>
      </c>
      <c r="S13" s="177">
        <f>'Other Funds Summary'!S13+'Other Funds-Revision No. 1'!S13</f>
        <v>212744</v>
      </c>
      <c r="T13" s="177">
        <f>'Other Funds Summary'!T13+'Other Funds-Revision No. 1'!T13</f>
        <v>208119</v>
      </c>
      <c r="U13" s="177">
        <f>'Other Funds Summary'!U13+'Other Funds-Revision No. 1'!U13</f>
        <v>138746</v>
      </c>
      <c r="V13" s="177">
        <f>'Other Funds Summary'!V13+'Other Funds-Revision No. 1'!V13</f>
        <v>20349</v>
      </c>
      <c r="W13" s="177">
        <f>'Other Funds Summary'!W13+'Other Funds-Revision No. 1'!W13</f>
        <v>67965</v>
      </c>
      <c r="X13" s="177">
        <f>'Other Funds Summary'!X13+'Other Funds-Revision No. 1'!X13</f>
        <v>149565</v>
      </c>
      <c r="Y13" s="177">
        <f>'Other Funds Summary'!Y13+'Other Funds-Revision No. 1'!Y13</f>
        <v>0</v>
      </c>
      <c r="Z13" s="177">
        <f>'Other Funds Summary'!Z13+'Other Funds-Revision No. 1'!Z13</f>
        <v>0</v>
      </c>
      <c r="AA13" s="177">
        <f>'Other Funds Summary'!AA13+'Other Funds-Revision No. 1'!AA13</f>
        <v>0</v>
      </c>
      <c r="AB13" s="177">
        <f>'Other Funds Summary'!AB13+'Other Funds-Revision No. 1'!AB13</f>
        <v>0</v>
      </c>
      <c r="AC13" s="177">
        <f>'Other Funds Summary'!AC13+'Other Funds-Revision No. 1'!AC13</f>
        <v>0</v>
      </c>
      <c r="AD13" s="177"/>
      <c r="AE13" s="177"/>
      <c r="AF13" s="245">
        <f>'Other Funds Summary'!AF13+'Other Funds-Revision No. 1'!AE13</f>
        <v>1988346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177">
        <f>'Other Funds Summary'!C14+'Other Funds-Revision No. 1'!C14</f>
        <v>0</v>
      </c>
      <c r="D14" s="177">
        <f>'Other Funds Summary'!D14+'Other Funds-Revision No. 1'!D14</f>
        <v>11850</v>
      </c>
      <c r="E14" s="177">
        <f>'Other Funds Summary'!E14+'Other Funds-Revision No. 1'!E14</f>
        <v>0</v>
      </c>
      <c r="F14" s="177">
        <v>0</v>
      </c>
      <c r="G14" s="177">
        <f>'Other Funds Summary'!G14+'Other Funds-Revision No. 1'!G14</f>
        <v>0</v>
      </c>
      <c r="H14" s="177">
        <f>'Other Funds Summary'!H14+'Other Funds-Revision No. 1'!H14</f>
        <v>0</v>
      </c>
      <c r="I14" s="177">
        <f>'Other Funds Summary'!I14+'Other Funds-Revision No. 1'!I14</f>
        <v>0</v>
      </c>
      <c r="J14" s="177">
        <f>'Other Funds Summary'!J14+'Other Funds-Revision No. 1'!J14</f>
        <v>4735</v>
      </c>
      <c r="K14" s="177">
        <f>'Other Funds Summary'!K14+'Other Funds-Revision No. 1'!K14</f>
        <v>0</v>
      </c>
      <c r="L14" s="177">
        <f>'Other Funds Summary'!L14+'Other Funds-Revision No. 1'!L14</f>
        <v>696406</v>
      </c>
      <c r="M14" s="177">
        <f>'Other Funds Summary'!M14+'Other Funds-Revision No. 1'!M14</f>
        <v>48104</v>
      </c>
      <c r="N14" s="177">
        <f>'Other Funds Summary'!N14+'Other Funds-Revision No. 1'!N14</f>
        <v>0</v>
      </c>
      <c r="O14" s="177">
        <f>'Other Funds Summary'!O14+'Other Funds-Revision No. 1'!O14</f>
        <v>54194</v>
      </c>
      <c r="P14" s="177">
        <f>'Other Funds Summary'!P14+'Other Funds-Revision No. 1'!P14</f>
        <v>0</v>
      </c>
      <c r="Q14" s="177">
        <f>'Other Funds Summary'!Q14+'Other Funds-Revision No. 1'!Q14</f>
        <v>722318</v>
      </c>
      <c r="R14" s="177">
        <f>'Other Funds Summary'!R14+'Other Funds-Revision No. 1'!R14</f>
        <v>0</v>
      </c>
      <c r="S14" s="177">
        <f>'Other Funds Summary'!S14+'Other Funds-Revision No. 1'!S14</f>
        <v>55326</v>
      </c>
      <c r="T14" s="177">
        <f>'Other Funds Summary'!T14+'Other Funds-Revision No. 1'!T14</f>
        <v>54123.6</v>
      </c>
      <c r="U14" s="177">
        <f>'Other Funds Summary'!U14+'Other Funds-Revision No. 1'!U14</f>
        <v>36082.4</v>
      </c>
      <c r="V14" s="177">
        <f>'Other Funds Summary'!V14+'Other Funds-Revision No. 1'!V14</f>
        <v>5292</v>
      </c>
      <c r="W14" s="177">
        <f>'Other Funds Summary'!W14+'Other Funds-Revision No. 1'!W14</f>
        <v>17675</v>
      </c>
      <c r="X14" s="177">
        <f>'Other Funds Summary'!X14+'Other Funds-Revision No. 1'!X14</f>
        <v>0</v>
      </c>
      <c r="Y14" s="177">
        <f>'Other Funds Summary'!Y14+'Other Funds-Revision No. 1'!Y14</f>
        <v>0</v>
      </c>
      <c r="Z14" s="177">
        <f>'Other Funds Summary'!Z14+'Other Funds-Revision No. 1'!Z14</f>
        <v>0</v>
      </c>
      <c r="AA14" s="177">
        <f>'Other Funds Summary'!AA14+'Other Funds-Revision No. 1'!AA14</f>
        <v>0</v>
      </c>
      <c r="AB14" s="177">
        <f>'Other Funds Summary'!AB14+'Other Funds-Revision No. 1'!AB14</f>
        <v>0</v>
      </c>
      <c r="AC14" s="177">
        <f>'Other Funds Summary'!AC14+'Other Funds-Revision No. 1'!AC14</f>
        <v>0</v>
      </c>
      <c r="AD14" s="177"/>
      <c r="AE14" s="177"/>
      <c r="AF14" s="245">
        <f>'Other Funds Summary'!AF14+'Other Funds-Revision No. 1'!AE14</f>
        <v>1706106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177">
        <f>'Other Funds Summary'!C15+'Other Funds-Revision No. 1'!C15</f>
        <v>0</v>
      </c>
      <c r="D15" s="177">
        <f>'Other Funds Summary'!D15+'Other Funds-Revision No. 1'!D15</f>
        <v>7175</v>
      </c>
      <c r="E15" s="177">
        <f>'Other Funds Summary'!E15+'Other Funds-Revision No. 1'!E15</f>
        <v>14700</v>
      </c>
      <c r="F15" s="177">
        <v>0</v>
      </c>
      <c r="G15" s="177">
        <f>'Other Funds Summary'!G15+'Other Funds-Revision No. 1'!G15</f>
        <v>0</v>
      </c>
      <c r="H15" s="177">
        <f>'Other Funds Summary'!H15+'Other Funds-Revision No. 1'!H15</f>
        <v>0</v>
      </c>
      <c r="I15" s="177">
        <f>'Other Funds Summary'!I15+'Other Funds-Revision No. 1'!I15</f>
        <v>0</v>
      </c>
      <c r="J15" s="177">
        <f>'Other Funds Summary'!J15+'Other Funds-Revision No. 1'!J15</f>
        <v>5675</v>
      </c>
      <c r="K15" s="177">
        <f>'Other Funds Summary'!K15+'Other Funds-Revision No. 1'!K15</f>
        <v>0</v>
      </c>
      <c r="L15" s="177">
        <f>'Other Funds Summary'!L15+'Other Funds-Revision No. 1'!L15</f>
        <v>358494</v>
      </c>
      <c r="M15" s="177">
        <f>'Other Funds Summary'!M15+'Other Funds-Revision No. 1'!M15</f>
        <v>82039</v>
      </c>
      <c r="N15" s="177">
        <f>'Other Funds Summary'!N15+'Other Funds-Revision No. 1'!N15</f>
        <v>0</v>
      </c>
      <c r="O15" s="177">
        <f>'Other Funds Summary'!O15+'Other Funds-Revision No. 1'!O15</f>
        <v>54194</v>
      </c>
      <c r="P15" s="177">
        <f>'Other Funds Summary'!P15+'Other Funds-Revision No. 1'!P15</f>
        <v>0</v>
      </c>
      <c r="Q15" s="177">
        <f>'Other Funds Summary'!Q15+'Other Funds-Revision No. 1'!Q15</f>
        <v>0</v>
      </c>
      <c r="R15" s="177">
        <f>'Other Funds Summary'!R15+'Other Funds-Revision No. 1'!R15</f>
        <v>95000</v>
      </c>
      <c r="S15" s="177">
        <f>'Other Funds Summary'!S15+'Other Funds-Revision No. 1'!S15</f>
        <v>0</v>
      </c>
      <c r="T15" s="177">
        <f>'Other Funds Summary'!T15+'Other Funds-Revision No. 1'!T15</f>
        <v>0</v>
      </c>
      <c r="U15" s="177">
        <f>'Other Funds Summary'!U15+'Other Funds-Revision No. 1'!U15</f>
        <v>0</v>
      </c>
      <c r="V15" s="177">
        <f>'Other Funds Summary'!V15+'Other Funds-Revision No. 1'!V15</f>
        <v>0</v>
      </c>
      <c r="W15" s="177">
        <f>'Other Funds Summary'!W15+'Other Funds-Revision No. 1'!W15</f>
        <v>0</v>
      </c>
      <c r="X15" s="177">
        <f>'Other Funds Summary'!X15+'Other Funds-Revision No. 1'!X15</f>
        <v>0</v>
      </c>
      <c r="Y15" s="177">
        <f>'Other Funds Summary'!Y15+'Other Funds-Revision No. 1'!Y15</f>
        <v>0</v>
      </c>
      <c r="Z15" s="177">
        <f>'Other Funds Summary'!Z15+'Other Funds-Revision No. 1'!Z15</f>
        <v>0</v>
      </c>
      <c r="AA15" s="177">
        <f>'Other Funds Summary'!AA15+'Other Funds-Revision No. 1'!AA15</f>
        <v>0</v>
      </c>
      <c r="AB15" s="177">
        <f>'Other Funds Summary'!AB15+'Other Funds-Revision No. 1'!AB15</f>
        <v>0</v>
      </c>
      <c r="AC15" s="177">
        <f>'Other Funds Summary'!AC15+'Other Funds-Revision No. 1'!AC15</f>
        <v>0</v>
      </c>
      <c r="AD15" s="177"/>
      <c r="AE15" s="177"/>
      <c r="AF15" s="245">
        <f>'Other Funds Summary'!AF15+'Other Funds-Revision No. 1'!AE15</f>
        <v>617277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177">
        <f>'Other Funds Summary'!C16+'Other Funds-Revision No. 1'!C16</f>
        <v>0</v>
      </c>
      <c r="D16" s="177">
        <f>'Other Funds Summary'!D16+'Other Funds-Revision No. 1'!D16</f>
        <v>12093.59</v>
      </c>
      <c r="E16" s="177">
        <f>'Other Funds Summary'!E16+'Other Funds-Revision No. 1'!E16</f>
        <v>1500</v>
      </c>
      <c r="F16" s="177">
        <v>0</v>
      </c>
      <c r="G16" s="177">
        <f>'Other Funds Summary'!G16+'Other Funds-Revision No. 1'!G16</f>
        <v>127438.76000000001</v>
      </c>
      <c r="H16" s="177">
        <f>'Other Funds Summary'!H16+'Other Funds-Revision No. 1'!H16</f>
        <v>200000</v>
      </c>
      <c r="I16" s="177">
        <f>'Other Funds Summary'!I16+'Other Funds-Revision No. 1'!I16</f>
        <v>0</v>
      </c>
      <c r="J16" s="177">
        <f>'Other Funds Summary'!J16+'Other Funds-Revision No. 1'!J16</f>
        <v>3768</v>
      </c>
      <c r="K16" s="177">
        <f>'Other Funds Summary'!K16+'Other Funds-Revision No. 1'!K16</f>
        <v>0</v>
      </c>
      <c r="L16" s="177">
        <f>'Other Funds Summary'!L16+'Other Funds-Revision No. 1'!L16</f>
        <v>183294</v>
      </c>
      <c r="M16" s="177">
        <f>'Other Funds Summary'!M16+'Other Funds-Revision No. 1'!M16</f>
        <v>55337</v>
      </c>
      <c r="N16" s="177">
        <f>'Other Funds Summary'!N16+'Other Funds-Revision No. 1'!N16</f>
        <v>250000</v>
      </c>
      <c r="O16" s="177">
        <f>'Other Funds Summary'!O16+'Other Funds-Revision No. 1'!O16</f>
        <v>54194</v>
      </c>
      <c r="P16" s="177">
        <f>'Other Funds Summary'!P16+'Other Funds-Revision No. 1'!P16</f>
        <v>0</v>
      </c>
      <c r="Q16" s="177">
        <f>'Other Funds Summary'!Q16+'Other Funds-Revision No. 1'!Q16</f>
        <v>32770</v>
      </c>
      <c r="R16" s="177">
        <f>'Other Funds Summary'!R16+'Other Funds-Revision No. 1'!R16</f>
        <v>50058</v>
      </c>
      <c r="S16" s="177">
        <f>'Other Funds Summary'!S16+'Other Funds-Revision No. 1'!S16</f>
        <v>183020</v>
      </c>
      <c r="T16" s="177">
        <f>'Other Funds Summary'!T16+'Other Funds-Revision No. 1'!T16</f>
        <v>90000</v>
      </c>
      <c r="U16" s="177">
        <f>'Other Funds Summary'!U16+'Other Funds-Revision No. 1'!U16</f>
        <v>60000</v>
      </c>
      <c r="V16" s="177">
        <f>'Other Funds Summary'!V16+'Other Funds-Revision No. 1'!V16</f>
        <v>0</v>
      </c>
      <c r="W16" s="177">
        <f>'Other Funds Summary'!W16+'Other Funds-Revision No. 1'!W16</f>
        <v>58469</v>
      </c>
      <c r="X16" s="177">
        <f>'Other Funds Summary'!X16+'Other Funds-Revision No. 1'!X16</f>
        <v>51580</v>
      </c>
      <c r="Y16" s="177">
        <f>'Other Funds Summary'!Y16+'Other Funds-Revision No. 1'!Y16</f>
        <v>0</v>
      </c>
      <c r="Z16" s="177">
        <f>'Other Funds Summary'!Z16+'Other Funds-Revision No. 1'!Z16</f>
        <v>0</v>
      </c>
      <c r="AA16" s="177">
        <f>'Other Funds Summary'!AA16+'Other Funds-Revision No. 1'!AA16</f>
        <v>0</v>
      </c>
      <c r="AB16" s="177">
        <f>'Other Funds Summary'!AB16+'Other Funds-Revision No. 1'!AB16</f>
        <v>0</v>
      </c>
      <c r="AC16" s="177">
        <f>'Other Funds Summary'!AC16+'Other Funds-Revision No. 1'!AC16</f>
        <v>0</v>
      </c>
      <c r="AD16" s="177"/>
      <c r="AE16" s="177"/>
      <c r="AF16" s="245">
        <f>'Other Funds Summary'!AF16+'Other Funds-Revision No. 1'!AE16</f>
        <v>1413522.35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177">
        <f>'Other Funds Summary'!C17+'Other Funds-Revision No. 1'!C17</f>
        <v>0</v>
      </c>
      <c r="D17" s="177">
        <f>'Other Funds Summary'!D17+'Other Funds-Revision No. 1'!D17</f>
        <v>4200</v>
      </c>
      <c r="E17" s="177">
        <f>'Other Funds Summary'!E17+'Other Funds-Revision No. 1'!E17</f>
        <v>0</v>
      </c>
      <c r="F17" s="177">
        <v>0</v>
      </c>
      <c r="G17" s="177">
        <f>'Other Funds Summary'!G17+'Other Funds-Revision No. 1'!G17</f>
        <v>0</v>
      </c>
      <c r="H17" s="177">
        <f>'Other Funds Summary'!H17+'Other Funds-Revision No. 1'!H17</f>
        <v>0</v>
      </c>
      <c r="I17" s="177">
        <f>'Other Funds Summary'!I17+'Other Funds-Revision No. 1'!I17</f>
        <v>0</v>
      </c>
      <c r="J17" s="177">
        <f>'Other Funds Summary'!J17+'Other Funds-Revision No. 1'!J17</f>
        <v>3049</v>
      </c>
      <c r="K17" s="177">
        <f>'Other Funds Summary'!K17+'Other Funds-Revision No. 1'!K17</f>
        <v>0</v>
      </c>
      <c r="L17" s="177">
        <f>'Other Funds Summary'!L17+'Other Funds-Revision No. 1'!L17</f>
        <v>460156</v>
      </c>
      <c r="M17" s="177">
        <f>'Other Funds Summary'!M17+'Other Funds-Revision No. 1'!M17</f>
        <v>60084</v>
      </c>
      <c r="N17" s="177">
        <f>'Other Funds Summary'!N17+'Other Funds-Revision No. 1'!N17</f>
        <v>0</v>
      </c>
      <c r="O17" s="177">
        <f>'Other Funds Summary'!O17+'Other Funds-Revision No. 1'!O17</f>
        <v>54194</v>
      </c>
      <c r="P17" s="177">
        <f>'Other Funds Summary'!P17+'Other Funds-Revision No. 1'!P17</f>
        <v>0</v>
      </c>
      <c r="Q17" s="177">
        <f>'Other Funds Summary'!Q17+'Other Funds-Revision No. 1'!Q17</f>
        <v>25000</v>
      </c>
      <c r="R17" s="177">
        <f>'Other Funds Summary'!R17+'Other Funds-Revision No. 1'!R17</f>
        <v>0</v>
      </c>
      <c r="S17" s="177">
        <f>'Other Funds Summary'!S17+'Other Funds-Revision No. 1'!S17</f>
        <v>25000</v>
      </c>
      <c r="T17" s="177">
        <f>'Other Funds Summary'!T17+'Other Funds-Revision No. 1'!T17</f>
        <v>0</v>
      </c>
      <c r="U17" s="177">
        <f>'Other Funds Summary'!U17+'Other Funds-Revision No. 1'!U17</f>
        <v>0</v>
      </c>
      <c r="V17" s="177">
        <f>'Other Funds Summary'!V17+'Other Funds-Revision No. 1'!V17</f>
        <v>0</v>
      </c>
      <c r="W17" s="177">
        <f>'Other Funds Summary'!W17+'Other Funds-Revision No. 1'!W17</f>
        <v>81327</v>
      </c>
      <c r="X17" s="177">
        <f>'Other Funds Summary'!X17+'Other Funds-Revision No. 1'!X17</f>
        <v>0</v>
      </c>
      <c r="Y17" s="177">
        <f>'Other Funds Summary'!Y17+'Other Funds-Revision No. 1'!Y17</f>
        <v>0</v>
      </c>
      <c r="Z17" s="177">
        <f>'Other Funds Summary'!Z17+'Other Funds-Revision No. 1'!Z17</f>
        <v>0</v>
      </c>
      <c r="AA17" s="177">
        <f>'Other Funds Summary'!AA17+'Other Funds-Revision No. 1'!AA17</f>
        <v>0</v>
      </c>
      <c r="AB17" s="177">
        <f>'Other Funds Summary'!AB17+'Other Funds-Revision No. 1'!AB17</f>
        <v>0</v>
      </c>
      <c r="AC17" s="177">
        <f>'Other Funds Summary'!AC17+'Other Funds-Revision No. 1'!AC17</f>
        <v>0</v>
      </c>
      <c r="AD17" s="177"/>
      <c r="AE17" s="177"/>
      <c r="AF17" s="245">
        <f>'Other Funds Summary'!AF17+'Other Funds-Revision No. 1'!AE17</f>
        <v>713010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177">
        <f>'Other Funds Summary'!C18+'Other Funds-Revision No. 1'!C18</f>
        <v>0</v>
      </c>
      <c r="D18" s="177">
        <f>'Other Funds Summary'!D18+'Other Funds-Revision No. 1'!D18</f>
        <v>15250</v>
      </c>
      <c r="E18" s="177">
        <f>'Other Funds Summary'!E18+'Other Funds-Revision No. 1'!E18</f>
        <v>10300</v>
      </c>
      <c r="F18" s="177">
        <v>0</v>
      </c>
      <c r="G18" s="177">
        <f>'Other Funds Summary'!G18+'Other Funds-Revision No. 1'!G18</f>
        <v>4200</v>
      </c>
      <c r="H18" s="177">
        <f>'Other Funds Summary'!H18+'Other Funds-Revision No. 1'!H18</f>
        <v>0</v>
      </c>
      <c r="I18" s="177">
        <f>'Other Funds Summary'!I18+'Other Funds-Revision No. 1'!I18</f>
        <v>0</v>
      </c>
      <c r="J18" s="177">
        <f>'Other Funds Summary'!J18+'Other Funds-Revision No. 1'!J18</f>
        <v>3157</v>
      </c>
      <c r="K18" s="177">
        <f>'Other Funds Summary'!K18+'Other Funds-Revision No. 1'!K18</f>
        <v>0</v>
      </c>
      <c r="L18" s="177">
        <f>'Other Funds Summary'!L18+'Other Funds-Revision No. 1'!L18</f>
        <v>335387</v>
      </c>
      <c r="M18" s="177">
        <f>'Other Funds Summary'!M18+'Other Funds-Revision No. 1'!M18</f>
        <v>27973</v>
      </c>
      <c r="N18" s="177">
        <f>'Other Funds Summary'!N18+'Other Funds-Revision No. 1'!N18</f>
        <v>0</v>
      </c>
      <c r="O18" s="177">
        <f>'Other Funds Summary'!O18+'Other Funds-Revision No. 1'!O18</f>
        <v>23800</v>
      </c>
      <c r="P18" s="177">
        <f>'Other Funds Summary'!P18+'Other Funds-Revision No. 1'!P18</f>
        <v>65000</v>
      </c>
      <c r="Q18" s="177">
        <f>'Other Funds Summary'!Q18+'Other Funds-Revision No. 1'!Q18</f>
        <v>50000</v>
      </c>
      <c r="R18" s="177">
        <f>'Other Funds Summary'!R18+'Other Funds-Revision No. 1'!R18</f>
        <v>250000</v>
      </c>
      <c r="S18" s="177">
        <f>'Other Funds Summary'!S18+'Other Funds-Revision No. 1'!S18</f>
        <v>0</v>
      </c>
      <c r="T18" s="177">
        <f>'Other Funds Summary'!T18+'Other Funds-Revision No. 1'!T18</f>
        <v>0</v>
      </c>
      <c r="U18" s="177">
        <f>'Other Funds Summary'!U18+'Other Funds-Revision No. 1'!U18</f>
        <v>0</v>
      </c>
      <c r="V18" s="177">
        <f>'Other Funds Summary'!V18+'Other Funds-Revision No. 1'!V18</f>
        <v>0</v>
      </c>
      <c r="W18" s="177">
        <f>'Other Funds Summary'!W18+'Other Funds-Revision No. 1'!W18</f>
        <v>0</v>
      </c>
      <c r="X18" s="177">
        <f>'Other Funds Summary'!X18+'Other Funds-Revision No. 1'!X18</f>
        <v>0</v>
      </c>
      <c r="Y18" s="177">
        <f>'Other Funds Summary'!Y18+'Other Funds-Revision No. 1'!Y18</f>
        <v>0</v>
      </c>
      <c r="Z18" s="177">
        <f>'Other Funds Summary'!Z18+'Other Funds-Revision No. 1'!Z18</f>
        <v>0</v>
      </c>
      <c r="AA18" s="177">
        <f>'Other Funds Summary'!AA18+'Other Funds-Revision No. 1'!AA18</f>
        <v>0</v>
      </c>
      <c r="AB18" s="177">
        <f>'Other Funds Summary'!AB18+'Other Funds-Revision No. 1'!AB18</f>
        <v>0</v>
      </c>
      <c r="AC18" s="177">
        <f>'Other Funds Summary'!AC18+'Other Funds-Revision No. 1'!AC18</f>
        <v>0</v>
      </c>
      <c r="AD18" s="177"/>
      <c r="AE18" s="177"/>
      <c r="AF18" s="245">
        <f>'Other Funds Summary'!AF18+'Other Funds-Revision No. 1'!AE18</f>
        <v>785067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177">
        <f>'Other Funds Summary'!C19+'Other Funds-Revision No. 1'!C19</f>
        <v>0</v>
      </c>
      <c r="D19" s="177">
        <f>'Other Funds Summary'!D19+'Other Funds-Revision No. 1'!D19</f>
        <v>25000</v>
      </c>
      <c r="E19" s="177">
        <f>'Other Funds Summary'!E19+'Other Funds-Revision No. 1'!E19</f>
        <v>0</v>
      </c>
      <c r="F19" s="177">
        <v>0</v>
      </c>
      <c r="G19" s="177">
        <f>'Other Funds Summary'!G19+'Other Funds-Revision No. 1'!G19</f>
        <v>0</v>
      </c>
      <c r="H19" s="177">
        <f>'Other Funds Summary'!H19+'Other Funds-Revision No. 1'!H19</f>
        <v>0</v>
      </c>
      <c r="I19" s="177">
        <f>'Other Funds Summary'!I19+'Other Funds-Revision No. 1'!I19</f>
        <v>0</v>
      </c>
      <c r="J19" s="177">
        <f>'Other Funds Summary'!J19+'Other Funds-Revision No. 1'!J19</f>
        <v>4654</v>
      </c>
      <c r="K19" s="177">
        <f>'Other Funds Summary'!K19+'Other Funds-Revision No. 1'!K19</f>
        <v>0</v>
      </c>
      <c r="L19" s="177">
        <f>'Other Funds Summary'!L19+'Other Funds-Revision No. 1'!L19</f>
        <v>444398</v>
      </c>
      <c r="M19" s="177">
        <f>'Other Funds Summary'!M19+'Other Funds-Revision No. 1'!M19</f>
        <v>61641</v>
      </c>
      <c r="N19" s="177">
        <f>'Other Funds Summary'!N19+'Other Funds-Revision No. 1'!N19</f>
        <v>0</v>
      </c>
      <c r="O19" s="177">
        <f>'Other Funds Summary'!O19+'Other Funds-Revision No. 1'!O19</f>
        <v>40000</v>
      </c>
      <c r="P19" s="177">
        <f>'Other Funds Summary'!P19+'Other Funds-Revision No. 1'!P19</f>
        <v>5365</v>
      </c>
      <c r="Q19" s="177">
        <f>'Other Funds Summary'!Q19+'Other Funds-Revision No. 1'!Q19</f>
        <v>0</v>
      </c>
      <c r="R19" s="177">
        <f>'Other Funds Summary'!R19+'Other Funds-Revision No. 1'!R19</f>
        <v>0</v>
      </c>
      <c r="S19" s="177">
        <f>'Other Funds Summary'!S19+'Other Funds-Revision No. 1'!S19</f>
        <v>0</v>
      </c>
      <c r="T19" s="177">
        <f>'Other Funds Summary'!T19+'Other Funds-Revision No. 1'!T19</f>
        <v>0</v>
      </c>
      <c r="U19" s="177">
        <f>'Other Funds Summary'!U19+'Other Funds-Revision No. 1'!U19</f>
        <v>0</v>
      </c>
      <c r="V19" s="177">
        <f>'Other Funds Summary'!V19+'Other Funds-Revision No. 1'!V19</f>
        <v>0</v>
      </c>
      <c r="W19" s="177">
        <f>'Other Funds Summary'!W19+'Other Funds-Revision No. 1'!W19</f>
        <v>0</v>
      </c>
      <c r="X19" s="177">
        <f>'Other Funds Summary'!X19+'Other Funds-Revision No. 1'!X19</f>
        <v>0</v>
      </c>
      <c r="Y19" s="177">
        <f>'Other Funds Summary'!Y19+'Other Funds-Revision No. 1'!Y19</f>
        <v>0</v>
      </c>
      <c r="Z19" s="177">
        <f>'Other Funds Summary'!Z19+'Other Funds-Revision No. 1'!Z19</f>
        <v>0</v>
      </c>
      <c r="AA19" s="177">
        <f>'Other Funds Summary'!AA19+'Other Funds-Revision No. 1'!AA19</f>
        <v>0</v>
      </c>
      <c r="AB19" s="177">
        <f>'Other Funds Summary'!AB19+'Other Funds-Revision No. 1'!AB19</f>
        <v>0</v>
      </c>
      <c r="AC19" s="177">
        <f>'Other Funds Summary'!AC19+'Other Funds-Revision No. 1'!AC19</f>
        <v>0</v>
      </c>
      <c r="AD19" s="177"/>
      <c r="AE19" s="177"/>
      <c r="AF19" s="245">
        <f>'Other Funds Summary'!AF19+'Other Funds-Revision No. 1'!AE19</f>
        <v>581058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177">
        <f>'Other Funds Summary'!C20+'Other Funds-Revision No. 1'!C20</f>
        <v>0</v>
      </c>
      <c r="D20" s="177">
        <f>'Other Funds Summary'!D20+'Other Funds-Revision No. 1'!D20</f>
        <v>15250</v>
      </c>
      <c r="E20" s="177">
        <f>'Other Funds Summary'!E20+'Other Funds-Revision No. 1'!E20</f>
        <v>0</v>
      </c>
      <c r="F20" s="177">
        <v>0</v>
      </c>
      <c r="G20" s="177">
        <f>'Other Funds Summary'!G20+'Other Funds-Revision No. 1'!G20</f>
        <v>0</v>
      </c>
      <c r="H20" s="177">
        <f>'Other Funds Summary'!H20+'Other Funds-Revision No. 1'!H20</f>
        <v>0</v>
      </c>
      <c r="I20" s="177">
        <f>'Other Funds Summary'!I20+'Other Funds-Revision No. 1'!I20</f>
        <v>0</v>
      </c>
      <c r="J20" s="177">
        <f>'Other Funds Summary'!J20+'Other Funds-Revision No. 1'!J20</f>
        <v>4093</v>
      </c>
      <c r="K20" s="177">
        <f>'Other Funds Summary'!K20+'Other Funds-Revision No. 1'!K20</f>
        <v>0</v>
      </c>
      <c r="L20" s="177">
        <f>'Other Funds Summary'!L20+'Other Funds-Revision No. 1'!L20</f>
        <v>535668</v>
      </c>
      <c r="M20" s="177">
        <f>'Other Funds Summary'!M20+'Other Funds-Revision No. 1'!M20</f>
        <v>33815</v>
      </c>
      <c r="N20" s="177">
        <f>'Other Funds Summary'!N20+'Other Funds-Revision No. 1'!N20</f>
        <v>0</v>
      </c>
      <c r="O20" s="177">
        <f>'Other Funds Summary'!O20+'Other Funds-Revision No. 1'!O20</f>
        <v>54194</v>
      </c>
      <c r="P20" s="177">
        <f>'Other Funds Summary'!P20+'Other Funds-Revision No. 1'!P20</f>
        <v>99918</v>
      </c>
      <c r="Q20" s="177">
        <f>'Other Funds Summary'!Q20+'Other Funds-Revision No. 1'!Q20</f>
        <v>13350</v>
      </c>
      <c r="R20" s="177">
        <f>'Other Funds Summary'!R20+'Other Funds-Revision No. 1'!R20</f>
        <v>100000</v>
      </c>
      <c r="S20" s="177">
        <f>'Other Funds Summary'!S20+'Other Funds-Revision No. 1'!S20</f>
        <v>30000</v>
      </c>
      <c r="T20" s="177">
        <f>'Other Funds Summary'!T20+'Other Funds-Revision No. 1'!T20</f>
        <v>16980</v>
      </c>
      <c r="U20" s="177">
        <f>'Other Funds Summary'!U20+'Other Funds-Revision No. 1'!U20</f>
        <v>11320</v>
      </c>
      <c r="V20" s="177">
        <f>'Other Funds Summary'!V20+'Other Funds-Revision No. 1'!V20</f>
        <v>3000</v>
      </c>
      <c r="W20" s="177">
        <f>'Other Funds Summary'!W20+'Other Funds-Revision No. 1'!W20</f>
        <v>15348</v>
      </c>
      <c r="X20" s="177">
        <f>'Other Funds Summary'!X20+'Other Funds-Revision No. 1'!X20</f>
        <v>0</v>
      </c>
      <c r="Y20" s="177">
        <f>'Other Funds Summary'!Y20+'Other Funds-Revision No. 1'!Y20</f>
        <v>0</v>
      </c>
      <c r="Z20" s="177">
        <f>'Other Funds Summary'!Z20+'Other Funds-Revision No. 1'!Z20</f>
        <v>0</v>
      </c>
      <c r="AA20" s="177">
        <f>'Other Funds Summary'!AA20+'Other Funds-Revision No. 1'!AA20</f>
        <v>0</v>
      </c>
      <c r="AB20" s="177">
        <f>'Other Funds Summary'!AB20+'Other Funds-Revision No. 1'!AB20</f>
        <v>0</v>
      </c>
      <c r="AC20" s="177">
        <f>'Other Funds Summary'!AC20+'Other Funds-Revision No. 1'!AC20</f>
        <v>0</v>
      </c>
      <c r="AD20" s="177"/>
      <c r="AE20" s="177"/>
      <c r="AF20" s="245">
        <f>'Other Funds Summary'!AF20+'Other Funds-Revision No. 1'!AE20</f>
        <v>932936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177">
        <f>'Other Funds Summary'!C21+'Other Funds-Revision No. 1'!C21</f>
        <v>0</v>
      </c>
      <c r="D21" s="177">
        <f>'Other Funds Summary'!D21+'Other Funds-Revision No. 1'!D21</f>
        <v>16950</v>
      </c>
      <c r="E21" s="177">
        <f>'Other Funds Summary'!E21+'Other Funds-Revision No. 1'!E21</f>
        <v>0</v>
      </c>
      <c r="F21" s="177">
        <v>0</v>
      </c>
      <c r="G21" s="177">
        <f>'Other Funds Summary'!G21+'Other Funds-Revision No. 1'!G21</f>
        <v>0</v>
      </c>
      <c r="H21" s="177">
        <f>'Other Funds Summary'!H21+'Other Funds-Revision No. 1'!H21</f>
        <v>0</v>
      </c>
      <c r="I21" s="177">
        <f>'Other Funds Summary'!I21+'Other Funds-Revision No. 1'!I21</f>
        <v>0</v>
      </c>
      <c r="J21" s="177">
        <f>'Other Funds Summary'!J21+'Other Funds-Revision No. 1'!J21</f>
        <v>4266</v>
      </c>
      <c r="K21" s="177">
        <f>'Other Funds Summary'!K21+'Other Funds-Revision No. 1'!K21</f>
        <v>0</v>
      </c>
      <c r="L21" s="177">
        <f>'Other Funds Summary'!L21+'Other Funds-Revision No. 1'!L21</f>
        <v>261510</v>
      </c>
      <c r="M21" s="177">
        <f>'Other Funds Summary'!M21+'Other Funds-Revision No. 1'!M21</f>
        <v>58445</v>
      </c>
      <c r="N21" s="177">
        <f>'Other Funds Summary'!N21+'Other Funds-Revision No. 1'!N21</f>
        <v>0</v>
      </c>
      <c r="O21" s="177">
        <f>'Other Funds Summary'!O21+'Other Funds-Revision No. 1'!O21</f>
        <v>21000</v>
      </c>
      <c r="P21" s="177">
        <f>'Other Funds Summary'!P21+'Other Funds-Revision No. 1'!P21</f>
        <v>55000</v>
      </c>
      <c r="Q21" s="177">
        <f>'Other Funds Summary'!Q21+'Other Funds-Revision No. 1'!Q21</f>
        <v>0</v>
      </c>
      <c r="R21" s="177">
        <f>'Other Funds Summary'!R21+'Other Funds-Revision No. 1'!R21</f>
        <v>285000</v>
      </c>
      <c r="S21" s="177">
        <f>'Other Funds Summary'!S21+'Other Funds-Revision No. 1'!S21</f>
        <v>55307</v>
      </c>
      <c r="T21" s="177">
        <f>'Other Funds Summary'!T21+'Other Funds-Revision No. 1'!T21</f>
        <v>54105</v>
      </c>
      <c r="U21" s="177">
        <f>'Other Funds Summary'!U21+'Other Funds-Revision No. 1'!U21</f>
        <v>36070</v>
      </c>
      <c r="V21" s="177">
        <f>'Other Funds Summary'!V21+'Other Funds-Revision No. 1'!V21</f>
        <v>5290</v>
      </c>
      <c r="W21" s="177">
        <f>'Other Funds Summary'!W21+'Other Funds-Revision No. 1'!W21</f>
        <v>17670</v>
      </c>
      <c r="X21" s="177">
        <f>'Other Funds Summary'!X21+'Other Funds-Revision No. 1'!X21</f>
        <v>0</v>
      </c>
      <c r="Y21" s="177">
        <f>'Other Funds Summary'!Y21+'Other Funds-Revision No. 1'!Y21</f>
        <v>0</v>
      </c>
      <c r="Z21" s="177">
        <f>'Other Funds Summary'!Z21+'Other Funds-Revision No. 1'!Z21</f>
        <v>0</v>
      </c>
      <c r="AA21" s="177">
        <f>'Other Funds Summary'!AA21+'Other Funds-Revision No. 1'!AA21</f>
        <v>0</v>
      </c>
      <c r="AB21" s="177">
        <f>'Other Funds Summary'!AB21+'Other Funds-Revision No. 1'!AB21</f>
        <v>0</v>
      </c>
      <c r="AC21" s="177">
        <f>'Other Funds Summary'!AC21+'Other Funds-Revision No. 1'!AC21</f>
        <v>0</v>
      </c>
      <c r="AD21" s="177"/>
      <c r="AE21" s="177"/>
      <c r="AF21" s="245">
        <f>'Other Funds Summary'!AF21+'Other Funds-Revision No. 1'!AE21</f>
        <v>870613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177">
        <f>'Other Funds Summary'!C22+'Other Funds-Revision No. 1'!C22</f>
        <v>0</v>
      </c>
      <c r="D22" s="177">
        <f>'Other Funds Summary'!D22+'Other Funds-Revision No. 1'!D22</f>
        <v>17407.97</v>
      </c>
      <c r="E22" s="177">
        <f>'Other Funds Summary'!E22+'Other Funds-Revision No. 1'!E22</f>
        <v>0</v>
      </c>
      <c r="F22" s="177">
        <v>0</v>
      </c>
      <c r="G22" s="177">
        <f>'Other Funds Summary'!G22+'Other Funds-Revision No. 1'!G22</f>
        <v>0</v>
      </c>
      <c r="H22" s="177">
        <f>'Other Funds Summary'!H22+'Other Funds-Revision No. 1'!H22</f>
        <v>0</v>
      </c>
      <c r="I22" s="177">
        <f>'Other Funds Summary'!I22+'Other Funds-Revision No. 1'!I22</f>
        <v>0</v>
      </c>
      <c r="J22" s="177">
        <f>'Other Funds Summary'!J22+'Other Funds-Revision No. 1'!J22</f>
        <v>4135</v>
      </c>
      <c r="K22" s="177">
        <f>'Other Funds Summary'!K22+'Other Funds-Revision No. 1'!K22</f>
        <v>0</v>
      </c>
      <c r="L22" s="177">
        <f>'Other Funds Summary'!L22+'Other Funds-Revision No. 1'!L22</f>
        <v>496055</v>
      </c>
      <c r="M22" s="177">
        <f>'Other Funds Summary'!M22+'Other Funds-Revision No. 1'!M22</f>
        <v>26337</v>
      </c>
      <c r="N22" s="177">
        <f>'Other Funds Summary'!N22+'Other Funds-Revision No. 1'!N22</f>
        <v>0</v>
      </c>
      <c r="O22" s="177">
        <f>'Other Funds Summary'!O22+'Other Funds-Revision No. 1'!O22</f>
        <v>50737</v>
      </c>
      <c r="P22" s="177">
        <f>'Other Funds Summary'!P22+'Other Funds-Revision No. 1'!P22</f>
        <v>0</v>
      </c>
      <c r="Q22" s="177">
        <f>'Other Funds Summary'!Q22+'Other Funds-Revision No. 1'!Q22</f>
        <v>10000</v>
      </c>
      <c r="R22" s="177">
        <f>'Other Funds Summary'!R22+'Other Funds-Revision No. 1'!R22</f>
        <v>30000</v>
      </c>
      <c r="S22" s="177">
        <f>'Other Funds Summary'!S22+'Other Funds-Revision No. 1'!S22</f>
        <v>143334</v>
      </c>
      <c r="T22" s="177">
        <f>'Other Funds Summary'!T22+'Other Funds-Revision No. 1'!T22</f>
        <v>120953.4</v>
      </c>
      <c r="U22" s="177">
        <f>'Other Funds Summary'!U22+'Other Funds-Revision No. 1'!U22</f>
        <v>80635.6</v>
      </c>
      <c r="V22" s="177">
        <f>'Other Funds Summary'!V22+'Other Funds-Revision No. 1'!V22</f>
        <v>0</v>
      </c>
      <c r="W22" s="177">
        <f>'Other Funds Summary'!W22+'Other Funds-Revision No. 1'!W22</f>
        <v>45791</v>
      </c>
      <c r="X22" s="177">
        <f>'Other Funds Summary'!X22+'Other Funds-Revision No. 1'!X22</f>
        <v>69185</v>
      </c>
      <c r="Y22" s="177">
        <f>'Other Funds Summary'!Y22+'Other Funds-Revision No. 1'!Y22</f>
        <v>0</v>
      </c>
      <c r="Z22" s="177">
        <f>'Other Funds Summary'!Z22+'Other Funds-Revision No. 1'!Z22</f>
        <v>0</v>
      </c>
      <c r="AA22" s="177">
        <f>'Other Funds Summary'!AA22+'Other Funds-Revision No. 1'!AA22</f>
        <v>0</v>
      </c>
      <c r="AB22" s="177">
        <f>'Other Funds Summary'!AB22+'Other Funds-Revision No. 1'!AB22</f>
        <v>0</v>
      </c>
      <c r="AC22" s="177">
        <f>'Other Funds Summary'!AC22+'Other Funds-Revision No. 1'!AC22</f>
        <v>0</v>
      </c>
      <c r="AD22" s="177"/>
      <c r="AE22" s="177"/>
      <c r="AF22" s="245">
        <f>'Other Funds Summary'!AF22+'Other Funds-Revision No. 1'!AE22</f>
        <v>1094570.97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177">
        <f>'Other Funds Summary'!C23+'Other Funds-Revision No. 1'!C23</f>
        <v>0</v>
      </c>
      <c r="D23" s="177">
        <f>'Other Funds Summary'!D23+'Other Funds-Revision No. 1'!D23</f>
        <v>8875</v>
      </c>
      <c r="E23" s="177">
        <f>'Other Funds Summary'!E23+'Other Funds-Revision No. 1'!E23</f>
        <v>4400</v>
      </c>
      <c r="F23" s="177">
        <v>0</v>
      </c>
      <c r="G23" s="177">
        <f>'Other Funds Summary'!G23+'Other Funds-Revision No. 1'!G23</f>
        <v>0</v>
      </c>
      <c r="H23" s="177">
        <f>'Other Funds Summary'!H23+'Other Funds-Revision No. 1'!H23</f>
        <v>0</v>
      </c>
      <c r="I23" s="177">
        <f>'Other Funds Summary'!I23+'Other Funds-Revision No. 1'!I23</f>
        <v>0</v>
      </c>
      <c r="J23" s="177">
        <f>'Other Funds Summary'!J23+'Other Funds-Revision No. 1'!J23</f>
        <v>3831</v>
      </c>
      <c r="K23" s="177">
        <f>'Other Funds Summary'!K23+'Other Funds-Revision No. 1'!K23</f>
        <v>0</v>
      </c>
      <c r="L23" s="177">
        <f>'Other Funds Summary'!L23+'Other Funds-Revision No. 1'!L23</f>
        <v>416786</v>
      </c>
      <c r="M23" s="177">
        <f>'Other Funds Summary'!M23+'Other Funds-Revision No. 1'!M23</f>
        <v>36241</v>
      </c>
      <c r="N23" s="177">
        <f>'Other Funds Summary'!N23+'Other Funds-Revision No. 1'!N23</f>
        <v>0</v>
      </c>
      <c r="O23" s="177">
        <f>'Other Funds Summary'!O23+'Other Funds-Revision No. 1'!O23</f>
        <v>47116</v>
      </c>
      <c r="P23" s="177">
        <f>'Other Funds Summary'!P23+'Other Funds-Revision No. 1'!P23</f>
        <v>55036</v>
      </c>
      <c r="Q23" s="177">
        <f>'Other Funds Summary'!Q23+'Other Funds-Revision No. 1'!Q23</f>
        <v>105846</v>
      </c>
      <c r="R23" s="177">
        <f>'Other Funds Summary'!R23+'Other Funds-Revision No. 1'!R23</f>
        <v>8000</v>
      </c>
      <c r="S23" s="177">
        <f>'Other Funds Summary'!S23+'Other Funds-Revision No. 1'!S23</f>
        <v>0</v>
      </c>
      <c r="T23" s="177">
        <f>'Other Funds Summary'!T23+'Other Funds-Revision No. 1'!T23</f>
        <v>28008</v>
      </c>
      <c r="U23" s="177">
        <f>'Other Funds Summary'!U23+'Other Funds-Revision No. 1'!U23</f>
        <v>18672</v>
      </c>
      <c r="V23" s="177">
        <f>'Other Funds Summary'!V23+'Other Funds-Revision No. 1'!V23</f>
        <v>0</v>
      </c>
      <c r="W23" s="177">
        <f>'Other Funds Summary'!W23+'Other Funds-Revision No. 1'!W23</f>
        <v>0</v>
      </c>
      <c r="X23" s="177">
        <f>'Other Funds Summary'!X23+'Other Funds-Revision No. 1'!X23</f>
        <v>0</v>
      </c>
      <c r="Y23" s="177">
        <f>'Other Funds Summary'!Y23+'Other Funds-Revision No. 1'!Y23</f>
        <v>0</v>
      </c>
      <c r="Z23" s="177">
        <f>'Other Funds Summary'!Z23+'Other Funds-Revision No. 1'!Z23</f>
        <v>0</v>
      </c>
      <c r="AA23" s="177">
        <f>'Other Funds Summary'!AA23+'Other Funds-Revision No. 1'!AA23</f>
        <v>0</v>
      </c>
      <c r="AB23" s="177">
        <f>'Other Funds Summary'!AB23+'Other Funds-Revision No. 1'!AB23</f>
        <v>0</v>
      </c>
      <c r="AC23" s="177">
        <f>'Other Funds Summary'!AC23+'Other Funds-Revision No. 1'!AC23</f>
        <v>0</v>
      </c>
      <c r="AD23" s="177"/>
      <c r="AE23" s="177"/>
      <c r="AF23" s="245">
        <f>'Other Funds Summary'!AF23+'Other Funds-Revision No. 1'!AE23</f>
        <v>732811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177">
        <f>'Other Funds Summary'!C24+'Other Funds-Revision No. 1'!C24</f>
        <v>0</v>
      </c>
      <c r="D24" s="177">
        <f>'Other Funds Summary'!D24+'Other Funds-Revision No. 1'!D24</f>
        <v>11000</v>
      </c>
      <c r="E24" s="177">
        <f>'Other Funds Summary'!E24+'Other Funds-Revision No. 1'!E24</f>
        <v>0</v>
      </c>
      <c r="F24" s="177">
        <v>0</v>
      </c>
      <c r="G24" s="177">
        <f>'Other Funds Summary'!G24+'Other Funds-Revision No. 1'!G24</f>
        <v>0</v>
      </c>
      <c r="H24" s="177">
        <f>'Other Funds Summary'!H24+'Other Funds-Revision No. 1'!H24</f>
        <v>0</v>
      </c>
      <c r="I24" s="177">
        <f>'Other Funds Summary'!I24+'Other Funds-Revision No. 1'!I24</f>
        <v>0</v>
      </c>
      <c r="J24" s="177">
        <f>'Other Funds Summary'!J24+'Other Funds-Revision No. 1'!J24</f>
        <v>6126</v>
      </c>
      <c r="K24" s="177">
        <f>'Other Funds Summary'!K24+'Other Funds-Revision No. 1'!K24</f>
        <v>0</v>
      </c>
      <c r="L24" s="177">
        <f>'Other Funds Summary'!L24+'Other Funds-Revision No. 1'!L24</f>
        <v>406922</v>
      </c>
      <c r="M24" s="177">
        <f>'Other Funds Summary'!M24+'Other Funds-Revision No. 1'!M24</f>
        <v>44283</v>
      </c>
      <c r="N24" s="177">
        <f>'Other Funds Summary'!N24+'Other Funds-Revision No. 1'!N24</f>
        <v>0</v>
      </c>
      <c r="O24" s="177">
        <f>'Other Funds Summary'!O24+'Other Funds-Revision No. 1'!O24</f>
        <v>54194</v>
      </c>
      <c r="P24" s="177">
        <f>'Other Funds Summary'!P24+'Other Funds-Revision No. 1'!P24</f>
        <v>55283</v>
      </c>
      <c r="Q24" s="177">
        <f>'Other Funds Summary'!Q24+'Other Funds-Revision No. 1'!Q24</f>
        <v>0</v>
      </c>
      <c r="R24" s="177">
        <f>'Other Funds Summary'!R24+'Other Funds-Revision No. 1'!R24</f>
        <v>370866</v>
      </c>
      <c r="S24" s="177">
        <f>'Other Funds Summary'!S24+'Other Funds-Revision No. 1'!S24</f>
        <v>73536</v>
      </c>
      <c r="T24" s="177">
        <f>'Other Funds Summary'!T24+'Other Funds-Revision No. 1'!T24</f>
        <v>61660.799999999996</v>
      </c>
      <c r="U24" s="177">
        <f>'Other Funds Summary'!U24+'Other Funds-Revision No. 1'!U24</f>
        <v>41107.200000000004</v>
      </c>
      <c r="V24" s="177">
        <f>'Other Funds Summary'!V24+'Other Funds-Revision No. 1'!V24</f>
        <v>0</v>
      </c>
      <c r="W24" s="177">
        <f>'Other Funds Summary'!W24+'Other Funds-Revision No. 1'!W24</f>
        <v>0</v>
      </c>
      <c r="X24" s="177">
        <f>'Other Funds Summary'!X24+'Other Funds-Revision No. 1'!X24</f>
        <v>0</v>
      </c>
      <c r="Y24" s="177">
        <f>'Other Funds Summary'!Y24+'Other Funds-Revision No. 1'!Y24</f>
        <v>0</v>
      </c>
      <c r="Z24" s="177">
        <f>'Other Funds Summary'!Z24+'Other Funds-Revision No. 1'!Z24</f>
        <v>0</v>
      </c>
      <c r="AA24" s="177">
        <f>'Other Funds Summary'!AA24+'Other Funds-Revision No. 1'!AA24</f>
        <v>0</v>
      </c>
      <c r="AB24" s="177">
        <f>'Other Funds Summary'!AB24+'Other Funds-Revision No. 1'!AB24</f>
        <v>0</v>
      </c>
      <c r="AC24" s="177">
        <f>'Other Funds Summary'!AC24+'Other Funds-Revision No. 1'!AC24</f>
        <v>0</v>
      </c>
      <c r="AD24" s="177"/>
      <c r="AE24" s="177"/>
      <c r="AF24" s="245">
        <f>'Other Funds Summary'!AF24+'Other Funds-Revision No. 1'!AE24</f>
        <v>1124978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177">
        <f>'Other Funds Summary'!C25+'Other Funds-Revision No. 1'!C25</f>
        <v>0</v>
      </c>
      <c r="D25" s="177">
        <f>'Other Funds Summary'!D25+'Other Funds-Revision No. 1'!D25</f>
        <v>3775</v>
      </c>
      <c r="E25" s="177">
        <f>'Other Funds Summary'!E25+'Other Funds-Revision No. 1'!E25</f>
        <v>0</v>
      </c>
      <c r="F25" s="177">
        <v>0</v>
      </c>
      <c r="G25" s="177">
        <f>'Other Funds Summary'!G25+'Other Funds-Revision No. 1'!G25</f>
        <v>0</v>
      </c>
      <c r="H25" s="177">
        <f>'Other Funds Summary'!H25+'Other Funds-Revision No. 1'!H25</f>
        <v>0</v>
      </c>
      <c r="I25" s="177">
        <f>'Other Funds Summary'!I25+'Other Funds-Revision No. 1'!I25</f>
        <v>0</v>
      </c>
      <c r="J25" s="177">
        <f>'Other Funds Summary'!J25+'Other Funds-Revision No. 1'!J25</f>
        <v>2653</v>
      </c>
      <c r="K25" s="177">
        <f>'Other Funds Summary'!K25+'Other Funds-Revision No. 1'!K25</f>
        <v>0</v>
      </c>
      <c r="L25" s="177">
        <f>'Other Funds Summary'!L25+'Other Funds-Revision No. 1'!L25</f>
        <v>314230</v>
      </c>
      <c r="M25" s="177">
        <f>'Other Funds Summary'!M25+'Other Funds-Revision No. 1'!M25</f>
        <v>27356</v>
      </c>
      <c r="N25" s="177">
        <f>'Other Funds Summary'!N25+'Other Funds-Revision No. 1'!N25</f>
        <v>0</v>
      </c>
      <c r="O25" s="177">
        <f>'Other Funds Summary'!O25+'Other Funds-Revision No. 1'!O25</f>
        <v>40000</v>
      </c>
      <c r="P25" s="177">
        <f>'Other Funds Summary'!P25+'Other Funds-Revision No. 1'!P25</f>
        <v>0</v>
      </c>
      <c r="Q25" s="177">
        <f>'Other Funds Summary'!Q25+'Other Funds-Revision No. 1'!Q25</f>
        <v>165000</v>
      </c>
      <c r="R25" s="177">
        <f>'Other Funds Summary'!R25+'Other Funds-Revision No. 1'!R25</f>
        <v>0</v>
      </c>
      <c r="S25" s="177">
        <f>'Other Funds Summary'!S25+'Other Funds-Revision No. 1'!S25</f>
        <v>58210</v>
      </c>
      <c r="T25" s="177">
        <f>'Other Funds Summary'!T25+'Other Funds-Revision No. 1'!T25</f>
        <v>56946</v>
      </c>
      <c r="U25" s="177">
        <f>'Other Funds Summary'!U25+'Other Funds-Revision No. 1'!U25</f>
        <v>37964</v>
      </c>
      <c r="V25" s="177">
        <f>'Other Funds Summary'!V25+'Other Funds-Revision No. 1'!V25</f>
        <v>5568</v>
      </c>
      <c r="W25" s="177">
        <f>'Other Funds Summary'!W25+'Other Funds-Revision No. 1'!W25</f>
        <v>18596</v>
      </c>
      <c r="X25" s="177">
        <f>'Other Funds Summary'!X25+'Other Funds-Revision No. 1'!X25</f>
        <v>0</v>
      </c>
      <c r="Y25" s="177">
        <f>'Other Funds Summary'!Y25+'Other Funds-Revision No. 1'!Y25</f>
        <v>0</v>
      </c>
      <c r="Z25" s="177">
        <f>'Other Funds Summary'!Z25+'Other Funds-Revision No. 1'!Z25</f>
        <v>0</v>
      </c>
      <c r="AA25" s="177">
        <f>'Other Funds Summary'!AA25+'Other Funds-Revision No. 1'!AA25</f>
        <v>0</v>
      </c>
      <c r="AB25" s="177">
        <f>'Other Funds Summary'!AB25+'Other Funds-Revision No. 1'!AB25</f>
        <v>0</v>
      </c>
      <c r="AC25" s="177">
        <f>'Other Funds Summary'!AC25+'Other Funds-Revision No. 1'!AC25</f>
        <v>0</v>
      </c>
      <c r="AD25" s="177"/>
      <c r="AE25" s="177"/>
      <c r="AF25" s="245">
        <f>'Other Funds Summary'!AF25+'Other Funds-Revision No. 1'!AE25</f>
        <v>730298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177">
        <f>'Other Funds Summary'!C26+'Other Funds-Revision No. 1'!C26</f>
        <v>0</v>
      </c>
      <c r="D26" s="177">
        <f>'Other Funds Summary'!D26+'Other Funds-Revision No. 1'!D26</f>
        <v>8025</v>
      </c>
      <c r="E26" s="177">
        <f>'Other Funds Summary'!E26+'Other Funds-Revision No. 1'!E26</f>
        <v>0</v>
      </c>
      <c r="F26" s="177">
        <v>0</v>
      </c>
      <c r="G26" s="177">
        <f>'Other Funds Summary'!G26+'Other Funds-Revision No. 1'!G26</f>
        <v>0</v>
      </c>
      <c r="H26" s="177">
        <f>'Other Funds Summary'!H26+'Other Funds-Revision No. 1'!H26</f>
        <v>0</v>
      </c>
      <c r="I26" s="177">
        <f>'Other Funds Summary'!I26+'Other Funds-Revision No. 1'!I26</f>
        <v>0</v>
      </c>
      <c r="J26" s="177">
        <f>'Other Funds Summary'!J26+'Other Funds-Revision No. 1'!J26</f>
        <v>5288</v>
      </c>
      <c r="K26" s="177">
        <f>'Other Funds Summary'!K26+'Other Funds-Revision No. 1'!K26</f>
        <v>0</v>
      </c>
      <c r="L26" s="177">
        <f>'Other Funds Summary'!L26+'Other Funds-Revision No. 1'!L26</f>
        <v>433706</v>
      </c>
      <c r="M26" s="177">
        <f>'Other Funds Summary'!M26+'Other Funds-Revision No. 1'!M26</f>
        <v>47197</v>
      </c>
      <c r="N26" s="177">
        <f>'Other Funds Summary'!N26+'Other Funds-Revision No. 1'!N26</f>
        <v>0</v>
      </c>
      <c r="O26" s="177">
        <f>'Other Funds Summary'!O26+'Other Funds-Revision No. 1'!O26</f>
        <v>38000</v>
      </c>
      <c r="P26" s="177">
        <f>'Other Funds Summary'!P26+'Other Funds-Revision No. 1'!P26</f>
        <v>0</v>
      </c>
      <c r="Q26" s="177">
        <f>'Other Funds Summary'!Q26+'Other Funds-Revision No. 1'!Q26</f>
        <v>112000</v>
      </c>
      <c r="R26" s="177">
        <f>'Other Funds Summary'!R26+'Other Funds-Revision No. 1'!R26</f>
        <v>0</v>
      </c>
      <c r="S26" s="177">
        <f>'Other Funds Summary'!S26+'Other Funds-Revision No. 1'!S26</f>
        <v>76174</v>
      </c>
      <c r="T26" s="177">
        <f>'Other Funds Summary'!T26+'Other Funds-Revision No. 1'!T26</f>
        <v>45704.4</v>
      </c>
      <c r="U26" s="177">
        <f>'Other Funds Summary'!U26+'Other Funds-Revision No. 1'!U26</f>
        <v>30469.600000000002</v>
      </c>
      <c r="V26" s="177">
        <f>'Other Funds Summary'!V26+'Other Funds-Revision No. 1'!V26</f>
        <v>24284</v>
      </c>
      <c r="W26" s="177">
        <f>'Other Funds Summary'!W26+'Other Funds-Revision No. 1'!W26</f>
        <v>81107</v>
      </c>
      <c r="X26" s="177">
        <f>'Other Funds Summary'!X26+'Other Funds-Revision No. 1'!X26</f>
        <v>106643</v>
      </c>
      <c r="Y26" s="177">
        <f>'Other Funds Summary'!Y26+'Other Funds-Revision No. 1'!Y26</f>
        <v>0</v>
      </c>
      <c r="Z26" s="177">
        <f>'Other Funds Summary'!Z26+'Other Funds-Revision No. 1'!Z26</f>
        <v>0</v>
      </c>
      <c r="AA26" s="177">
        <f>'Other Funds Summary'!AA26+'Other Funds-Revision No. 1'!AA26</f>
        <v>0</v>
      </c>
      <c r="AB26" s="177">
        <f>'Other Funds Summary'!AB26+'Other Funds-Revision No. 1'!AB26</f>
        <v>0</v>
      </c>
      <c r="AC26" s="177">
        <f>'Other Funds Summary'!AC26+'Other Funds-Revision No. 1'!AC26</f>
        <v>0</v>
      </c>
      <c r="AD26" s="177"/>
      <c r="AE26" s="177"/>
      <c r="AF26" s="245">
        <f>'Other Funds Summary'!AF26+'Other Funds-Revision No. 1'!AE26</f>
        <v>1008598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177">
        <f>'Other Funds Summary'!C27+'Other Funds-Revision No. 1'!C27</f>
        <v>0</v>
      </c>
      <c r="D27" s="177">
        <f>'Other Funds Summary'!D27+'Other Funds-Revision No. 1'!D27</f>
        <v>3350</v>
      </c>
      <c r="E27" s="177">
        <f>'Other Funds Summary'!E27+'Other Funds-Revision No. 1'!E27</f>
        <v>2100</v>
      </c>
      <c r="F27" s="177">
        <v>0</v>
      </c>
      <c r="G27" s="177">
        <f>'Other Funds Summary'!G27+'Other Funds-Revision No. 1'!G27</f>
        <v>0</v>
      </c>
      <c r="H27" s="177">
        <f>'Other Funds Summary'!H27+'Other Funds-Revision No. 1'!H27</f>
        <v>0</v>
      </c>
      <c r="I27" s="177">
        <f>'Other Funds Summary'!I27+'Other Funds-Revision No. 1'!I27</f>
        <v>0</v>
      </c>
      <c r="J27" s="177">
        <f>'Other Funds Summary'!J27+'Other Funds-Revision No. 1'!J27</f>
        <v>6922</v>
      </c>
      <c r="K27" s="177">
        <f>'Other Funds Summary'!K27+'Other Funds-Revision No. 1'!K27</f>
        <v>0</v>
      </c>
      <c r="L27" s="177">
        <f>'Other Funds Summary'!L27+'Other Funds-Revision No. 1'!L27</f>
        <v>265744</v>
      </c>
      <c r="M27" s="177">
        <f>'Other Funds Summary'!M27+'Other Funds-Revision No. 1'!M27</f>
        <v>15185</v>
      </c>
      <c r="N27" s="177">
        <f>'Other Funds Summary'!N27+'Other Funds-Revision No. 1'!N27</f>
        <v>0</v>
      </c>
      <c r="O27" s="177">
        <f>'Other Funds Summary'!O27+'Other Funds-Revision No. 1'!O27</f>
        <v>49702</v>
      </c>
      <c r="P27" s="177">
        <f>'Other Funds Summary'!P27+'Other Funds-Revision No. 1'!P27</f>
        <v>1500</v>
      </c>
      <c r="Q27" s="177">
        <f>'Other Funds Summary'!Q27+'Other Funds-Revision No. 1'!Q27</f>
        <v>0</v>
      </c>
      <c r="R27" s="177">
        <f>'Other Funds Summary'!R27+'Other Funds-Revision No. 1'!R27</f>
        <v>170941</v>
      </c>
      <c r="S27" s="177">
        <f>'Other Funds Summary'!S27+'Other Funds-Revision No. 1'!S27</f>
        <v>25076</v>
      </c>
      <c r="T27" s="177">
        <f>'Other Funds Summary'!T27+'Other Funds-Revision No. 1'!T27</f>
        <v>24531</v>
      </c>
      <c r="U27" s="177">
        <f>'Other Funds Summary'!U27+'Other Funds-Revision No. 1'!U27</f>
        <v>16354</v>
      </c>
      <c r="V27" s="177">
        <f>'Other Funds Summary'!V27+'Other Funds-Revision No. 1'!V27</f>
        <v>2399</v>
      </c>
      <c r="W27" s="177">
        <f>'Other Funds Summary'!W27+'Other Funds-Revision No. 1'!W27</f>
        <v>8011</v>
      </c>
      <c r="X27" s="177">
        <f>'Other Funds Summary'!X27+'Other Funds-Revision No. 1'!X27</f>
        <v>0</v>
      </c>
      <c r="Y27" s="177">
        <f>'Other Funds Summary'!Y27+'Other Funds-Revision No. 1'!Y27</f>
        <v>0</v>
      </c>
      <c r="Z27" s="177">
        <f>'Other Funds Summary'!Z27+'Other Funds-Revision No. 1'!Z27</f>
        <v>0</v>
      </c>
      <c r="AA27" s="177">
        <f>'Other Funds Summary'!AA27+'Other Funds-Revision No. 1'!AA27</f>
        <v>0</v>
      </c>
      <c r="AB27" s="177">
        <f>'Other Funds Summary'!AB27+'Other Funds-Revision No. 1'!AB27</f>
        <v>0</v>
      </c>
      <c r="AC27" s="177">
        <f>'Other Funds Summary'!AC27+'Other Funds-Revision No. 1'!AC27</f>
        <v>0</v>
      </c>
      <c r="AD27" s="177"/>
      <c r="AE27" s="177"/>
      <c r="AF27" s="245">
        <f>'Other Funds Summary'!AF27+'Other Funds-Revision No. 1'!AE27</f>
        <v>591815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177">
        <f>'Other Funds Summary'!C28+'Other Funds-Revision No. 1'!C28</f>
        <v>0</v>
      </c>
      <c r="D28" s="177">
        <f>'Other Funds Summary'!D28+'Other Funds-Revision No. 1'!D28</f>
        <v>22900</v>
      </c>
      <c r="E28" s="177">
        <f>'Other Funds Summary'!E28+'Other Funds-Revision No. 1'!E28</f>
        <v>2800</v>
      </c>
      <c r="F28" s="177">
        <v>0</v>
      </c>
      <c r="G28" s="177">
        <f>'Other Funds Summary'!G28+'Other Funds-Revision No. 1'!G28</f>
        <v>0</v>
      </c>
      <c r="H28" s="177">
        <f>'Other Funds Summary'!H28+'Other Funds-Revision No. 1'!H28</f>
        <v>0</v>
      </c>
      <c r="I28" s="177">
        <f>'Other Funds Summary'!I28+'Other Funds-Revision No. 1'!I28</f>
        <v>0</v>
      </c>
      <c r="J28" s="177">
        <f>'Other Funds Summary'!J28+'Other Funds-Revision No. 1'!J28</f>
        <v>1730</v>
      </c>
      <c r="K28" s="177">
        <f>'Other Funds Summary'!K28+'Other Funds-Revision No. 1'!K28</f>
        <v>0</v>
      </c>
      <c r="L28" s="177">
        <f>'Other Funds Summary'!L28+'Other Funds-Revision No. 1'!L28</f>
        <v>129041</v>
      </c>
      <c r="M28" s="177">
        <f>'Other Funds Summary'!M28+'Other Funds-Revision No. 1'!M28</f>
        <v>94315</v>
      </c>
      <c r="N28" s="177">
        <f>'Other Funds Summary'!N28+'Other Funds-Revision No. 1'!N28</f>
        <v>0</v>
      </c>
      <c r="O28" s="177">
        <f>'Other Funds Summary'!O28+'Other Funds-Revision No. 1'!O28</f>
        <v>0</v>
      </c>
      <c r="P28" s="177">
        <f>'Other Funds Summary'!P28+'Other Funds-Revision No. 1'!P28</f>
        <v>70000</v>
      </c>
      <c r="Q28" s="177">
        <f>'Other Funds Summary'!Q28+'Other Funds-Revision No. 1'!Q28</f>
        <v>0</v>
      </c>
      <c r="R28" s="177">
        <f>'Other Funds Summary'!R28+'Other Funds-Revision No. 1'!R28</f>
        <v>0</v>
      </c>
      <c r="S28" s="177">
        <f>'Other Funds Summary'!S28+'Other Funds-Revision No. 1'!S28</f>
        <v>241110</v>
      </c>
      <c r="T28" s="177">
        <f>'Other Funds Summary'!T28+'Other Funds-Revision No. 1'!T28</f>
        <v>235868.4</v>
      </c>
      <c r="U28" s="177">
        <f>'Other Funds Summary'!U28+'Other Funds-Revision No. 1'!U28</f>
        <v>157245.6</v>
      </c>
      <c r="V28" s="177">
        <f>'Other Funds Summary'!V28+'Other Funds-Revision No. 1'!V28</f>
        <v>23062</v>
      </c>
      <c r="W28" s="177">
        <f>'Other Funds Summary'!W28+'Other Funds-Revision No. 1'!W28</f>
        <v>77027</v>
      </c>
      <c r="X28" s="177">
        <f>'Other Funds Summary'!X28+'Other Funds-Revision No. 1'!X28</f>
        <v>0</v>
      </c>
      <c r="Y28" s="177">
        <f>'Other Funds Summary'!Y28+'Other Funds-Revision No. 1'!Y28</f>
        <v>0</v>
      </c>
      <c r="Z28" s="177">
        <f>'Other Funds Summary'!Z28+'Other Funds-Revision No. 1'!Z28</f>
        <v>0</v>
      </c>
      <c r="AA28" s="177">
        <f>'Other Funds Summary'!AA28+'Other Funds-Revision No. 1'!AA28</f>
        <v>0</v>
      </c>
      <c r="AB28" s="177">
        <f>'Other Funds Summary'!AB28+'Other Funds-Revision No. 1'!AB28</f>
        <v>0</v>
      </c>
      <c r="AC28" s="177">
        <f>'Other Funds Summary'!AC28+'Other Funds-Revision No. 1'!AC28</f>
        <v>0</v>
      </c>
      <c r="AD28" s="177"/>
      <c r="AE28" s="177"/>
      <c r="AF28" s="245">
        <f>'Other Funds Summary'!AF28+'Other Funds-Revision No. 1'!AE28</f>
        <v>1055099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177">
        <f>'Other Funds Summary'!C29+'Other Funds-Revision No. 1'!C29</f>
        <v>0</v>
      </c>
      <c r="D29" s="177">
        <f>'Other Funds Summary'!D29+'Other Funds-Revision No. 1'!D29</f>
        <v>6750</v>
      </c>
      <c r="E29" s="177">
        <f>'Other Funds Summary'!E29+'Other Funds-Revision No. 1'!E29</f>
        <v>0</v>
      </c>
      <c r="F29" s="177">
        <v>0</v>
      </c>
      <c r="G29" s="177">
        <f>'Other Funds Summary'!G29+'Other Funds-Revision No. 1'!G29</f>
        <v>0</v>
      </c>
      <c r="H29" s="177">
        <f>'Other Funds Summary'!H29+'Other Funds-Revision No. 1'!H29</f>
        <v>0</v>
      </c>
      <c r="I29" s="177">
        <f>'Other Funds Summary'!I29+'Other Funds-Revision No. 1'!I29</f>
        <v>0</v>
      </c>
      <c r="J29" s="177">
        <f>'Other Funds Summary'!J29+'Other Funds-Revision No. 1'!J29</f>
        <v>3993</v>
      </c>
      <c r="K29" s="177">
        <f>'Other Funds Summary'!K29+'Other Funds-Revision No. 1'!K29</f>
        <v>0</v>
      </c>
      <c r="L29" s="177">
        <f>'Other Funds Summary'!L29+'Other Funds-Revision No. 1'!L29</f>
        <v>714652</v>
      </c>
      <c r="M29" s="177">
        <f>'Other Funds Summary'!M29+'Other Funds-Revision No. 1'!M29</f>
        <v>38885</v>
      </c>
      <c r="N29" s="177">
        <f>'Other Funds Summary'!N29+'Other Funds-Revision No. 1'!N29</f>
        <v>0</v>
      </c>
      <c r="O29" s="177">
        <f>'Other Funds Summary'!O29+'Other Funds-Revision No. 1'!O29</f>
        <v>48886</v>
      </c>
      <c r="P29" s="177">
        <f>'Other Funds Summary'!P29+'Other Funds-Revision No. 1'!P29</f>
        <v>0</v>
      </c>
      <c r="Q29" s="177">
        <f>'Other Funds Summary'!Q29+'Other Funds-Revision No. 1'!Q29</f>
        <v>0</v>
      </c>
      <c r="R29" s="177">
        <f>'Other Funds Summary'!R29+'Other Funds-Revision No. 1'!R29</f>
        <v>0</v>
      </c>
      <c r="S29" s="177">
        <f>'Other Funds Summary'!S29+'Other Funds-Revision No. 1'!S29</f>
        <v>59198</v>
      </c>
      <c r="T29" s="177">
        <f>'Other Funds Summary'!T29+'Other Funds-Revision No. 1'!T29</f>
        <v>52659.6</v>
      </c>
      <c r="U29" s="177">
        <f>'Other Funds Summary'!U29+'Other Funds-Revision No. 1'!U29</f>
        <v>35106.4</v>
      </c>
      <c r="V29" s="177">
        <f>'Other Funds Summary'!V29+'Other Funds-Revision No. 1'!V29</f>
        <v>0</v>
      </c>
      <c r="W29" s="177">
        <f>'Other Funds Summary'!W29+'Other Funds-Revision No. 1'!W29</f>
        <v>17839</v>
      </c>
      <c r="X29" s="177">
        <f>'Other Funds Summary'!X29+'Other Funds-Revision No. 1'!X29</f>
        <v>0</v>
      </c>
      <c r="Y29" s="177">
        <f>'Other Funds Summary'!Y29+'Other Funds-Revision No. 1'!Y29</f>
        <v>0</v>
      </c>
      <c r="Z29" s="177">
        <f>'Other Funds Summary'!Z29+'Other Funds-Revision No. 1'!Z29</f>
        <v>0</v>
      </c>
      <c r="AA29" s="177">
        <f>'Other Funds Summary'!AA29+'Other Funds-Revision No. 1'!AA29</f>
        <v>0</v>
      </c>
      <c r="AB29" s="177">
        <f>'Other Funds Summary'!AB29+'Other Funds-Revision No. 1'!AB29</f>
        <v>0</v>
      </c>
      <c r="AC29" s="177">
        <f>'Other Funds Summary'!AC29+'Other Funds-Revision No. 1'!AC29</f>
        <v>0</v>
      </c>
      <c r="AD29" s="177"/>
      <c r="AE29" s="177"/>
      <c r="AF29" s="245">
        <f>'Other Funds Summary'!AF29+'Other Funds-Revision No. 1'!AE29</f>
        <v>977969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177">
        <f>'Other Funds Summary'!C30+'Other Funds-Revision No. 1'!C30</f>
        <v>0</v>
      </c>
      <c r="D30" s="177">
        <f>'Other Funds Summary'!D30+'Other Funds-Revision No. 1'!D30</f>
        <v>5475</v>
      </c>
      <c r="E30" s="177">
        <f>'Other Funds Summary'!E30+'Other Funds-Revision No. 1'!E30</f>
        <v>0</v>
      </c>
      <c r="F30" s="177">
        <v>0</v>
      </c>
      <c r="G30" s="177">
        <f>'Other Funds Summary'!G30+'Other Funds-Revision No. 1'!G30</f>
        <v>0</v>
      </c>
      <c r="H30" s="177">
        <f>'Other Funds Summary'!H30+'Other Funds-Revision No. 1'!H30</f>
        <v>0</v>
      </c>
      <c r="I30" s="177">
        <f>'Other Funds Summary'!I30+'Other Funds-Revision No. 1'!I30</f>
        <v>0</v>
      </c>
      <c r="J30" s="177">
        <f>'Other Funds Summary'!J30+'Other Funds-Revision No. 1'!J30</f>
        <v>1814</v>
      </c>
      <c r="K30" s="177">
        <f>'Other Funds Summary'!K30+'Other Funds-Revision No. 1'!K30</f>
        <v>0</v>
      </c>
      <c r="L30" s="177">
        <f>'Other Funds Summary'!L30+'Other Funds-Revision No. 1'!L30</f>
        <v>1330012</v>
      </c>
      <c r="M30" s="177">
        <f>'Other Funds Summary'!M30+'Other Funds-Revision No. 1'!M30</f>
        <v>108682</v>
      </c>
      <c r="N30" s="177">
        <f>'Other Funds Summary'!N30+'Other Funds-Revision No. 1'!N30</f>
        <v>0</v>
      </c>
      <c r="O30" s="177">
        <f>'Other Funds Summary'!O30+'Other Funds-Revision No. 1'!O30</f>
        <v>47116</v>
      </c>
      <c r="P30" s="177">
        <f>'Other Funds Summary'!P30+'Other Funds-Revision No. 1'!P30</f>
        <v>100000</v>
      </c>
      <c r="Q30" s="177">
        <f>'Other Funds Summary'!Q30+'Other Funds-Revision No. 1'!Q30</f>
        <v>650000</v>
      </c>
      <c r="R30" s="177">
        <f>'Other Funds Summary'!R30+'Other Funds-Revision No. 1'!R30</f>
        <v>0</v>
      </c>
      <c r="S30" s="177">
        <f>'Other Funds Summary'!S30+'Other Funds-Revision No. 1'!S30</f>
        <v>172153</v>
      </c>
      <c r="T30" s="177">
        <f>'Other Funds Summary'!T30+'Other Funds-Revision No. 1'!T30</f>
        <v>168410.4</v>
      </c>
      <c r="U30" s="177">
        <f>'Other Funds Summary'!U30+'Other Funds-Revision No. 1'!U30</f>
        <v>112273.6</v>
      </c>
      <c r="V30" s="177">
        <f>'Other Funds Summary'!V30+'Other Funds-Revision No. 1'!V30</f>
        <v>16467</v>
      </c>
      <c r="W30" s="177">
        <f>'Other Funds Summary'!W30+'Other Funds-Revision No. 1'!W30</f>
        <v>54998</v>
      </c>
      <c r="X30" s="177">
        <f>'Other Funds Summary'!X30+'Other Funds-Revision No. 1'!X30</f>
        <v>0</v>
      </c>
      <c r="Y30" s="177">
        <f>'Other Funds Summary'!Y30+'Other Funds-Revision No. 1'!Y30</f>
        <v>0</v>
      </c>
      <c r="Z30" s="177">
        <f>'Other Funds Summary'!Z30+'Other Funds-Revision No. 1'!Z30</f>
        <v>0</v>
      </c>
      <c r="AA30" s="177">
        <f>'Other Funds Summary'!AA30+'Other Funds-Revision No. 1'!AA30</f>
        <v>0</v>
      </c>
      <c r="AB30" s="177">
        <f>'Other Funds Summary'!AB30+'Other Funds-Revision No. 1'!AB30</f>
        <v>0</v>
      </c>
      <c r="AC30" s="177">
        <f>'Other Funds Summary'!AC30+'Other Funds-Revision No. 1'!AC30</f>
        <v>0</v>
      </c>
      <c r="AD30" s="177"/>
      <c r="AE30" s="177"/>
      <c r="AF30" s="245">
        <f>'Other Funds Summary'!AF30+'Other Funds-Revision No. 1'!AE30</f>
        <v>2767401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177">
        <f>'Other Funds Summary'!C31+'Other Funds-Revision No. 1'!C31</f>
        <v>0</v>
      </c>
      <c r="D31" s="177">
        <f>'Other Funds Summary'!D31+'Other Funds-Revision No. 1'!D31</f>
        <v>5900</v>
      </c>
      <c r="E31" s="177">
        <f>'Other Funds Summary'!E31+'Other Funds-Revision No. 1'!E31</f>
        <v>0</v>
      </c>
      <c r="F31" s="177">
        <v>0</v>
      </c>
      <c r="G31" s="177">
        <f>'Other Funds Summary'!G31+'Other Funds-Revision No. 1'!G31</f>
        <v>0</v>
      </c>
      <c r="H31" s="177">
        <f>'Other Funds Summary'!H31+'Other Funds-Revision No. 1'!H31</f>
        <v>0</v>
      </c>
      <c r="I31" s="177">
        <f>'Other Funds Summary'!I31+'Other Funds-Revision No. 1'!I31</f>
        <v>0</v>
      </c>
      <c r="J31" s="177">
        <f>'Other Funds Summary'!J31+'Other Funds-Revision No. 1'!J31</f>
        <v>4308</v>
      </c>
      <c r="K31" s="177">
        <f>'Other Funds Summary'!K31+'Other Funds-Revision No. 1'!K31</f>
        <v>0</v>
      </c>
      <c r="L31" s="177">
        <f>'Other Funds Summary'!L31+'Other Funds-Revision No. 1'!L31</f>
        <v>1371817</v>
      </c>
      <c r="M31" s="177">
        <f>'Other Funds Summary'!M31+'Other Funds-Revision No. 1'!M31</f>
        <v>116160</v>
      </c>
      <c r="N31" s="177">
        <f>'Other Funds Summary'!N31+'Other Funds-Revision No. 1'!N31</f>
        <v>0</v>
      </c>
      <c r="O31" s="177">
        <f>'Other Funds Summary'!O31+'Other Funds-Revision No. 1'!O31</f>
        <v>54194</v>
      </c>
      <c r="P31" s="177">
        <f>'Other Funds Summary'!P31+'Other Funds-Revision No. 1'!P31</f>
        <v>100000</v>
      </c>
      <c r="Q31" s="177">
        <f>'Other Funds Summary'!Q31+'Other Funds-Revision No. 1'!Q31</f>
        <v>504800</v>
      </c>
      <c r="R31" s="177">
        <f>'Other Funds Summary'!R31+'Other Funds-Revision No. 1'!R31</f>
        <v>154384</v>
      </c>
      <c r="S31" s="177">
        <f>'Other Funds Summary'!S31+'Other Funds-Revision No. 1'!S31</f>
        <v>0</v>
      </c>
      <c r="T31" s="177">
        <f>'Other Funds Summary'!T31+'Other Funds-Revision No. 1'!T31</f>
        <v>187277.4</v>
      </c>
      <c r="U31" s="177">
        <f>'Other Funds Summary'!U31+'Other Funds-Revision No. 1'!U31</f>
        <v>124851.6</v>
      </c>
      <c r="V31" s="177">
        <f>'Other Funds Summary'!V31+'Other Funds-Revision No. 1'!V31</f>
        <v>18311.333333333332</v>
      </c>
      <c r="W31" s="177">
        <f>'Other Funds Summary'!W31+'Other Funds-Revision No. 1'!W31</f>
        <v>61159</v>
      </c>
      <c r="X31" s="177">
        <f>'Other Funds Summary'!X31+'Other Funds-Revision No. 1'!X31</f>
        <v>79468</v>
      </c>
      <c r="Y31" s="177">
        <f>'Other Funds Summary'!Y31+'Other Funds-Revision No. 1'!Y31</f>
        <v>0</v>
      </c>
      <c r="Z31" s="177">
        <f>'Other Funds Summary'!Z31+'Other Funds-Revision No. 1'!Z31</f>
        <v>0</v>
      </c>
      <c r="AA31" s="177">
        <f>'Other Funds Summary'!AA31+'Other Funds-Revision No. 1'!AA31</f>
        <v>0</v>
      </c>
      <c r="AB31" s="177">
        <f>'Other Funds Summary'!AB31+'Other Funds-Revision No. 1'!AB31</f>
        <v>0</v>
      </c>
      <c r="AC31" s="177">
        <f>'Other Funds Summary'!AC31+'Other Funds-Revision No. 1'!AC31</f>
        <v>0</v>
      </c>
      <c r="AD31" s="177"/>
      <c r="AE31" s="177"/>
      <c r="AF31" s="245">
        <f>'Other Funds Summary'!AF31+'Other Funds-Revision No. 1'!AE31</f>
        <v>2782630.3333333335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177">
        <f>'Other Funds Summary'!C32+'Other Funds-Revision No. 1'!C32</f>
        <v>0</v>
      </c>
      <c r="D32" s="177">
        <f>'Other Funds Summary'!D32+'Other Funds-Revision No. 1'!D32</f>
        <v>8875</v>
      </c>
      <c r="E32" s="177">
        <f>'Other Funds Summary'!E32+'Other Funds-Revision No. 1'!E32</f>
        <v>0</v>
      </c>
      <c r="F32" s="177">
        <v>0</v>
      </c>
      <c r="G32" s="177">
        <f>'Other Funds Summary'!G32+'Other Funds-Revision No. 1'!G32</f>
        <v>0</v>
      </c>
      <c r="H32" s="177">
        <f>'Other Funds Summary'!H32+'Other Funds-Revision No. 1'!H32</f>
        <v>0</v>
      </c>
      <c r="I32" s="177">
        <f>'Other Funds Summary'!I32+'Other Funds-Revision No. 1'!I32</f>
        <v>0</v>
      </c>
      <c r="J32" s="177">
        <f>'Other Funds Summary'!J32+'Other Funds-Revision No. 1'!J32</f>
        <v>3310</v>
      </c>
      <c r="K32" s="177">
        <f>'Other Funds Summary'!K32+'Other Funds-Revision No. 1'!K32</f>
        <v>0</v>
      </c>
      <c r="L32" s="177">
        <f>'Other Funds Summary'!L32+'Other Funds-Revision No. 1'!L32</f>
        <v>644864</v>
      </c>
      <c r="M32" s="177">
        <f>'Other Funds Summary'!M32+'Other Funds-Revision No. 1'!M32</f>
        <v>70176</v>
      </c>
      <c r="N32" s="177">
        <f>'Other Funds Summary'!N32+'Other Funds-Revision No. 1'!N32</f>
        <v>0</v>
      </c>
      <c r="O32" s="177">
        <f>'Other Funds Summary'!O32+'Other Funds-Revision No. 1'!O32</f>
        <v>54194</v>
      </c>
      <c r="P32" s="177">
        <f>'Other Funds Summary'!P32+'Other Funds-Revision No. 1'!P32</f>
        <v>65000</v>
      </c>
      <c r="Q32" s="177">
        <f>'Other Funds Summary'!Q32+'Other Funds-Revision No. 1'!Q32</f>
        <v>40000</v>
      </c>
      <c r="R32" s="177">
        <f>'Other Funds Summary'!R32+'Other Funds-Revision No. 1'!R32</f>
        <v>0</v>
      </c>
      <c r="S32" s="177">
        <f>'Other Funds Summary'!S32+'Other Funds-Revision No. 1'!S32</f>
        <v>0</v>
      </c>
      <c r="T32" s="177">
        <f>'Other Funds Summary'!T32+'Other Funds-Revision No. 1'!T32</f>
        <v>8553</v>
      </c>
      <c r="U32" s="177">
        <f>'Other Funds Summary'!U32+'Other Funds-Revision No. 1'!U32</f>
        <v>5702</v>
      </c>
      <c r="V32" s="177">
        <f>'Other Funds Summary'!V32+'Other Funds-Revision No. 1'!V32</f>
        <v>42444</v>
      </c>
      <c r="W32" s="177">
        <f>'Other Funds Summary'!W32+'Other Funds-Revision No. 1'!W32</f>
        <v>141759</v>
      </c>
      <c r="X32" s="177">
        <f>'Other Funds Summary'!X32+'Other Funds-Revision No. 1'!X32</f>
        <v>0</v>
      </c>
      <c r="Y32" s="177">
        <f>'Other Funds Summary'!Y32+'Other Funds-Revision No. 1'!Y32</f>
        <v>0</v>
      </c>
      <c r="Z32" s="177">
        <f>'Other Funds Summary'!Z32+'Other Funds-Revision No. 1'!Z32</f>
        <v>0</v>
      </c>
      <c r="AA32" s="177">
        <f>'Other Funds Summary'!AA32+'Other Funds-Revision No. 1'!AA32</f>
        <v>0</v>
      </c>
      <c r="AB32" s="177">
        <f>'Other Funds Summary'!AB32+'Other Funds-Revision No. 1'!AB32</f>
        <v>0</v>
      </c>
      <c r="AC32" s="177">
        <f>'Other Funds Summary'!AC32+'Other Funds-Revision No. 1'!AC32</f>
        <v>0</v>
      </c>
      <c r="AD32" s="177"/>
      <c r="AE32" s="177"/>
      <c r="AF32" s="245">
        <f>'Other Funds Summary'!AF32+'Other Funds-Revision No. 1'!AE32</f>
        <v>1084877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177">
        <f>'Other Funds Summary'!C33+'Other Funds-Revision No. 1'!C33</f>
        <v>0</v>
      </c>
      <c r="D33" s="177">
        <f>'Other Funds Summary'!D33+'Other Funds-Revision No. 1'!D33</f>
        <v>16100</v>
      </c>
      <c r="E33" s="177">
        <f>'Other Funds Summary'!E33+'Other Funds-Revision No. 1'!E33</f>
        <v>33700</v>
      </c>
      <c r="F33" s="177">
        <v>0</v>
      </c>
      <c r="G33" s="177">
        <f>'Other Funds Summary'!G33+'Other Funds-Revision No. 1'!G33</f>
        <v>0</v>
      </c>
      <c r="H33" s="177">
        <f>'Other Funds Summary'!H33+'Other Funds-Revision No. 1'!H33</f>
        <v>0</v>
      </c>
      <c r="I33" s="177">
        <f>'Other Funds Summary'!I33+'Other Funds-Revision No. 1'!I33</f>
        <v>0</v>
      </c>
      <c r="J33" s="177">
        <f>'Other Funds Summary'!J33+'Other Funds-Revision No. 1'!J33</f>
        <v>7271</v>
      </c>
      <c r="K33" s="177">
        <f>'Other Funds Summary'!K33+'Other Funds-Revision No. 1'!K33</f>
        <v>0</v>
      </c>
      <c r="L33" s="177">
        <f>'Other Funds Summary'!L33+'Other Funds-Revision No. 1'!L33</f>
        <v>1974940</v>
      </c>
      <c r="M33" s="177">
        <f>'Other Funds Summary'!M33+'Other Funds-Revision No. 1'!M33</f>
        <v>171935</v>
      </c>
      <c r="N33" s="177">
        <f>'Other Funds Summary'!N33+'Other Funds-Revision No. 1'!N33</f>
        <v>0</v>
      </c>
      <c r="O33" s="177">
        <f>'Other Funds Summary'!O33+'Other Funds-Revision No. 1'!O33</f>
        <v>54036</v>
      </c>
      <c r="P33" s="177">
        <f>'Other Funds Summary'!P33+'Other Funds-Revision No. 1'!P33</f>
        <v>73392</v>
      </c>
      <c r="Q33" s="177">
        <f>'Other Funds Summary'!Q33+'Other Funds-Revision No. 1'!Q33</f>
        <v>0</v>
      </c>
      <c r="R33" s="177">
        <f>'Other Funds Summary'!R33+'Other Funds-Revision No. 1'!R33</f>
        <v>255000</v>
      </c>
      <c r="S33" s="177">
        <f>'Other Funds Summary'!S33+'Other Funds-Revision No. 1'!S33</f>
        <v>262781</v>
      </c>
      <c r="T33" s="177">
        <f>'Other Funds Summary'!T33+'Other Funds-Revision No. 1'!T33</f>
        <v>257068.19999999998</v>
      </c>
      <c r="U33" s="177">
        <f>'Other Funds Summary'!U33+'Other Funds-Revision No. 1'!U33</f>
        <v>171378.80000000002</v>
      </c>
      <c r="V33" s="177">
        <f>'Other Funds Summary'!V33+'Other Funds-Revision No. 1'!V33</f>
        <v>25135</v>
      </c>
      <c r="W33" s="177">
        <f>'Other Funds Summary'!W33+'Other Funds-Revision No. 1'!W33</f>
        <v>83950</v>
      </c>
      <c r="X33" s="177">
        <f>'Other Funds Summary'!X33+'Other Funds-Revision No. 1'!X33</f>
        <v>147618</v>
      </c>
      <c r="Y33" s="177">
        <f>'Other Funds Summary'!Y33+'Other Funds-Revision No. 1'!Y33</f>
        <v>0</v>
      </c>
      <c r="Z33" s="177">
        <f>'Other Funds Summary'!Z33+'Other Funds-Revision No. 1'!Z33</f>
        <v>0</v>
      </c>
      <c r="AA33" s="177">
        <f>'Other Funds Summary'!AA33+'Other Funds-Revision No. 1'!AA33</f>
        <v>0</v>
      </c>
      <c r="AB33" s="177">
        <f>'Other Funds Summary'!AB33+'Other Funds-Revision No. 1'!AB33</f>
        <v>0</v>
      </c>
      <c r="AC33" s="177">
        <f>'Other Funds Summary'!AC33+'Other Funds-Revision No. 1'!AC33</f>
        <v>0</v>
      </c>
      <c r="AD33" s="177"/>
      <c r="AE33" s="177"/>
      <c r="AF33" s="245">
        <f>'Other Funds Summary'!AF33+'Other Funds-Revision No. 1'!AE33</f>
        <v>3534305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177">
        <f>'Other Funds Summary'!C34+'Other Funds-Revision No. 1'!C34</f>
        <v>0</v>
      </c>
      <c r="D34" s="177">
        <f>'Other Funds Summary'!D34+'Other Funds-Revision No. 1'!D34</f>
        <v>5050</v>
      </c>
      <c r="E34" s="177">
        <f>'Other Funds Summary'!E34+'Other Funds-Revision No. 1'!E34</f>
        <v>0</v>
      </c>
      <c r="F34" s="177">
        <v>0</v>
      </c>
      <c r="G34" s="177">
        <f>'Other Funds Summary'!G34+'Other Funds-Revision No. 1'!G34</f>
        <v>0</v>
      </c>
      <c r="H34" s="177">
        <f>'Other Funds Summary'!H34+'Other Funds-Revision No. 1'!H34</f>
        <v>0</v>
      </c>
      <c r="I34" s="177">
        <f>'Other Funds Summary'!I34+'Other Funds-Revision No. 1'!I34</f>
        <v>0</v>
      </c>
      <c r="J34" s="177">
        <f>'Other Funds Summary'!J34+'Other Funds-Revision No. 1'!J34</f>
        <v>3616</v>
      </c>
      <c r="K34" s="177">
        <f>'Other Funds Summary'!K34+'Other Funds-Revision No. 1'!K34</f>
        <v>0</v>
      </c>
      <c r="L34" s="177">
        <f>'Other Funds Summary'!L34+'Other Funds-Revision No. 1'!L34</f>
        <v>982342</v>
      </c>
      <c r="M34" s="177">
        <f>'Other Funds Summary'!M34+'Other Funds-Revision No. 1'!M34</f>
        <v>106902</v>
      </c>
      <c r="N34" s="177">
        <f>'Other Funds Summary'!N34+'Other Funds-Revision No. 1'!N34</f>
        <v>0</v>
      </c>
      <c r="O34" s="177">
        <f>'Other Funds Summary'!O34+'Other Funds-Revision No. 1'!O34</f>
        <v>54194</v>
      </c>
      <c r="P34" s="177">
        <f>'Other Funds Summary'!P34+'Other Funds-Revision No. 1'!P34</f>
        <v>0</v>
      </c>
      <c r="Q34" s="177">
        <f>'Other Funds Summary'!Q34+'Other Funds-Revision No. 1'!Q34</f>
        <v>0</v>
      </c>
      <c r="R34" s="177">
        <f>'Other Funds Summary'!R34+'Other Funds-Revision No. 1'!R34</f>
        <v>0</v>
      </c>
      <c r="S34" s="177">
        <f>'Other Funds Summary'!S34+'Other Funds-Revision No. 1'!S34</f>
        <v>100000</v>
      </c>
      <c r="T34" s="177">
        <f>'Other Funds Summary'!T34+'Other Funds-Revision No. 1'!T34</f>
        <v>120000</v>
      </c>
      <c r="U34" s="177">
        <f>'Other Funds Summary'!U34+'Other Funds-Revision No. 1'!U34</f>
        <v>80000</v>
      </c>
      <c r="V34" s="177">
        <f>'Other Funds Summary'!V34+'Other Funds-Revision No. 1'!V34</f>
        <v>10000</v>
      </c>
      <c r="W34" s="177">
        <f>'Other Funds Summary'!W34+'Other Funds-Revision No. 1'!W34</f>
        <v>45000</v>
      </c>
      <c r="X34" s="177">
        <f>'Other Funds Summary'!X34+'Other Funds-Revision No. 1'!X34</f>
        <v>0</v>
      </c>
      <c r="Y34" s="177">
        <f>'Other Funds Summary'!Y34+'Other Funds-Revision No. 1'!Y34</f>
        <v>0</v>
      </c>
      <c r="Z34" s="177">
        <f>'Other Funds Summary'!Z34+'Other Funds-Revision No. 1'!Z34</f>
        <v>0</v>
      </c>
      <c r="AA34" s="177">
        <f>'Other Funds Summary'!AA34+'Other Funds-Revision No. 1'!AA34</f>
        <v>0</v>
      </c>
      <c r="AB34" s="177">
        <f>'Other Funds Summary'!AB34+'Other Funds-Revision No. 1'!AB34</f>
        <v>0</v>
      </c>
      <c r="AC34" s="177">
        <f>'Other Funds Summary'!AC34+'Other Funds-Revision No. 1'!AC34</f>
        <v>0</v>
      </c>
      <c r="AD34" s="177"/>
      <c r="AE34" s="177"/>
      <c r="AF34" s="245">
        <f>'Other Funds Summary'!AF34+'Other Funds-Revision No. 1'!AE34</f>
        <v>1507104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177">
        <f>'Other Funds Summary'!C35+'Other Funds-Revision No. 1'!C35</f>
        <v>0</v>
      </c>
      <c r="D35" s="177">
        <f>'Other Funds Summary'!D35+'Other Funds-Revision No. 1'!D35</f>
        <v>2925</v>
      </c>
      <c r="E35" s="177">
        <f>'Other Funds Summary'!E35+'Other Funds-Revision No. 1'!E35</f>
        <v>0</v>
      </c>
      <c r="F35" s="177">
        <v>0</v>
      </c>
      <c r="G35" s="177">
        <f>'Other Funds Summary'!G35+'Other Funds-Revision No. 1'!G35</f>
        <v>0</v>
      </c>
      <c r="H35" s="177">
        <f>'Other Funds Summary'!H35+'Other Funds-Revision No. 1'!H35</f>
        <v>0</v>
      </c>
      <c r="I35" s="177">
        <f>'Other Funds Summary'!I35+'Other Funds-Revision No. 1'!I35</f>
        <v>0</v>
      </c>
      <c r="J35" s="177">
        <f>'Other Funds Summary'!J35+'Other Funds-Revision No. 1'!J35</f>
        <v>5229</v>
      </c>
      <c r="K35" s="177">
        <f>'Other Funds Summary'!K35+'Other Funds-Revision No. 1'!K35</f>
        <v>0</v>
      </c>
      <c r="L35" s="177">
        <f>'Other Funds Summary'!L35+'Other Funds-Revision No. 1'!L35</f>
        <v>1162566</v>
      </c>
      <c r="M35" s="177">
        <f>'Other Funds Summary'!M35+'Other Funds-Revision No. 1'!M35</f>
        <v>172328</v>
      </c>
      <c r="N35" s="177">
        <f>'Other Funds Summary'!N35+'Other Funds-Revision No. 1'!N35</f>
        <v>0</v>
      </c>
      <c r="O35" s="177">
        <f>'Other Funds Summary'!O35+'Other Funds-Revision No. 1'!O35</f>
        <v>50655</v>
      </c>
      <c r="P35" s="177">
        <f>'Other Funds Summary'!P35+'Other Funds-Revision No. 1'!P35</f>
        <v>48000</v>
      </c>
      <c r="Q35" s="177">
        <f>'Other Funds Summary'!Q35+'Other Funds-Revision No. 1'!Q35</f>
        <v>0</v>
      </c>
      <c r="R35" s="177">
        <f>'Other Funds Summary'!R35+'Other Funds-Revision No. 1'!R35</f>
        <v>0</v>
      </c>
      <c r="S35" s="177">
        <f>'Other Funds Summary'!S35+'Other Funds-Revision No. 1'!S35</f>
        <v>0</v>
      </c>
      <c r="T35" s="177">
        <f>'Other Funds Summary'!T35+'Other Funds-Revision No. 1'!T35</f>
        <v>0</v>
      </c>
      <c r="U35" s="177">
        <f>'Other Funds Summary'!U35+'Other Funds-Revision No. 1'!U35</f>
        <v>0</v>
      </c>
      <c r="V35" s="177">
        <f>'Other Funds Summary'!V35+'Other Funds-Revision No. 1'!V35</f>
        <v>0</v>
      </c>
      <c r="W35" s="177">
        <f>'Other Funds Summary'!W35+'Other Funds-Revision No. 1'!W35</f>
        <v>0</v>
      </c>
      <c r="X35" s="177">
        <f>'Other Funds Summary'!X35+'Other Funds-Revision No. 1'!X35</f>
        <v>0</v>
      </c>
      <c r="Y35" s="177">
        <f>'Other Funds Summary'!Y35+'Other Funds-Revision No. 1'!Y35</f>
        <v>0</v>
      </c>
      <c r="Z35" s="177">
        <f>'Other Funds Summary'!Z35+'Other Funds-Revision No. 1'!Z35</f>
        <v>0</v>
      </c>
      <c r="AA35" s="177">
        <f>'Other Funds Summary'!AA35+'Other Funds-Revision No. 1'!AA35</f>
        <v>0</v>
      </c>
      <c r="AB35" s="177">
        <f>'Other Funds Summary'!AB35+'Other Funds-Revision No. 1'!AB35</f>
        <v>0</v>
      </c>
      <c r="AC35" s="177">
        <f>'Other Funds Summary'!AC35+'Other Funds-Revision No. 1'!AC35</f>
        <v>0</v>
      </c>
      <c r="AD35" s="177"/>
      <c r="AE35" s="177"/>
      <c r="AF35" s="245">
        <f>'Other Funds Summary'!AF35+'Other Funds-Revision No. 1'!AE35</f>
        <v>1441703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177">
        <f>'Other Funds Summary'!C36+'Other Funds-Revision No. 1'!C36</f>
        <v>0</v>
      </c>
      <c r="D36" s="177">
        <f>'Other Funds Summary'!D36+'Other Funds-Revision No. 1'!D36</f>
        <v>24600</v>
      </c>
      <c r="E36" s="177">
        <f>'Other Funds Summary'!E36+'Other Funds-Revision No. 1'!E36</f>
        <v>29600</v>
      </c>
      <c r="F36" s="177">
        <v>0</v>
      </c>
      <c r="G36" s="177">
        <f>'Other Funds Summary'!G36+'Other Funds-Revision No. 1'!G36</f>
        <v>0</v>
      </c>
      <c r="H36" s="177">
        <f>'Other Funds Summary'!H36+'Other Funds-Revision No. 1'!H36</f>
        <v>0</v>
      </c>
      <c r="I36" s="177">
        <f>'Other Funds Summary'!I36+'Other Funds-Revision No. 1'!I36</f>
        <v>0</v>
      </c>
      <c r="J36" s="177">
        <f>'Other Funds Summary'!J36+'Other Funds-Revision No. 1'!J36</f>
        <v>1730</v>
      </c>
      <c r="K36" s="177">
        <f>'Other Funds Summary'!K36+'Other Funds-Revision No. 1'!K36</f>
        <v>0</v>
      </c>
      <c r="L36" s="177">
        <f>'Other Funds Summary'!L36+'Other Funds-Revision No. 1'!L36</f>
        <v>1946696</v>
      </c>
      <c r="M36" s="177">
        <f>'Other Funds Summary'!M36+'Other Funds-Revision No. 1'!M36</f>
        <v>1113574</v>
      </c>
      <c r="N36" s="177">
        <f>'Other Funds Summary'!N36+'Other Funds-Revision No. 1'!N36</f>
        <v>0</v>
      </c>
      <c r="O36" s="177">
        <f>'Other Funds Summary'!O36+'Other Funds-Revision No. 1'!O36</f>
        <v>54194</v>
      </c>
      <c r="P36" s="177">
        <f>'Other Funds Summary'!P36+'Other Funds-Revision No. 1'!P36</f>
        <v>100000</v>
      </c>
      <c r="Q36" s="177">
        <f>'Other Funds Summary'!Q36+'Other Funds-Revision No. 1'!Q36</f>
        <v>0</v>
      </c>
      <c r="R36" s="177">
        <f>'Other Funds Summary'!R36+'Other Funds-Revision No. 1'!R36</f>
        <v>481040</v>
      </c>
      <c r="S36" s="177">
        <f>'Other Funds Summary'!S36+'Other Funds-Revision No. 1'!S36</f>
        <v>787837.5</v>
      </c>
      <c r="T36" s="177">
        <f>'Other Funds Summary'!T36+'Other Funds-Revision No. 1'!T36</f>
        <v>770710.5</v>
      </c>
      <c r="U36" s="177">
        <f>'Other Funds Summary'!U36+'Other Funds-Revision No. 1'!U36</f>
        <v>513807</v>
      </c>
      <c r="V36" s="177">
        <f>'Other Funds Summary'!V36+'Other Funds-Revision No. 1'!V36</f>
        <v>75358.25</v>
      </c>
      <c r="W36" s="177">
        <f>'Other Funds Summary'!W36+'Other Funds-Revision No. 1'!W36</f>
        <v>251690.5</v>
      </c>
      <c r="X36" s="177">
        <f>'Other Funds Summary'!X36+'Other Funds-Revision No. 1'!X36</f>
        <v>190862</v>
      </c>
      <c r="Y36" s="177">
        <f>'Other Funds Summary'!Y36+'Other Funds-Revision No. 1'!Y36</f>
        <v>0</v>
      </c>
      <c r="Z36" s="177">
        <f>'Other Funds Summary'!Z36+'Other Funds-Revision No. 1'!Z36</f>
        <v>0</v>
      </c>
      <c r="AA36" s="177">
        <f>'Other Funds Summary'!AA36+'Other Funds-Revision No. 1'!AA36</f>
        <v>0</v>
      </c>
      <c r="AB36" s="177">
        <f>'Other Funds Summary'!AB36+'Other Funds-Revision No. 1'!AB36</f>
        <v>0</v>
      </c>
      <c r="AC36" s="177">
        <f>'Other Funds Summary'!AC36+'Other Funds-Revision No. 1'!AC36</f>
        <v>0</v>
      </c>
      <c r="AD36" s="177"/>
      <c r="AE36" s="177"/>
      <c r="AF36" s="245">
        <f>'Other Funds Summary'!AF36+'Other Funds-Revision No. 1'!AE36</f>
        <v>6341699.75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177">
        <f>'Other Funds Summary'!C37+'Other Funds-Revision No. 1'!C37</f>
        <v>0</v>
      </c>
      <c r="D37" s="177">
        <f>'Other Funds Summary'!D37+'Other Funds-Revision No. 1'!D37</f>
        <v>8025</v>
      </c>
      <c r="E37" s="177">
        <f>'Other Funds Summary'!E37+'Other Funds-Revision No. 1'!E37</f>
        <v>0</v>
      </c>
      <c r="F37" s="177">
        <v>0</v>
      </c>
      <c r="G37" s="177">
        <f>'Other Funds Summary'!G37+'Other Funds-Revision No. 1'!G37</f>
        <v>0</v>
      </c>
      <c r="H37" s="177">
        <f>'Other Funds Summary'!H37+'Other Funds-Revision No. 1'!H37</f>
        <v>0</v>
      </c>
      <c r="I37" s="177">
        <f>'Other Funds Summary'!I37+'Other Funds-Revision No. 1'!I37</f>
        <v>0</v>
      </c>
      <c r="J37" s="177">
        <f>'Other Funds Summary'!J37+'Other Funds-Revision No. 1'!J37</f>
        <v>1730</v>
      </c>
      <c r="K37" s="177">
        <f>'Other Funds Summary'!K37+'Other Funds-Revision No. 1'!K37</f>
        <v>0</v>
      </c>
      <c r="L37" s="177">
        <f>'Other Funds Summary'!L37+'Other Funds-Revision No. 1'!L37</f>
        <v>805815</v>
      </c>
      <c r="M37" s="177">
        <f>'Other Funds Summary'!M37+'Other Funds-Revision No. 1'!M37</f>
        <v>122665</v>
      </c>
      <c r="N37" s="177">
        <f>'Other Funds Summary'!N37+'Other Funds-Revision No. 1'!N37</f>
        <v>0</v>
      </c>
      <c r="O37" s="177">
        <f>'Other Funds Summary'!O37+'Other Funds-Revision No. 1'!O37</f>
        <v>54194</v>
      </c>
      <c r="P37" s="177">
        <f>'Other Funds Summary'!P37+'Other Funds-Revision No. 1'!P37</f>
        <v>89993</v>
      </c>
      <c r="Q37" s="177">
        <f>'Other Funds Summary'!Q37+'Other Funds-Revision No. 1'!Q37</f>
        <v>0</v>
      </c>
      <c r="R37" s="177">
        <f>'Other Funds Summary'!R37+'Other Funds-Revision No. 1'!R37</f>
        <v>0</v>
      </c>
      <c r="S37" s="177">
        <f>'Other Funds Summary'!S37+'Other Funds-Revision No. 1'!S37</f>
        <v>80607</v>
      </c>
      <c r="T37" s="177">
        <f>'Other Funds Summary'!T37+'Other Funds-Revision No. 1'!T37</f>
        <v>76241.4</v>
      </c>
      <c r="U37" s="177">
        <f>'Other Funds Summary'!U37+'Other Funds-Revision No. 1'!U37</f>
        <v>50827.600000000006</v>
      </c>
      <c r="V37" s="177">
        <f>'Other Funds Summary'!V37+'Other Funds-Revision No. 1'!V37</f>
        <v>18015</v>
      </c>
      <c r="W37" s="177">
        <f>'Other Funds Summary'!W37+'Other Funds-Revision No. 1'!W37</f>
        <v>180502</v>
      </c>
      <c r="X37" s="177">
        <f>'Other Funds Summary'!X37+'Other Funds-Revision No. 1'!X37</f>
        <v>0</v>
      </c>
      <c r="Y37" s="177">
        <f>'Other Funds Summary'!Y37+'Other Funds-Revision No. 1'!Y37</f>
        <v>0</v>
      </c>
      <c r="Z37" s="177">
        <f>'Other Funds Summary'!Z37+'Other Funds-Revision No. 1'!Z37</f>
        <v>0</v>
      </c>
      <c r="AA37" s="177">
        <f>'Other Funds Summary'!AA37+'Other Funds-Revision No. 1'!AA37</f>
        <v>0</v>
      </c>
      <c r="AB37" s="177">
        <f>'Other Funds Summary'!AB37+'Other Funds-Revision No. 1'!AB37</f>
        <v>0</v>
      </c>
      <c r="AC37" s="177">
        <f>'Other Funds Summary'!AC37+'Other Funds-Revision No. 1'!AC37</f>
        <v>0</v>
      </c>
      <c r="AD37" s="177"/>
      <c r="AE37" s="177"/>
      <c r="AF37" s="245">
        <f>'Other Funds Summary'!AF37+'Other Funds-Revision No. 1'!AE37</f>
        <v>1488615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177">
        <f>'Other Funds Summary'!C38+'Other Funds-Revision No. 1'!C38</f>
        <v>0</v>
      </c>
      <c r="D38" s="177">
        <f>'Other Funds Summary'!D38+'Other Funds-Revision No. 1'!D38</f>
        <v>3775</v>
      </c>
      <c r="E38" s="177">
        <f>'Other Funds Summary'!E38+'Other Funds-Revision No. 1'!E38</f>
        <v>0</v>
      </c>
      <c r="F38" s="177">
        <v>0</v>
      </c>
      <c r="G38" s="177">
        <f>'Other Funds Summary'!G38+'Other Funds-Revision No. 1'!G38</f>
        <v>0</v>
      </c>
      <c r="H38" s="177">
        <f>'Other Funds Summary'!H38+'Other Funds-Revision No. 1'!H38</f>
        <v>0</v>
      </c>
      <c r="I38" s="177">
        <f>'Other Funds Summary'!I38+'Other Funds-Revision No. 1'!I38</f>
        <v>0</v>
      </c>
      <c r="J38" s="177">
        <f>'Other Funds Summary'!J38+'Other Funds-Revision No. 1'!J38</f>
        <v>1730</v>
      </c>
      <c r="K38" s="177">
        <f>'Other Funds Summary'!K38+'Other Funds-Revision No. 1'!K38</f>
        <v>0</v>
      </c>
      <c r="L38" s="177">
        <f>'Other Funds Summary'!L38+'Other Funds-Revision No. 1'!L38</f>
        <v>631748</v>
      </c>
      <c r="M38" s="177">
        <f>'Other Funds Summary'!M38+'Other Funds-Revision No. 1'!M38</f>
        <v>86694</v>
      </c>
      <c r="N38" s="177">
        <f>'Other Funds Summary'!N38+'Other Funds-Revision No. 1'!N38</f>
        <v>0</v>
      </c>
      <c r="O38" s="177">
        <f>'Other Funds Summary'!O38+'Other Funds-Revision No. 1'!O38</f>
        <v>54194</v>
      </c>
      <c r="P38" s="177">
        <f>'Other Funds Summary'!P38+'Other Funds-Revision No. 1'!P38</f>
        <v>96256</v>
      </c>
      <c r="Q38" s="177">
        <f>'Other Funds Summary'!Q38+'Other Funds-Revision No. 1'!Q38</f>
        <v>0</v>
      </c>
      <c r="R38" s="177">
        <f>'Other Funds Summary'!R38+'Other Funds-Revision No. 1'!R38</f>
        <v>0</v>
      </c>
      <c r="S38" s="177">
        <f>'Other Funds Summary'!S38+'Other Funds-Revision No. 1'!S38</f>
        <v>138328</v>
      </c>
      <c r="T38" s="177">
        <f>'Other Funds Summary'!T38+'Other Funds-Revision No. 1'!T38</f>
        <v>135321</v>
      </c>
      <c r="U38" s="177">
        <f>'Other Funds Summary'!U38+'Other Funds-Revision No. 1'!U38</f>
        <v>90214</v>
      </c>
      <c r="V38" s="177">
        <f>'Other Funds Summary'!V38+'Other Funds-Revision No. 1'!V38</f>
        <v>13231</v>
      </c>
      <c r="W38" s="177">
        <f>'Other Funds Summary'!W38+'Other Funds-Revision No. 1'!W38</f>
        <v>44192</v>
      </c>
      <c r="X38" s="177">
        <f>'Other Funds Summary'!X38+'Other Funds-Revision No. 1'!X38</f>
        <v>45215</v>
      </c>
      <c r="Y38" s="177">
        <f>'Other Funds Summary'!Y38+'Other Funds-Revision No. 1'!Y38</f>
        <v>0</v>
      </c>
      <c r="Z38" s="177">
        <f>'Other Funds Summary'!Z38+'Other Funds-Revision No. 1'!Z38</f>
        <v>0</v>
      </c>
      <c r="AA38" s="177">
        <f>'Other Funds Summary'!AA38+'Other Funds-Revision No. 1'!AA38</f>
        <v>0</v>
      </c>
      <c r="AB38" s="177">
        <f>'Other Funds Summary'!AB38+'Other Funds-Revision No. 1'!AB38</f>
        <v>0</v>
      </c>
      <c r="AC38" s="177">
        <f>'Other Funds Summary'!AC38+'Other Funds-Revision No. 1'!AC38</f>
        <v>0</v>
      </c>
      <c r="AD38" s="177"/>
      <c r="AE38" s="177"/>
      <c r="AF38" s="245">
        <f>'Other Funds Summary'!AF38+'Other Funds-Revision No. 1'!AE38</f>
        <v>1340898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177">
        <f>'Other Funds Summary'!C39+'Other Funds-Revision No. 1'!C39</f>
        <v>0</v>
      </c>
      <c r="D39" s="177">
        <f>'Other Funds Summary'!D39+'Other Funds-Revision No. 1'!D39</f>
        <v>3350</v>
      </c>
      <c r="E39" s="177">
        <f>'Other Funds Summary'!E39+'Other Funds-Revision No. 1'!E39</f>
        <v>0</v>
      </c>
      <c r="F39" s="177">
        <v>0</v>
      </c>
      <c r="G39" s="177">
        <f>'Other Funds Summary'!G39+'Other Funds-Revision No. 1'!G39</f>
        <v>0</v>
      </c>
      <c r="H39" s="177">
        <f>'Other Funds Summary'!H39+'Other Funds-Revision No. 1'!H39</f>
        <v>0</v>
      </c>
      <c r="I39" s="177">
        <f>'Other Funds Summary'!I39+'Other Funds-Revision No. 1'!I39</f>
        <v>0</v>
      </c>
      <c r="J39" s="177">
        <f>'Other Funds Summary'!J39+'Other Funds-Revision No. 1'!J39</f>
        <v>3664</v>
      </c>
      <c r="K39" s="177">
        <f>'Other Funds Summary'!K39+'Other Funds-Revision No. 1'!K39</f>
        <v>0</v>
      </c>
      <c r="L39" s="177">
        <f>'Other Funds Summary'!L39+'Other Funds-Revision No. 1'!L39</f>
        <v>745346</v>
      </c>
      <c r="M39" s="177">
        <f>'Other Funds Summary'!M39+'Other Funds-Revision No. 1'!M39</f>
        <v>81074</v>
      </c>
      <c r="N39" s="177">
        <f>'Other Funds Summary'!N39+'Other Funds-Revision No. 1'!N39</f>
        <v>0</v>
      </c>
      <c r="O39" s="177">
        <f>'Other Funds Summary'!O39+'Other Funds-Revision No. 1'!O39</f>
        <v>0</v>
      </c>
      <c r="P39" s="177">
        <f>'Other Funds Summary'!P39+'Other Funds-Revision No. 1'!P39</f>
        <v>100000</v>
      </c>
      <c r="Q39" s="177">
        <f>'Other Funds Summary'!Q39+'Other Funds-Revision No. 1'!Q39</f>
        <v>0</v>
      </c>
      <c r="R39" s="177">
        <f>'Other Funds Summary'!R39+'Other Funds-Revision No. 1'!R39</f>
        <v>300000</v>
      </c>
      <c r="S39" s="177">
        <f>'Other Funds Summary'!S39+'Other Funds-Revision No. 1'!S39</f>
        <v>110549</v>
      </c>
      <c r="T39" s="177">
        <f>'Other Funds Summary'!T39+'Other Funds-Revision No. 1'!T39</f>
        <v>108145.59999999999</v>
      </c>
      <c r="U39" s="177">
        <f>'Other Funds Summary'!U39+'Other Funds-Revision No. 1'!U39</f>
        <v>72097.06666666667</v>
      </c>
      <c r="V39" s="177">
        <f>'Other Funds Summary'!V39+'Other Funds-Revision No. 1'!V39</f>
        <v>10574</v>
      </c>
      <c r="W39" s="177">
        <f>'Other Funds Summary'!W39+'Other Funds-Revision No. 1'!W39</f>
        <v>35317</v>
      </c>
      <c r="X39" s="177">
        <f>'Other Funds Summary'!X39+'Other Funds-Revision No. 1'!X39</f>
        <v>0</v>
      </c>
      <c r="Y39" s="177">
        <f>'Other Funds Summary'!Y39+'Other Funds-Revision No. 1'!Y39</f>
        <v>0</v>
      </c>
      <c r="Z39" s="177">
        <f>'Other Funds Summary'!Z39+'Other Funds-Revision No. 1'!Z39</f>
        <v>0</v>
      </c>
      <c r="AA39" s="177">
        <f>'Other Funds Summary'!AA39+'Other Funds-Revision No. 1'!AA39</f>
        <v>0</v>
      </c>
      <c r="AB39" s="177">
        <f>'Other Funds Summary'!AB39+'Other Funds-Revision No. 1'!AB39</f>
        <v>0</v>
      </c>
      <c r="AC39" s="177">
        <f>'Other Funds Summary'!AC39+'Other Funds-Revision No. 1'!AC39</f>
        <v>0</v>
      </c>
      <c r="AD39" s="177"/>
      <c r="AE39" s="177"/>
      <c r="AF39" s="245">
        <f>'Other Funds Summary'!AF39+'Other Funds-Revision No. 1'!AE39</f>
        <v>1570116.6666666667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177">
        <f>'Other Funds Summary'!C40+'Other Funds-Revision No. 1'!C40</f>
        <v>0</v>
      </c>
      <c r="D40" s="177">
        <f>'Other Funds Summary'!D40+'Other Funds-Revision No. 1'!D40</f>
        <v>5475</v>
      </c>
      <c r="E40" s="177">
        <f>'Other Funds Summary'!E40+'Other Funds-Revision No. 1'!E40</f>
        <v>0</v>
      </c>
      <c r="F40" s="177">
        <v>0</v>
      </c>
      <c r="G40" s="177">
        <f>'Other Funds Summary'!G40+'Other Funds-Revision No. 1'!G40</f>
        <v>0</v>
      </c>
      <c r="H40" s="177">
        <f>'Other Funds Summary'!H40+'Other Funds-Revision No. 1'!H40</f>
        <v>0</v>
      </c>
      <c r="I40" s="177">
        <f>'Other Funds Summary'!I40+'Other Funds-Revision No. 1'!I40</f>
        <v>0</v>
      </c>
      <c r="J40" s="177">
        <f>'Other Funds Summary'!J40+'Other Funds-Revision No. 1'!J40</f>
        <v>4889</v>
      </c>
      <c r="K40" s="177">
        <f>'Other Funds Summary'!K40+'Other Funds-Revision No. 1'!K40</f>
        <v>0</v>
      </c>
      <c r="L40" s="177">
        <f>'Other Funds Summary'!L40+'Other Funds-Revision No. 1'!L40</f>
        <v>219730</v>
      </c>
      <c r="M40" s="177">
        <f>'Other Funds Summary'!M40+'Other Funds-Revision No. 1'!M40</f>
        <v>15038</v>
      </c>
      <c r="N40" s="177">
        <f>'Other Funds Summary'!N40+'Other Funds-Revision No. 1'!N40</f>
        <v>0</v>
      </c>
      <c r="O40" s="177">
        <f>'Other Funds Summary'!O40+'Other Funds-Revision No. 1'!O40</f>
        <v>27606</v>
      </c>
      <c r="P40" s="177">
        <f>'Other Funds Summary'!P40+'Other Funds-Revision No. 1'!P40</f>
        <v>6300</v>
      </c>
      <c r="Q40" s="177">
        <f>'Other Funds Summary'!Q40+'Other Funds-Revision No. 1'!Q40</f>
        <v>15000</v>
      </c>
      <c r="R40" s="177">
        <f>'Other Funds Summary'!R40+'Other Funds-Revision No. 1'!R40</f>
        <v>40000</v>
      </c>
      <c r="S40" s="177">
        <f>'Other Funds Summary'!S40+'Other Funds-Revision No. 1'!S40</f>
        <v>79702.2</v>
      </c>
      <c r="T40" s="177">
        <f>'Other Funds Summary'!T40+'Other Funds-Revision No. 1'!T40</f>
        <v>44182.932</v>
      </c>
      <c r="U40" s="177">
        <f>'Other Funds Summary'!U40+'Other Funds-Revision No. 1'!U40</f>
        <v>29455.288</v>
      </c>
      <c r="V40" s="177">
        <f>'Other Funds Summary'!V40+'Other Funds-Revision No. 1'!V40</f>
        <v>4320.04</v>
      </c>
      <c r="W40" s="177">
        <f>'Other Funds Summary'!W40+'Other Funds-Revision No. 1'!W40</f>
        <v>25462.2</v>
      </c>
      <c r="X40" s="177">
        <f>'Other Funds Summary'!X40+'Other Funds-Revision No. 1'!X40</f>
        <v>32673</v>
      </c>
      <c r="Y40" s="177">
        <f>'Other Funds Summary'!Y40+'Other Funds-Revision No. 1'!Y40</f>
        <v>0</v>
      </c>
      <c r="Z40" s="177">
        <f>'Other Funds Summary'!Z40+'Other Funds-Revision No. 1'!Z40</f>
        <v>0</v>
      </c>
      <c r="AA40" s="177">
        <f>'Other Funds Summary'!AA40+'Other Funds-Revision No. 1'!AA40</f>
        <v>0</v>
      </c>
      <c r="AB40" s="177">
        <f>'Other Funds Summary'!AB40+'Other Funds-Revision No. 1'!AB40</f>
        <v>0</v>
      </c>
      <c r="AC40" s="177">
        <f>'Other Funds Summary'!AC40+'Other Funds-Revision No. 1'!AC40</f>
        <v>0</v>
      </c>
      <c r="AD40" s="177"/>
      <c r="AE40" s="177"/>
      <c r="AF40" s="245">
        <f>'Other Funds Summary'!AF40+'Other Funds-Revision No. 1'!AE40</f>
        <v>549833.6599999999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177">
        <f>'Other Funds Summary'!C41+'Other Funds-Revision No. 1'!C41</f>
        <v>0</v>
      </c>
      <c r="D41" s="177">
        <f>'Other Funds Summary'!D41+'Other Funds-Revision No. 1'!D41</f>
        <v>21625</v>
      </c>
      <c r="E41" s="177">
        <f>'Other Funds Summary'!E41+'Other Funds-Revision No. 1'!E41</f>
        <v>0</v>
      </c>
      <c r="F41" s="177">
        <v>0</v>
      </c>
      <c r="G41" s="177">
        <f>'Other Funds Summary'!G41+'Other Funds-Revision No. 1'!G41</f>
        <v>0</v>
      </c>
      <c r="H41" s="177">
        <f>'Other Funds Summary'!H41+'Other Funds-Revision No. 1'!H41</f>
        <v>0</v>
      </c>
      <c r="I41" s="177">
        <f>'Other Funds Summary'!I41+'Other Funds-Revision No. 1'!I41</f>
        <v>0</v>
      </c>
      <c r="J41" s="177">
        <f>'Other Funds Summary'!J41+'Other Funds-Revision No. 1'!J41</f>
        <v>3518</v>
      </c>
      <c r="K41" s="177">
        <f>'Other Funds Summary'!K41+'Other Funds-Revision No. 1'!K41</f>
        <v>0</v>
      </c>
      <c r="L41" s="177">
        <f>'Other Funds Summary'!L41+'Other Funds-Revision No. 1'!L41</f>
        <v>790021</v>
      </c>
      <c r="M41" s="177">
        <f>'Other Funds Summary'!M41+'Other Funds-Revision No. 1'!M41</f>
        <v>82094</v>
      </c>
      <c r="N41" s="177">
        <f>'Other Funds Summary'!N41+'Other Funds-Revision No. 1'!N41</f>
        <v>0</v>
      </c>
      <c r="O41" s="177">
        <f>'Other Funds Summary'!O41+'Other Funds-Revision No. 1'!O41</f>
        <v>43263</v>
      </c>
      <c r="P41" s="177">
        <f>'Other Funds Summary'!P41+'Other Funds-Revision No. 1'!P41</f>
        <v>51500</v>
      </c>
      <c r="Q41" s="177">
        <f>'Other Funds Summary'!Q41+'Other Funds-Revision No. 1'!Q41</f>
        <v>0</v>
      </c>
      <c r="R41" s="177">
        <f>'Other Funds Summary'!R41+'Other Funds-Revision No. 1'!R41</f>
        <v>0</v>
      </c>
      <c r="S41" s="177">
        <f>'Other Funds Summary'!S41+'Other Funds-Revision No. 1'!S41</f>
        <v>86882</v>
      </c>
      <c r="T41" s="177">
        <f>'Other Funds Summary'!T41+'Other Funds-Revision No. 1'!T41</f>
        <v>84991.8</v>
      </c>
      <c r="U41" s="177">
        <f>'Other Funds Summary'!U41+'Other Funds-Revision No. 1'!U41</f>
        <v>56661.200000000004</v>
      </c>
      <c r="V41" s="177">
        <f>'Other Funds Summary'!V41+'Other Funds-Revision No. 1'!V41</f>
        <v>8311</v>
      </c>
      <c r="W41" s="177">
        <f>'Other Funds Summary'!W41+'Other Funds-Revision No. 1'!W41</f>
        <v>27755</v>
      </c>
      <c r="X41" s="177">
        <f>'Other Funds Summary'!X41+'Other Funds-Revision No. 1'!X41</f>
        <v>21044</v>
      </c>
      <c r="Y41" s="177">
        <f>'Other Funds Summary'!Y41+'Other Funds-Revision No. 1'!Y41</f>
        <v>0</v>
      </c>
      <c r="Z41" s="177">
        <f>'Other Funds Summary'!Z41+'Other Funds-Revision No. 1'!Z41</f>
        <v>0</v>
      </c>
      <c r="AA41" s="177">
        <f>'Other Funds Summary'!AA41+'Other Funds-Revision No. 1'!AA41</f>
        <v>0</v>
      </c>
      <c r="AB41" s="177">
        <f>'Other Funds Summary'!AB41+'Other Funds-Revision No. 1'!AB41</f>
        <v>0</v>
      </c>
      <c r="AC41" s="177">
        <f>'Other Funds Summary'!AC41+'Other Funds-Revision No. 1'!AC41</f>
        <v>0</v>
      </c>
      <c r="AD41" s="177"/>
      <c r="AE41" s="177"/>
      <c r="AF41" s="245">
        <f>'Other Funds Summary'!AF41+'Other Funds-Revision No. 1'!AE41</f>
        <v>1277666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177">
        <f>'Other Funds Summary'!C42+'Other Funds-Revision No. 1'!C42</f>
        <v>112068</v>
      </c>
      <c r="D42" s="177">
        <f>'Other Funds Summary'!D42+'Other Funds-Revision No. 1'!D42</f>
        <v>25000</v>
      </c>
      <c r="E42" s="177">
        <f>'Other Funds Summary'!E42+'Other Funds-Revision No. 1'!E42</f>
        <v>13200</v>
      </c>
      <c r="F42" s="177">
        <v>0</v>
      </c>
      <c r="G42" s="177">
        <f>'Other Funds Summary'!G42+'Other Funds-Revision No. 1'!G42</f>
        <v>536.92</v>
      </c>
      <c r="H42" s="177">
        <f>'Other Funds Summary'!H42+'Other Funds-Revision No. 1'!H42</f>
        <v>0</v>
      </c>
      <c r="I42" s="177">
        <f>'Other Funds Summary'!I42+'Other Funds-Revision No. 1'!I42</f>
        <v>0</v>
      </c>
      <c r="J42" s="177">
        <f>'Other Funds Summary'!J42+'Other Funds-Revision No. 1'!J42</f>
        <v>8157</v>
      </c>
      <c r="K42" s="177">
        <f>'Other Funds Summary'!K42+'Other Funds-Revision No. 1'!K42</f>
        <v>0</v>
      </c>
      <c r="L42" s="177">
        <f>'Other Funds Summary'!L42+'Other Funds-Revision No. 1'!L42</f>
        <v>191216</v>
      </c>
      <c r="M42" s="177">
        <f>'Other Funds Summary'!M42+'Other Funds-Revision No. 1'!M42</f>
        <v>183179</v>
      </c>
      <c r="N42" s="177">
        <f>'Other Funds Summary'!N42+'Other Funds-Revision No. 1'!N42</f>
        <v>0</v>
      </c>
      <c r="O42" s="177">
        <f>'Other Funds Summary'!O42+'Other Funds-Revision No. 1'!O42</f>
        <v>54194</v>
      </c>
      <c r="P42" s="177">
        <f>'Other Funds Summary'!P42+'Other Funds-Revision No. 1'!P42</f>
        <v>60000</v>
      </c>
      <c r="Q42" s="177">
        <f>'Other Funds Summary'!Q42+'Other Funds-Revision No. 1'!Q42</f>
        <v>0</v>
      </c>
      <c r="R42" s="177">
        <f>'Other Funds Summary'!R42+'Other Funds-Revision No. 1'!R42</f>
        <v>0</v>
      </c>
      <c r="S42" s="177">
        <f>'Other Funds Summary'!S42+'Other Funds-Revision No. 1'!S42</f>
        <v>0</v>
      </c>
      <c r="T42" s="177">
        <f>'Other Funds Summary'!T42+'Other Funds-Revision No. 1'!T42</f>
        <v>0</v>
      </c>
      <c r="U42" s="177">
        <f>'Other Funds Summary'!U42+'Other Funds-Revision No. 1'!U42</f>
        <v>0</v>
      </c>
      <c r="V42" s="177">
        <f>'Other Funds Summary'!V42+'Other Funds-Revision No. 1'!V42</f>
        <v>0</v>
      </c>
      <c r="W42" s="177">
        <f>'Other Funds Summary'!W42+'Other Funds-Revision No. 1'!W42</f>
        <v>0</v>
      </c>
      <c r="X42" s="177">
        <f>'Other Funds Summary'!X42+'Other Funds-Revision No. 1'!X42</f>
        <v>0</v>
      </c>
      <c r="Y42" s="177">
        <f>'Other Funds Summary'!Y42+'Other Funds-Revision No. 1'!Y42</f>
        <v>0</v>
      </c>
      <c r="Z42" s="177">
        <f>'Other Funds Summary'!Z42+'Other Funds-Revision No. 1'!Z42</f>
        <v>0</v>
      </c>
      <c r="AA42" s="177">
        <f>'Other Funds Summary'!AA42+'Other Funds-Revision No. 1'!AA42</f>
        <v>0</v>
      </c>
      <c r="AB42" s="177">
        <f>'Other Funds Summary'!AB42+'Other Funds-Revision No. 1'!AB42</f>
        <v>0</v>
      </c>
      <c r="AC42" s="177">
        <f>'Other Funds Summary'!AC42+'Other Funds-Revision No. 1'!AC42</f>
        <v>0</v>
      </c>
      <c r="AD42" s="177"/>
      <c r="AE42" s="177"/>
      <c r="AF42" s="245">
        <f>'Other Funds Summary'!AF42+'Other Funds-Revision No. 1'!AE42</f>
        <v>647550.92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177">
        <f>'Other Funds Summary'!C43+'Other Funds-Revision No. 1'!C43</f>
        <v>0</v>
      </c>
      <c r="D43" s="177">
        <f>'Other Funds Summary'!D43+'Other Funds-Revision No. 1'!D43</f>
        <v>25000</v>
      </c>
      <c r="E43" s="177">
        <f>'Other Funds Summary'!E43+'Other Funds-Revision No. 1'!E43</f>
        <v>6400</v>
      </c>
      <c r="F43" s="177">
        <v>0</v>
      </c>
      <c r="G43" s="177">
        <f>'Other Funds Summary'!G43+'Other Funds-Revision No. 1'!G43</f>
        <v>0</v>
      </c>
      <c r="H43" s="177">
        <f>'Other Funds Summary'!H43+'Other Funds-Revision No. 1'!H43</f>
        <v>0</v>
      </c>
      <c r="I43" s="177">
        <f>'Other Funds Summary'!I43+'Other Funds-Revision No. 1'!I43</f>
        <v>0</v>
      </c>
      <c r="J43" s="177">
        <f>'Other Funds Summary'!J43+'Other Funds-Revision No. 1'!J43</f>
        <v>4866</v>
      </c>
      <c r="K43" s="177">
        <f>'Other Funds Summary'!K43+'Other Funds-Revision No. 1'!K43</f>
        <v>0</v>
      </c>
      <c r="L43" s="177">
        <f>'Other Funds Summary'!L43+'Other Funds-Revision No. 1'!L43</f>
        <v>491125</v>
      </c>
      <c r="M43" s="177">
        <f>'Other Funds Summary'!M43+'Other Funds-Revision No. 1'!M43</f>
        <v>104323</v>
      </c>
      <c r="N43" s="177">
        <f>'Other Funds Summary'!N43+'Other Funds-Revision No. 1'!N43</f>
        <v>0</v>
      </c>
      <c r="O43" s="177">
        <f>'Other Funds Summary'!O43+'Other Funds-Revision No. 1'!O43</f>
        <v>54194</v>
      </c>
      <c r="P43" s="177">
        <f>'Other Funds Summary'!P43+'Other Funds-Revision No. 1'!P43</f>
        <v>57783</v>
      </c>
      <c r="Q43" s="177">
        <f>'Other Funds Summary'!Q43+'Other Funds-Revision No. 1'!Q43</f>
        <v>0</v>
      </c>
      <c r="R43" s="177">
        <f>'Other Funds Summary'!R43+'Other Funds-Revision No. 1'!R43</f>
        <v>623959</v>
      </c>
      <c r="S43" s="177">
        <f>'Other Funds Summary'!S43+'Other Funds-Revision No. 1'!S43</f>
        <v>0</v>
      </c>
      <c r="T43" s="177">
        <f>'Other Funds Summary'!T43+'Other Funds-Revision No. 1'!T43</f>
        <v>0</v>
      </c>
      <c r="U43" s="177">
        <f>'Other Funds Summary'!U43+'Other Funds-Revision No. 1'!U43</f>
        <v>0</v>
      </c>
      <c r="V43" s="177">
        <f>'Other Funds Summary'!V43+'Other Funds-Revision No. 1'!V43</f>
        <v>0</v>
      </c>
      <c r="W43" s="177">
        <f>'Other Funds Summary'!W43+'Other Funds-Revision No. 1'!W43</f>
        <v>0</v>
      </c>
      <c r="X43" s="177">
        <f>'Other Funds Summary'!X43+'Other Funds-Revision No. 1'!X43</f>
        <v>0</v>
      </c>
      <c r="Y43" s="177">
        <f>'Other Funds Summary'!Y43+'Other Funds-Revision No. 1'!Y43</f>
        <v>0</v>
      </c>
      <c r="Z43" s="177">
        <f>'Other Funds Summary'!Z43+'Other Funds-Revision No. 1'!Z43</f>
        <v>0</v>
      </c>
      <c r="AA43" s="177">
        <f>'Other Funds Summary'!AA43+'Other Funds-Revision No. 1'!AA43</f>
        <v>0</v>
      </c>
      <c r="AB43" s="177">
        <f>'Other Funds Summary'!AB43+'Other Funds-Revision No. 1'!AB43</f>
        <v>0</v>
      </c>
      <c r="AC43" s="177">
        <f>'Other Funds Summary'!AC43+'Other Funds-Revision No. 1'!AC43</f>
        <v>0</v>
      </c>
      <c r="AD43" s="177"/>
      <c r="AE43" s="177"/>
      <c r="AF43" s="245">
        <f>'Other Funds Summary'!AF43+'Other Funds-Revision No. 1'!AE43</f>
        <v>1367650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177">
        <f>'Other Funds Summary'!C44+'Other Funds-Revision No. 1'!C44</f>
        <v>0</v>
      </c>
      <c r="D44" s="177">
        <f>'Other Funds Summary'!D44+'Other Funds-Revision No. 1'!D44</f>
        <v>2500</v>
      </c>
      <c r="E44" s="177">
        <f>'Other Funds Summary'!E44+'Other Funds-Revision No. 1'!E44</f>
        <v>0</v>
      </c>
      <c r="F44" s="177">
        <v>0</v>
      </c>
      <c r="G44" s="177">
        <f>'Other Funds Summary'!G44+'Other Funds-Revision No. 1'!G44</f>
        <v>0</v>
      </c>
      <c r="H44" s="177">
        <f>'Other Funds Summary'!H44+'Other Funds-Revision No. 1'!H44</f>
        <v>0</v>
      </c>
      <c r="I44" s="177">
        <f>'Other Funds Summary'!I44+'Other Funds-Revision No. 1'!I44</f>
        <v>0</v>
      </c>
      <c r="J44" s="177">
        <f>'Other Funds Summary'!J44+'Other Funds-Revision No. 1'!J44</f>
        <v>5307</v>
      </c>
      <c r="K44" s="177">
        <f>'Other Funds Summary'!K44+'Other Funds-Revision No. 1'!K44</f>
        <v>0</v>
      </c>
      <c r="L44" s="177">
        <f>'Other Funds Summary'!L44+'Other Funds-Revision No. 1'!L44</f>
        <v>221607</v>
      </c>
      <c r="M44" s="177">
        <f>'Other Funds Summary'!M44+'Other Funds-Revision No. 1'!M44</f>
        <v>24576</v>
      </c>
      <c r="N44" s="177">
        <f>'Other Funds Summary'!N44+'Other Funds-Revision No. 1'!N44</f>
        <v>0</v>
      </c>
      <c r="O44" s="177">
        <f>'Other Funds Summary'!O44+'Other Funds-Revision No. 1'!O44</f>
        <v>43853</v>
      </c>
      <c r="P44" s="177">
        <f>'Other Funds Summary'!P44+'Other Funds-Revision No. 1'!P44</f>
        <v>32194</v>
      </c>
      <c r="Q44" s="177">
        <f>'Other Funds Summary'!Q44+'Other Funds-Revision No. 1'!Q44</f>
        <v>80000</v>
      </c>
      <c r="R44" s="177">
        <f>'Other Funds Summary'!R44+'Other Funds-Revision No. 1'!R44</f>
        <v>67000</v>
      </c>
      <c r="S44" s="177">
        <f>'Other Funds Summary'!S44+'Other Funds-Revision No. 1'!S44</f>
        <v>40406</v>
      </c>
      <c r="T44" s="177">
        <f>'Other Funds Summary'!T44+'Other Funds-Revision No. 1'!T44</f>
        <v>39526.799999999996</v>
      </c>
      <c r="U44" s="177">
        <f>'Other Funds Summary'!U44+'Other Funds-Revision No. 1'!U44</f>
        <v>26351.2</v>
      </c>
      <c r="V44" s="177">
        <f>'Other Funds Summary'!V44+'Other Funds-Revision No. 1'!V44</f>
        <v>3864</v>
      </c>
      <c r="W44" s="177">
        <f>'Other Funds Summary'!W44+'Other Funds-Revision No. 1'!W44</f>
        <v>12908</v>
      </c>
      <c r="X44" s="177">
        <f>'Other Funds Summary'!X44+'Other Funds-Revision No. 1'!X44</f>
        <v>53817</v>
      </c>
      <c r="Y44" s="177">
        <f>'Other Funds Summary'!Y44+'Other Funds-Revision No. 1'!Y44</f>
        <v>0</v>
      </c>
      <c r="Z44" s="177">
        <f>'Other Funds Summary'!Z44+'Other Funds-Revision No. 1'!Z44</f>
        <v>0</v>
      </c>
      <c r="AA44" s="177">
        <f>'Other Funds Summary'!AA44+'Other Funds-Revision No. 1'!AA44</f>
        <v>0</v>
      </c>
      <c r="AB44" s="177">
        <f>'Other Funds Summary'!AB44+'Other Funds-Revision No. 1'!AB44</f>
        <v>0</v>
      </c>
      <c r="AC44" s="177">
        <f>'Other Funds Summary'!AC44+'Other Funds-Revision No. 1'!AC44</f>
        <v>0</v>
      </c>
      <c r="AD44" s="177"/>
      <c r="AE44" s="177"/>
      <c r="AF44" s="245">
        <f>'Other Funds Summary'!AF44+'Other Funds-Revision No. 1'!AE44</f>
        <v>653910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177">
        <f>'Other Funds Summary'!C45+'Other Funds-Revision No. 1'!C45</f>
        <v>0</v>
      </c>
      <c r="D45" s="177">
        <f>'Other Funds Summary'!D45+'Other Funds-Revision No. 1'!D45</f>
        <v>24175</v>
      </c>
      <c r="E45" s="177">
        <f>'Other Funds Summary'!E45+'Other Funds-Revision No. 1'!E45</f>
        <v>2700</v>
      </c>
      <c r="F45" s="177">
        <v>0</v>
      </c>
      <c r="G45" s="177">
        <f>'Other Funds Summary'!G45+'Other Funds-Revision No. 1'!G45</f>
        <v>183906</v>
      </c>
      <c r="H45" s="177">
        <f>'Other Funds Summary'!H45+'Other Funds-Revision No. 1'!H45</f>
        <v>0</v>
      </c>
      <c r="I45" s="177">
        <f>'Other Funds Summary'!I45+'Other Funds-Revision No. 1'!I45</f>
        <v>0</v>
      </c>
      <c r="J45" s="177">
        <f>'Other Funds Summary'!J45+'Other Funds-Revision No. 1'!J45</f>
        <v>5707</v>
      </c>
      <c r="K45" s="177">
        <f>'Other Funds Summary'!K45+'Other Funds-Revision No. 1'!K45</f>
        <v>0</v>
      </c>
      <c r="L45" s="177">
        <f>'Other Funds Summary'!L45+'Other Funds-Revision No. 1'!L45</f>
        <v>103461</v>
      </c>
      <c r="M45" s="177">
        <f>'Other Funds Summary'!M45+'Other Funds-Revision No. 1'!M45</f>
        <v>99112</v>
      </c>
      <c r="N45" s="177">
        <f>'Other Funds Summary'!N45+'Other Funds-Revision No. 1'!N45</f>
        <v>0</v>
      </c>
      <c r="O45" s="177">
        <f>'Other Funds Summary'!O45+'Other Funds-Revision No. 1'!O45</f>
        <v>40708</v>
      </c>
      <c r="P45" s="177">
        <f>'Other Funds Summary'!P45+'Other Funds-Revision No. 1'!P45</f>
        <v>47614</v>
      </c>
      <c r="Q45" s="177">
        <f>'Other Funds Summary'!Q45+'Other Funds-Revision No. 1'!Q45</f>
        <v>0</v>
      </c>
      <c r="R45" s="177">
        <f>'Other Funds Summary'!R45+'Other Funds-Revision No. 1'!R45</f>
        <v>0</v>
      </c>
      <c r="S45" s="177">
        <f>'Other Funds Summary'!S45+'Other Funds-Revision No. 1'!S45</f>
        <v>75000</v>
      </c>
      <c r="T45" s="177">
        <f>'Other Funds Summary'!T45+'Other Funds-Revision No. 1'!T45</f>
        <v>24000</v>
      </c>
      <c r="U45" s="177">
        <f>'Other Funds Summary'!U45+'Other Funds-Revision No. 1'!U45</f>
        <v>16000</v>
      </c>
      <c r="V45" s="177">
        <f>'Other Funds Summary'!V45+'Other Funds-Revision No. 1'!V45</f>
        <v>8725</v>
      </c>
      <c r="W45" s="177">
        <f>'Other Funds Summary'!W45+'Other Funds-Revision No. 1'!W45</f>
        <v>0</v>
      </c>
      <c r="X45" s="177">
        <f>'Other Funds Summary'!X45+'Other Funds-Revision No. 1'!X45</f>
        <v>0</v>
      </c>
      <c r="Y45" s="177">
        <f>'Other Funds Summary'!Y45+'Other Funds-Revision No. 1'!Y45</f>
        <v>0</v>
      </c>
      <c r="Z45" s="177">
        <f>'Other Funds Summary'!Z45+'Other Funds-Revision No. 1'!Z45</f>
        <v>0</v>
      </c>
      <c r="AA45" s="177">
        <f>'Other Funds Summary'!AA45+'Other Funds-Revision No. 1'!AA45</f>
        <v>0</v>
      </c>
      <c r="AB45" s="177">
        <f>'Other Funds Summary'!AB45+'Other Funds-Revision No. 1'!AB45</f>
        <v>0</v>
      </c>
      <c r="AC45" s="177">
        <f>'Other Funds Summary'!AC45+'Other Funds-Revision No. 1'!AC45</f>
        <v>0</v>
      </c>
      <c r="AD45" s="177"/>
      <c r="AE45" s="177"/>
      <c r="AF45" s="245">
        <f>'Other Funds Summary'!AF45+'Other Funds-Revision No. 1'!AE45</f>
        <v>631108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177">
        <f>'Other Funds Summary'!C46+'Other Funds-Revision No. 1'!C46</f>
        <v>0</v>
      </c>
      <c r="D46" s="177">
        <f>'Other Funds Summary'!D46+'Other Funds-Revision No. 1'!D46</f>
        <v>20775</v>
      </c>
      <c r="E46" s="177">
        <f>'Other Funds Summary'!E46+'Other Funds-Revision No. 1'!E46</f>
        <v>0</v>
      </c>
      <c r="F46" s="177">
        <v>0</v>
      </c>
      <c r="G46" s="177">
        <f>'Other Funds Summary'!G46+'Other Funds-Revision No. 1'!G46</f>
        <v>0</v>
      </c>
      <c r="H46" s="177">
        <f>'Other Funds Summary'!H46+'Other Funds-Revision No. 1'!H46</f>
        <v>0</v>
      </c>
      <c r="I46" s="177">
        <f>'Other Funds Summary'!I46+'Other Funds-Revision No. 1'!I46</f>
        <v>4025</v>
      </c>
      <c r="J46" s="177">
        <f>'Other Funds Summary'!J46+'Other Funds-Revision No. 1'!J46</f>
        <v>3738</v>
      </c>
      <c r="K46" s="177">
        <f>'Other Funds Summary'!K46+'Other Funds-Revision No. 1'!K46</f>
        <v>0</v>
      </c>
      <c r="L46" s="177">
        <f>'Other Funds Summary'!L46+'Other Funds-Revision No. 1'!L46</f>
        <v>387856</v>
      </c>
      <c r="M46" s="177">
        <f>'Other Funds Summary'!M46+'Other Funds-Revision No. 1'!M46</f>
        <v>45918</v>
      </c>
      <c r="N46" s="177">
        <f>'Other Funds Summary'!N46+'Other Funds-Revision No. 1'!N46</f>
        <v>0</v>
      </c>
      <c r="O46" s="177">
        <f>'Other Funds Summary'!O46+'Other Funds-Revision No. 1'!O46</f>
        <v>49043</v>
      </c>
      <c r="P46" s="177">
        <f>'Other Funds Summary'!P46+'Other Funds-Revision No. 1'!P46</f>
        <v>45000</v>
      </c>
      <c r="Q46" s="177">
        <f>'Other Funds Summary'!Q46+'Other Funds-Revision No. 1'!Q46</f>
        <v>561126</v>
      </c>
      <c r="R46" s="177">
        <f>'Other Funds Summary'!R46+'Other Funds-Revision No. 1'!R46</f>
        <v>0</v>
      </c>
      <c r="S46" s="177">
        <f>'Other Funds Summary'!S46+'Other Funds-Revision No. 1'!S46</f>
        <v>0</v>
      </c>
      <c r="T46" s="177">
        <f>'Other Funds Summary'!T46+'Other Funds-Revision No. 1'!T46</f>
        <v>57438.119999999995</v>
      </c>
      <c r="U46" s="177">
        <f>'Other Funds Summary'!U46+'Other Funds-Revision No. 1'!U46</f>
        <v>38292.08</v>
      </c>
      <c r="V46" s="177">
        <f>'Other Funds Summary'!V46+'Other Funds-Revision No. 1'!V46</f>
        <v>8424.2</v>
      </c>
      <c r="W46" s="177">
        <f>'Other Funds Summary'!W46+'Other Funds-Revision No. 1'!W46</f>
        <v>18757.2</v>
      </c>
      <c r="X46" s="177">
        <f>'Other Funds Summary'!X46+'Other Funds-Revision No. 1'!X46</f>
        <v>28110</v>
      </c>
      <c r="Y46" s="177">
        <f>'Other Funds Summary'!Y46+'Other Funds-Revision No. 1'!Y46</f>
        <v>0</v>
      </c>
      <c r="Z46" s="177">
        <f>'Other Funds Summary'!Z46+'Other Funds-Revision No. 1'!Z46</f>
        <v>0</v>
      </c>
      <c r="AA46" s="177">
        <f>'Other Funds Summary'!AA46+'Other Funds-Revision No. 1'!AA46</f>
        <v>0</v>
      </c>
      <c r="AB46" s="177">
        <f>'Other Funds Summary'!AB46+'Other Funds-Revision No. 1'!AB46</f>
        <v>0</v>
      </c>
      <c r="AC46" s="177">
        <f>'Other Funds Summary'!AC46+'Other Funds-Revision No. 1'!AC46</f>
        <v>0</v>
      </c>
      <c r="AD46" s="177"/>
      <c r="AE46" s="177"/>
      <c r="AF46" s="245">
        <f>'Other Funds Summary'!AF46+'Other Funds-Revision No. 1'!AE46</f>
        <v>1268502.6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177">
        <f>'Other Funds Summary'!C47+'Other Funds-Revision No. 1'!C47</f>
        <v>0</v>
      </c>
      <c r="D47" s="177">
        <f>'Other Funds Summary'!D47+'Other Funds-Revision No. 1'!D47</f>
        <v>13550</v>
      </c>
      <c r="E47" s="177">
        <f>'Other Funds Summary'!E47+'Other Funds-Revision No. 1'!E47</f>
        <v>4600</v>
      </c>
      <c r="F47" s="177">
        <v>0</v>
      </c>
      <c r="G47" s="177">
        <f>'Other Funds Summary'!G47+'Other Funds-Revision No. 1'!G47</f>
        <v>0</v>
      </c>
      <c r="H47" s="177">
        <f>'Other Funds Summary'!H47+'Other Funds-Revision No. 1'!H47</f>
        <v>0</v>
      </c>
      <c r="I47" s="177">
        <f>'Other Funds Summary'!I47+'Other Funds-Revision No. 1'!I47</f>
        <v>0</v>
      </c>
      <c r="J47" s="177">
        <f>'Other Funds Summary'!J47+'Other Funds-Revision No. 1'!J47</f>
        <v>7083</v>
      </c>
      <c r="K47" s="177">
        <f>'Other Funds Summary'!K47+'Other Funds-Revision No. 1'!K47</f>
        <v>0</v>
      </c>
      <c r="L47" s="177">
        <f>'Other Funds Summary'!L47+'Other Funds-Revision No. 1'!L47</f>
        <v>152812</v>
      </c>
      <c r="M47" s="177">
        <f>'Other Funds Summary'!M47+'Other Funds-Revision No. 1'!M47</f>
        <v>23872</v>
      </c>
      <c r="N47" s="177">
        <f>'Other Funds Summary'!N47+'Other Funds-Revision No. 1'!N47</f>
        <v>0</v>
      </c>
      <c r="O47" s="177">
        <f>'Other Funds Summary'!O47+'Other Funds-Revision No. 1'!O47</f>
        <v>35000</v>
      </c>
      <c r="P47" s="177">
        <f>'Other Funds Summary'!P47+'Other Funds-Revision No. 1'!P47</f>
        <v>0</v>
      </c>
      <c r="Q47" s="177">
        <f>'Other Funds Summary'!Q47+'Other Funds-Revision No. 1'!Q47</f>
        <v>25000</v>
      </c>
      <c r="R47" s="177">
        <f>'Other Funds Summary'!R47+'Other Funds-Revision No. 1'!R47</f>
        <v>50000</v>
      </c>
      <c r="S47" s="177">
        <f>'Other Funds Summary'!S47+'Other Funds-Revision No. 1'!S47</f>
        <v>30472</v>
      </c>
      <c r="T47" s="177">
        <f>'Other Funds Summary'!T47+'Other Funds-Revision No. 1'!T47</f>
        <v>29808.6</v>
      </c>
      <c r="U47" s="177">
        <f>'Other Funds Summary'!U47+'Other Funds-Revision No. 1'!U47</f>
        <v>19872.4</v>
      </c>
      <c r="V47" s="177">
        <f>'Other Funds Summary'!V47+'Other Funds-Revision No. 1'!V47</f>
        <v>2915</v>
      </c>
      <c r="W47" s="177">
        <f>'Other Funds Summary'!W47+'Other Funds-Revision No. 1'!W47</f>
        <v>9735</v>
      </c>
      <c r="X47" s="177">
        <f>'Other Funds Summary'!X47+'Other Funds-Revision No. 1'!X47</f>
        <v>0</v>
      </c>
      <c r="Y47" s="177">
        <f>'Other Funds Summary'!Y47+'Other Funds-Revision No. 1'!Y47</f>
        <v>0</v>
      </c>
      <c r="Z47" s="177">
        <f>'Other Funds Summary'!Z47+'Other Funds-Revision No. 1'!Z47</f>
        <v>0</v>
      </c>
      <c r="AA47" s="177">
        <f>'Other Funds Summary'!AA47+'Other Funds-Revision No. 1'!AA47</f>
        <v>0</v>
      </c>
      <c r="AB47" s="177">
        <f>'Other Funds Summary'!AB47+'Other Funds-Revision No. 1'!AB47</f>
        <v>0</v>
      </c>
      <c r="AC47" s="177">
        <f>'Other Funds Summary'!AC47+'Other Funds-Revision No. 1'!AC47</f>
        <v>0</v>
      </c>
      <c r="AD47" s="177"/>
      <c r="AE47" s="177"/>
      <c r="AF47" s="245">
        <f>'Other Funds Summary'!AF47+'Other Funds-Revision No. 1'!AE47</f>
        <v>404720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177">
        <f>'Other Funds Summary'!C48+'Other Funds-Revision No. 1'!C48</f>
        <v>0</v>
      </c>
      <c r="D48" s="177">
        <f>'Other Funds Summary'!D48+'Other Funds-Revision No. 1'!D48</f>
        <v>5050</v>
      </c>
      <c r="E48" s="177">
        <f>'Other Funds Summary'!E48+'Other Funds-Revision No. 1'!E48</f>
        <v>0</v>
      </c>
      <c r="F48" s="177">
        <v>0</v>
      </c>
      <c r="G48" s="177">
        <f>'Other Funds Summary'!G48+'Other Funds-Revision No. 1'!G48</f>
        <v>0</v>
      </c>
      <c r="H48" s="177">
        <f>'Other Funds Summary'!H48+'Other Funds-Revision No. 1'!H48</f>
        <v>0</v>
      </c>
      <c r="I48" s="177">
        <f>'Other Funds Summary'!I48+'Other Funds-Revision No. 1'!I48</f>
        <v>0</v>
      </c>
      <c r="J48" s="177">
        <f>'Other Funds Summary'!J48+'Other Funds-Revision No. 1'!J48</f>
        <v>6196</v>
      </c>
      <c r="K48" s="177">
        <f>'Other Funds Summary'!K48+'Other Funds-Revision No. 1'!K48</f>
        <v>0</v>
      </c>
      <c r="L48" s="177">
        <f>'Other Funds Summary'!L48+'Other Funds-Revision No. 1'!L48</f>
        <v>184943</v>
      </c>
      <c r="M48" s="177">
        <f>'Other Funds Summary'!M48+'Other Funds-Revision No. 1'!M48</f>
        <v>18494</v>
      </c>
      <c r="N48" s="177">
        <f>'Other Funds Summary'!N48+'Other Funds-Revision No. 1'!N48</f>
        <v>0</v>
      </c>
      <c r="O48" s="177">
        <f>'Other Funds Summary'!O48+'Other Funds-Revision No. 1'!O48</f>
        <v>41769</v>
      </c>
      <c r="P48" s="177">
        <f>'Other Funds Summary'!P48+'Other Funds-Revision No. 1'!P48</f>
        <v>12809</v>
      </c>
      <c r="Q48" s="177">
        <f>'Other Funds Summary'!Q48+'Other Funds-Revision No. 1'!Q48</f>
        <v>41778</v>
      </c>
      <c r="R48" s="177">
        <f>'Other Funds Summary'!R48+'Other Funds-Revision No. 1'!R48</f>
        <v>108124</v>
      </c>
      <c r="S48" s="177">
        <f>'Other Funds Summary'!S48+'Other Funds-Revision No. 1'!S48</f>
        <v>36053</v>
      </c>
      <c r="T48" s="177">
        <f>'Other Funds Summary'!T48+'Other Funds-Revision No. 1'!T48</f>
        <v>35269.2</v>
      </c>
      <c r="U48" s="177">
        <f>'Other Funds Summary'!U48+'Other Funds-Revision No. 1'!U48</f>
        <v>23512.800000000003</v>
      </c>
      <c r="V48" s="177">
        <f>'Other Funds Summary'!V48+'Other Funds-Revision No. 1'!V48</f>
        <v>3448</v>
      </c>
      <c r="W48" s="177">
        <f>'Other Funds Summary'!W48+'Other Funds-Revision No. 1'!W48</f>
        <v>34553</v>
      </c>
      <c r="X48" s="177">
        <f>'Other Funds Summary'!X48+'Other Funds-Revision No. 1'!X48</f>
        <v>0</v>
      </c>
      <c r="Y48" s="177">
        <f>'Other Funds Summary'!Y48+'Other Funds-Revision No. 1'!Y48</f>
        <v>0</v>
      </c>
      <c r="Z48" s="177">
        <f>'Other Funds Summary'!Z48+'Other Funds-Revision No. 1'!Z48</f>
        <v>0</v>
      </c>
      <c r="AA48" s="177">
        <f>'Other Funds Summary'!AA48+'Other Funds-Revision No. 1'!AA48</f>
        <v>0</v>
      </c>
      <c r="AB48" s="177">
        <f>'Other Funds Summary'!AB48+'Other Funds-Revision No. 1'!AB48</f>
        <v>0</v>
      </c>
      <c r="AC48" s="177">
        <f>'Other Funds Summary'!AC48+'Other Funds-Revision No. 1'!AC48</f>
        <v>0</v>
      </c>
      <c r="AD48" s="177"/>
      <c r="AE48" s="177"/>
      <c r="AF48" s="245">
        <f>'Other Funds Summary'!AF48+'Other Funds-Revision No. 1'!AE48</f>
        <v>551999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177">
        <f>'Other Funds Summary'!C49+'Other Funds-Revision No. 1'!C49</f>
        <v>0</v>
      </c>
      <c r="D49" s="177">
        <f>'Other Funds Summary'!D49+'Other Funds-Revision No. 1'!D49</f>
        <v>14400</v>
      </c>
      <c r="E49" s="177">
        <f>'Other Funds Summary'!E49+'Other Funds-Revision No. 1'!E49</f>
        <v>0</v>
      </c>
      <c r="F49" s="177">
        <v>0</v>
      </c>
      <c r="G49" s="177">
        <f>'Other Funds Summary'!G49+'Other Funds-Revision No. 1'!G49</f>
        <v>0</v>
      </c>
      <c r="H49" s="177">
        <f>'Other Funds Summary'!H49+'Other Funds-Revision No. 1'!H49</f>
        <v>0</v>
      </c>
      <c r="I49" s="177">
        <f>'Other Funds Summary'!I49+'Other Funds-Revision No. 1'!I49</f>
        <v>0</v>
      </c>
      <c r="J49" s="177">
        <f>'Other Funds Summary'!J49+'Other Funds-Revision No. 1'!J49</f>
        <v>5946</v>
      </c>
      <c r="K49" s="177">
        <f>'Other Funds Summary'!K49+'Other Funds-Revision No. 1'!K49</f>
        <v>0</v>
      </c>
      <c r="L49" s="177">
        <f>'Other Funds Summary'!L49+'Other Funds-Revision No. 1'!L49</f>
        <v>293954</v>
      </c>
      <c r="M49" s="177">
        <f>'Other Funds Summary'!M49+'Other Funds-Revision No. 1'!M49</f>
        <v>26505</v>
      </c>
      <c r="N49" s="177">
        <f>'Other Funds Summary'!N49+'Other Funds-Revision No. 1'!N49</f>
        <v>0</v>
      </c>
      <c r="O49" s="177">
        <f>'Other Funds Summary'!O49+'Other Funds-Revision No. 1'!O49</f>
        <v>0</v>
      </c>
      <c r="P49" s="177">
        <f>'Other Funds Summary'!P49+'Other Funds-Revision No. 1'!P49</f>
        <v>52000</v>
      </c>
      <c r="Q49" s="177">
        <f>'Other Funds Summary'!Q49+'Other Funds-Revision No. 1'!Q49</f>
        <v>0</v>
      </c>
      <c r="R49" s="177">
        <f>'Other Funds Summary'!R49+'Other Funds-Revision No. 1'!R49</f>
        <v>90000</v>
      </c>
      <c r="S49" s="177">
        <f>'Other Funds Summary'!S49+'Other Funds-Revision No. 1'!S49</f>
        <v>37628</v>
      </c>
      <c r="T49" s="177">
        <f>'Other Funds Summary'!T49+'Other Funds-Revision No. 1'!T49</f>
        <v>36809.4</v>
      </c>
      <c r="U49" s="177">
        <f>'Other Funds Summary'!U49+'Other Funds-Revision No. 1'!U49</f>
        <v>24539.600000000002</v>
      </c>
      <c r="V49" s="177">
        <f>'Other Funds Summary'!V49+'Other Funds-Revision No. 1'!V49</f>
        <v>3599</v>
      </c>
      <c r="W49" s="177">
        <f>'Other Funds Summary'!W49+'Other Funds-Revision No. 1'!W49</f>
        <v>12021</v>
      </c>
      <c r="X49" s="177">
        <f>'Other Funds Summary'!X49+'Other Funds-Revision No. 1'!X49</f>
        <v>0</v>
      </c>
      <c r="Y49" s="177">
        <f>'Other Funds Summary'!Y49+'Other Funds-Revision No. 1'!Y49</f>
        <v>0</v>
      </c>
      <c r="Z49" s="177">
        <f>'Other Funds Summary'!Z49+'Other Funds-Revision No. 1'!Z49</f>
        <v>0</v>
      </c>
      <c r="AA49" s="177">
        <f>'Other Funds Summary'!AA49+'Other Funds-Revision No. 1'!AA49</f>
        <v>0</v>
      </c>
      <c r="AB49" s="177">
        <f>'Other Funds Summary'!AB49+'Other Funds-Revision No. 1'!AB49</f>
        <v>0</v>
      </c>
      <c r="AC49" s="177">
        <f>'Other Funds Summary'!AC49+'Other Funds-Revision No. 1'!AC49</f>
        <v>0</v>
      </c>
      <c r="AD49" s="177"/>
      <c r="AE49" s="177"/>
      <c r="AF49" s="245">
        <f>'Other Funds Summary'!AF49+'Other Funds-Revision No. 1'!AE49</f>
        <v>597402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177">
        <f>'Other Funds Summary'!C50+'Other Funds-Revision No. 1'!C50</f>
        <v>0</v>
      </c>
      <c r="D50" s="177">
        <f>'Other Funds Summary'!D50+'Other Funds-Revision No. 1'!D50</f>
        <v>3775</v>
      </c>
      <c r="E50" s="177">
        <f>'Other Funds Summary'!E50+'Other Funds-Revision No. 1'!E50</f>
        <v>0</v>
      </c>
      <c r="F50" s="177">
        <v>0</v>
      </c>
      <c r="G50" s="177">
        <f>'Other Funds Summary'!G50+'Other Funds-Revision No. 1'!G50</f>
        <v>0</v>
      </c>
      <c r="H50" s="177">
        <f>'Other Funds Summary'!H50+'Other Funds-Revision No. 1'!H50</f>
        <v>0</v>
      </c>
      <c r="I50" s="177">
        <f>'Other Funds Summary'!I50+'Other Funds-Revision No. 1'!I50</f>
        <v>0</v>
      </c>
      <c r="J50" s="177">
        <f>'Other Funds Summary'!J50+'Other Funds-Revision No. 1'!J50</f>
        <v>4281</v>
      </c>
      <c r="K50" s="177">
        <f>'Other Funds Summary'!K50+'Other Funds-Revision No. 1'!K50</f>
        <v>0</v>
      </c>
      <c r="L50" s="177">
        <f>'Other Funds Summary'!L50+'Other Funds-Revision No. 1'!L50</f>
        <v>323584</v>
      </c>
      <c r="M50" s="177">
        <f>'Other Funds Summary'!M50+'Other Funds-Revision No. 1'!M50</f>
        <v>38732</v>
      </c>
      <c r="N50" s="177">
        <f>'Other Funds Summary'!N50+'Other Funds-Revision No. 1'!N50</f>
        <v>0</v>
      </c>
      <c r="O50" s="177">
        <f>'Other Funds Summary'!O50+'Other Funds-Revision No. 1'!O50</f>
        <v>50655</v>
      </c>
      <c r="P50" s="177">
        <f>'Other Funds Summary'!P50+'Other Funds-Revision No. 1'!P50</f>
        <v>0</v>
      </c>
      <c r="Q50" s="177">
        <f>'Other Funds Summary'!Q50+'Other Funds-Revision No. 1'!Q50</f>
        <v>0</v>
      </c>
      <c r="R50" s="177">
        <f>'Other Funds Summary'!R50+'Other Funds-Revision No. 1'!R50</f>
        <v>0</v>
      </c>
      <c r="S50" s="177">
        <f>'Other Funds Summary'!S50+'Other Funds-Revision No. 1'!S50</f>
        <v>51383</v>
      </c>
      <c r="T50" s="177">
        <f>'Other Funds Summary'!T50+'Other Funds-Revision No. 1'!T50</f>
        <v>50266.2</v>
      </c>
      <c r="U50" s="177">
        <f>'Other Funds Summary'!U50+'Other Funds-Revision No. 1'!U50</f>
        <v>33510.8</v>
      </c>
      <c r="V50" s="177">
        <f>'Other Funds Summary'!V50+'Other Funds-Revision No. 1'!V50</f>
        <v>4914</v>
      </c>
      <c r="W50" s="177">
        <f>'Other Funds Summary'!W50+'Other Funds-Revision No. 1'!W50</f>
        <v>16415</v>
      </c>
      <c r="X50" s="177">
        <f>'Other Funds Summary'!X50+'Other Funds-Revision No. 1'!X50</f>
        <v>0</v>
      </c>
      <c r="Y50" s="177">
        <f>'Other Funds Summary'!Y50+'Other Funds-Revision No. 1'!Y50</f>
        <v>0</v>
      </c>
      <c r="Z50" s="177">
        <f>'Other Funds Summary'!Z50+'Other Funds-Revision No. 1'!Z50</f>
        <v>0</v>
      </c>
      <c r="AA50" s="177">
        <f>'Other Funds Summary'!AA50+'Other Funds-Revision No. 1'!AA50</f>
        <v>0</v>
      </c>
      <c r="AB50" s="177">
        <f>'Other Funds Summary'!AB50+'Other Funds-Revision No. 1'!AB50</f>
        <v>0</v>
      </c>
      <c r="AC50" s="177">
        <f>'Other Funds Summary'!AC50+'Other Funds-Revision No. 1'!AC50</f>
        <v>0</v>
      </c>
      <c r="AD50" s="177"/>
      <c r="AE50" s="177"/>
      <c r="AF50" s="245">
        <f>'Other Funds Summary'!AF50+'Other Funds-Revision No. 1'!AE50</f>
        <v>577516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177">
        <f>'Other Funds Summary'!C51+'Other Funds-Revision No. 1'!C51</f>
        <v>0</v>
      </c>
      <c r="D51" s="177">
        <f>'Other Funds Summary'!D51+'Other Funds-Revision No. 1'!D51</f>
        <v>10454.720000000001</v>
      </c>
      <c r="E51" s="177">
        <f>'Other Funds Summary'!E51+'Other Funds-Revision No. 1'!E51</f>
        <v>0</v>
      </c>
      <c r="F51" s="177">
        <v>0</v>
      </c>
      <c r="G51" s="177">
        <f>'Other Funds Summary'!G51+'Other Funds-Revision No. 1'!G51</f>
        <v>0</v>
      </c>
      <c r="H51" s="177">
        <f>'Other Funds Summary'!H51+'Other Funds-Revision No. 1'!H51</f>
        <v>0</v>
      </c>
      <c r="I51" s="177">
        <f>'Other Funds Summary'!I51+'Other Funds-Revision No. 1'!I51</f>
        <v>0</v>
      </c>
      <c r="J51" s="177">
        <f>'Other Funds Summary'!J51+'Other Funds-Revision No. 1'!J51</f>
        <v>3646</v>
      </c>
      <c r="K51" s="177">
        <f>'Other Funds Summary'!K51+'Other Funds-Revision No. 1'!K51</f>
        <v>0</v>
      </c>
      <c r="L51" s="177">
        <f>'Other Funds Summary'!L51+'Other Funds-Revision No. 1'!L51</f>
        <v>299612</v>
      </c>
      <c r="M51" s="177">
        <f>'Other Funds Summary'!M51+'Other Funds-Revision No. 1'!M51</f>
        <v>40053</v>
      </c>
      <c r="N51" s="177">
        <f>'Other Funds Summary'!N51+'Other Funds-Revision No. 1'!N51</f>
        <v>0</v>
      </c>
      <c r="O51" s="177">
        <f>'Other Funds Summary'!O51+'Other Funds-Revision No. 1'!O51</f>
        <v>54194</v>
      </c>
      <c r="P51" s="177">
        <f>'Other Funds Summary'!P51+'Other Funds-Revision No. 1'!P51</f>
        <v>0</v>
      </c>
      <c r="Q51" s="177">
        <f>'Other Funds Summary'!Q51+'Other Funds-Revision No. 1'!Q51</f>
        <v>0</v>
      </c>
      <c r="R51" s="177">
        <f>'Other Funds Summary'!R51+'Other Funds-Revision No. 1'!R51</f>
        <v>0</v>
      </c>
      <c r="S51" s="177">
        <f>'Other Funds Summary'!S51+'Other Funds-Revision No. 1'!S51</f>
        <v>47701</v>
      </c>
      <c r="T51" s="177">
        <f>'Other Funds Summary'!T51+'Other Funds-Revision No. 1'!T51</f>
        <v>46663.799999999996</v>
      </c>
      <c r="U51" s="177">
        <f>'Other Funds Summary'!U51+'Other Funds-Revision No. 1'!U51</f>
        <v>31109.2</v>
      </c>
      <c r="V51" s="177">
        <f>'Other Funds Summary'!V51+'Other Funds-Revision No. 1'!V51</f>
        <v>4562</v>
      </c>
      <c r="W51" s="177">
        <f>'Other Funds Summary'!W51+'Other Funds-Revision No. 1'!W51</f>
        <v>15239</v>
      </c>
      <c r="X51" s="177">
        <f>'Other Funds Summary'!X51+'Other Funds-Revision No. 1'!X51</f>
        <v>0</v>
      </c>
      <c r="Y51" s="177">
        <f>'Other Funds Summary'!Y51+'Other Funds-Revision No. 1'!Y51</f>
        <v>0</v>
      </c>
      <c r="Z51" s="177">
        <f>'Other Funds Summary'!Z51+'Other Funds-Revision No. 1'!Z51</f>
        <v>0</v>
      </c>
      <c r="AA51" s="177">
        <f>'Other Funds Summary'!AA51+'Other Funds-Revision No. 1'!AA51</f>
        <v>0</v>
      </c>
      <c r="AB51" s="177">
        <f>'Other Funds Summary'!AB51+'Other Funds-Revision No. 1'!AB51</f>
        <v>0</v>
      </c>
      <c r="AC51" s="177">
        <f>'Other Funds Summary'!AC51+'Other Funds-Revision No. 1'!AC51</f>
        <v>0</v>
      </c>
      <c r="AD51" s="177"/>
      <c r="AE51" s="177"/>
      <c r="AF51" s="245">
        <f>'Other Funds Summary'!AF51+'Other Funds-Revision No. 1'!AE51</f>
        <v>553234.72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177">
        <f>'Other Funds Summary'!C52+'Other Funds-Revision No. 1'!C52</f>
        <v>0</v>
      </c>
      <c r="D52" s="177">
        <f>'Other Funds Summary'!D52+'Other Funds-Revision No. 1'!D52</f>
        <v>5475</v>
      </c>
      <c r="E52" s="177">
        <f>'Other Funds Summary'!E52+'Other Funds-Revision No. 1'!E52</f>
        <v>8400</v>
      </c>
      <c r="F52" s="177">
        <v>0</v>
      </c>
      <c r="G52" s="177">
        <f>'Other Funds Summary'!G52+'Other Funds-Revision No. 1'!G52</f>
        <v>0</v>
      </c>
      <c r="H52" s="177">
        <f>'Other Funds Summary'!H52+'Other Funds-Revision No. 1'!H52</f>
        <v>0</v>
      </c>
      <c r="I52" s="177">
        <f>'Other Funds Summary'!I52+'Other Funds-Revision No. 1'!I52</f>
        <v>0</v>
      </c>
      <c r="J52" s="177">
        <f>'Other Funds Summary'!J52+'Other Funds-Revision No. 1'!J52</f>
        <v>4558</v>
      </c>
      <c r="K52" s="177">
        <f>'Other Funds Summary'!K52+'Other Funds-Revision No. 1'!K52</f>
        <v>0</v>
      </c>
      <c r="L52" s="177">
        <f>'Other Funds Summary'!L52+'Other Funds-Revision No. 1'!L52</f>
        <v>415856</v>
      </c>
      <c r="M52" s="177">
        <f>'Other Funds Summary'!M52+'Other Funds-Revision No. 1'!M52</f>
        <v>45255</v>
      </c>
      <c r="N52" s="177">
        <f>'Other Funds Summary'!N52+'Other Funds-Revision No. 1'!N52</f>
        <v>0</v>
      </c>
      <c r="O52" s="177">
        <f>'Other Funds Summary'!O52+'Other Funds-Revision No. 1'!O52</f>
        <v>40000</v>
      </c>
      <c r="P52" s="177">
        <f>'Other Funds Summary'!P52+'Other Funds-Revision No. 1'!P52</f>
        <v>7500</v>
      </c>
      <c r="Q52" s="177">
        <f>'Other Funds Summary'!Q52+'Other Funds-Revision No. 1'!Q52</f>
        <v>0</v>
      </c>
      <c r="R52" s="177">
        <f>'Other Funds Summary'!R52+'Other Funds-Revision No. 1'!R52</f>
        <v>0</v>
      </c>
      <c r="S52" s="177">
        <f>'Other Funds Summary'!S52+'Other Funds-Revision No. 1'!S52</f>
        <v>0</v>
      </c>
      <c r="T52" s="177">
        <f>'Other Funds Summary'!T52+'Other Funds-Revision No. 1'!T52</f>
        <v>0</v>
      </c>
      <c r="U52" s="177">
        <f>'Other Funds Summary'!U52+'Other Funds-Revision No. 1'!U52</f>
        <v>0</v>
      </c>
      <c r="V52" s="177">
        <f>'Other Funds Summary'!V52+'Other Funds-Revision No. 1'!V52</f>
        <v>0</v>
      </c>
      <c r="W52" s="177">
        <f>'Other Funds Summary'!W52+'Other Funds-Revision No. 1'!W52</f>
        <v>0</v>
      </c>
      <c r="X52" s="177">
        <f>'Other Funds Summary'!X52+'Other Funds-Revision No. 1'!X52</f>
        <v>0</v>
      </c>
      <c r="Y52" s="177">
        <f>'Other Funds Summary'!Y52+'Other Funds-Revision No. 1'!Y52</f>
        <v>0</v>
      </c>
      <c r="Z52" s="177">
        <f>'Other Funds Summary'!Z52+'Other Funds-Revision No. 1'!Z52</f>
        <v>0</v>
      </c>
      <c r="AA52" s="177">
        <f>'Other Funds Summary'!AA52+'Other Funds-Revision No. 1'!AA52</f>
        <v>0</v>
      </c>
      <c r="AB52" s="177">
        <f>'Other Funds Summary'!AB52+'Other Funds-Revision No. 1'!AB52</f>
        <v>0</v>
      </c>
      <c r="AC52" s="177">
        <f>'Other Funds Summary'!AC52+'Other Funds-Revision No. 1'!AC52</f>
        <v>0</v>
      </c>
      <c r="AD52" s="177"/>
      <c r="AE52" s="177"/>
      <c r="AF52" s="245">
        <f>'Other Funds Summary'!AF52+'Other Funds-Revision No. 1'!AE52</f>
        <v>527044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177">
        <f>'Other Funds Summary'!C53+'Other Funds-Revision No. 1'!C53</f>
        <v>0</v>
      </c>
      <c r="D53" s="177">
        <f>'Other Funds Summary'!D53+'Other Funds-Revision No. 1'!D53</f>
        <v>12275</v>
      </c>
      <c r="E53" s="177">
        <f>'Other Funds Summary'!E53+'Other Funds-Revision No. 1'!E53</f>
        <v>0</v>
      </c>
      <c r="F53" s="177">
        <v>0</v>
      </c>
      <c r="G53" s="177">
        <f>'Other Funds Summary'!G53+'Other Funds-Revision No. 1'!G53</f>
        <v>0</v>
      </c>
      <c r="H53" s="177">
        <f>'Other Funds Summary'!H53+'Other Funds-Revision No. 1'!H53</f>
        <v>0</v>
      </c>
      <c r="I53" s="177">
        <f>'Other Funds Summary'!I53+'Other Funds-Revision No. 1'!I53</f>
        <v>0</v>
      </c>
      <c r="J53" s="177">
        <f>'Other Funds Summary'!J53+'Other Funds-Revision No. 1'!J53</f>
        <v>1730</v>
      </c>
      <c r="K53" s="177">
        <f>'Other Funds Summary'!K53+'Other Funds-Revision No. 1'!K53</f>
        <v>0</v>
      </c>
      <c r="L53" s="177">
        <f>'Other Funds Summary'!L53+'Other Funds-Revision No. 1'!L53</f>
        <v>643819</v>
      </c>
      <c r="M53" s="177">
        <f>'Other Funds Summary'!M53+'Other Funds-Revision No. 1'!M53</f>
        <v>32404</v>
      </c>
      <c r="N53" s="177">
        <f>'Other Funds Summary'!N53+'Other Funds-Revision No. 1'!N53</f>
        <v>0</v>
      </c>
      <c r="O53" s="177">
        <f>'Other Funds Summary'!O53+'Other Funds-Revision No. 1'!O53</f>
        <v>21000</v>
      </c>
      <c r="P53" s="177">
        <f>'Other Funds Summary'!P53+'Other Funds-Revision No. 1'!P53</f>
        <v>43900</v>
      </c>
      <c r="Q53" s="177">
        <f>'Other Funds Summary'!Q53+'Other Funds-Revision No. 1'!Q53</f>
        <v>0</v>
      </c>
      <c r="R53" s="177">
        <f>'Other Funds Summary'!R53+'Other Funds-Revision No. 1'!R53</f>
        <v>90000</v>
      </c>
      <c r="S53" s="177">
        <f>'Other Funds Summary'!S53+'Other Funds-Revision No. 1'!S53</f>
        <v>160000</v>
      </c>
      <c r="T53" s="177">
        <f>'Other Funds Summary'!T53+'Other Funds-Revision No. 1'!T53</f>
        <v>120000</v>
      </c>
      <c r="U53" s="177">
        <f>'Other Funds Summary'!U53+'Other Funds-Revision No. 1'!U53</f>
        <v>80000</v>
      </c>
      <c r="V53" s="177">
        <f>'Other Funds Summary'!V53+'Other Funds-Revision No. 1'!V53</f>
        <v>9000</v>
      </c>
      <c r="W53" s="177">
        <f>'Other Funds Summary'!W53+'Other Funds-Revision No. 1'!W53</f>
        <v>20000</v>
      </c>
      <c r="X53" s="177">
        <f>'Other Funds Summary'!X53+'Other Funds-Revision No. 1'!X53</f>
        <v>0</v>
      </c>
      <c r="Y53" s="177">
        <f>'Other Funds Summary'!Y53+'Other Funds-Revision No. 1'!Y53</f>
        <v>0</v>
      </c>
      <c r="Z53" s="177">
        <f>'Other Funds Summary'!Z53+'Other Funds-Revision No. 1'!Z53</f>
        <v>0</v>
      </c>
      <c r="AA53" s="177">
        <f>'Other Funds Summary'!AA53+'Other Funds-Revision No. 1'!AA53</f>
        <v>0</v>
      </c>
      <c r="AB53" s="177">
        <f>'Other Funds Summary'!AB53+'Other Funds-Revision No. 1'!AB53</f>
        <v>0</v>
      </c>
      <c r="AC53" s="177">
        <f>'Other Funds Summary'!AC53+'Other Funds-Revision No. 1'!AC53</f>
        <v>0</v>
      </c>
      <c r="AD53" s="177"/>
      <c r="AE53" s="177"/>
      <c r="AF53" s="245">
        <f>'Other Funds Summary'!AF53+'Other Funds-Revision No. 1'!AE53</f>
        <v>1234128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177">
        <f>'Other Funds Summary'!C54+'Other Funds-Revision No. 1'!C54</f>
        <v>0</v>
      </c>
      <c r="D54" s="177">
        <f>'Other Funds Summary'!D54+'Other Funds-Revision No. 1'!D54</f>
        <v>5439.83</v>
      </c>
      <c r="E54" s="177">
        <f>'Other Funds Summary'!E54+'Other Funds-Revision No. 1'!E54</f>
        <v>3600</v>
      </c>
      <c r="F54" s="177">
        <v>0</v>
      </c>
      <c r="G54" s="177">
        <f>'Other Funds Summary'!G54+'Other Funds-Revision No. 1'!G54</f>
        <v>0</v>
      </c>
      <c r="H54" s="177">
        <f>'Other Funds Summary'!H54+'Other Funds-Revision No. 1'!H54</f>
        <v>0</v>
      </c>
      <c r="I54" s="177">
        <f>'Other Funds Summary'!I54+'Other Funds-Revision No. 1'!I54</f>
        <v>0</v>
      </c>
      <c r="J54" s="177">
        <f>'Other Funds Summary'!J54+'Other Funds-Revision No. 1'!J54</f>
        <v>7426</v>
      </c>
      <c r="K54" s="177">
        <f>'Other Funds Summary'!K54+'Other Funds-Revision No. 1'!K54</f>
        <v>0</v>
      </c>
      <c r="L54" s="177">
        <f>'Other Funds Summary'!L54+'Other Funds-Revision No. 1'!L54</f>
        <v>228178</v>
      </c>
      <c r="M54" s="177">
        <f>'Other Funds Summary'!M54+'Other Funds-Revision No. 1'!M54</f>
        <v>18039</v>
      </c>
      <c r="N54" s="177">
        <f>'Other Funds Summary'!N54+'Other Funds-Revision No. 1'!N54</f>
        <v>0</v>
      </c>
      <c r="O54" s="177">
        <f>'Other Funds Summary'!O54+'Other Funds-Revision No. 1'!O54</f>
        <v>4950</v>
      </c>
      <c r="P54" s="177">
        <f>'Other Funds Summary'!P54+'Other Funds-Revision No. 1'!P54</f>
        <v>0</v>
      </c>
      <c r="Q54" s="177">
        <f>'Other Funds Summary'!Q54+'Other Funds-Revision No. 1'!Q54</f>
        <v>0</v>
      </c>
      <c r="R54" s="177">
        <f>'Other Funds Summary'!R54+'Other Funds-Revision No. 1'!R54</f>
        <v>0</v>
      </c>
      <c r="S54" s="177">
        <f>'Other Funds Summary'!S54+'Other Funds-Revision No. 1'!S54</f>
        <v>84946</v>
      </c>
      <c r="T54" s="177">
        <f>'Other Funds Summary'!T54+'Other Funds-Revision No. 1'!T54</f>
        <v>42000</v>
      </c>
      <c r="U54" s="177">
        <f>'Other Funds Summary'!U54+'Other Funds-Revision No. 1'!U54</f>
        <v>28000</v>
      </c>
      <c r="V54" s="177">
        <f>'Other Funds Summary'!V54+'Other Funds-Revision No. 1'!V54</f>
        <v>0</v>
      </c>
      <c r="W54" s="177">
        <f>'Other Funds Summary'!W54+'Other Funds-Revision No. 1'!W54</f>
        <v>27138</v>
      </c>
      <c r="X54" s="177">
        <f>'Other Funds Summary'!X54+'Other Funds-Revision No. 1'!X54</f>
        <v>0</v>
      </c>
      <c r="Y54" s="177">
        <f>'Other Funds Summary'!Y54+'Other Funds-Revision No. 1'!Y54</f>
        <v>0</v>
      </c>
      <c r="Z54" s="177">
        <f>'Other Funds Summary'!Z54+'Other Funds-Revision No. 1'!Z54</f>
        <v>0</v>
      </c>
      <c r="AA54" s="177">
        <f>'Other Funds Summary'!AA54+'Other Funds-Revision No. 1'!AA54</f>
        <v>0</v>
      </c>
      <c r="AB54" s="177">
        <f>'Other Funds Summary'!AB54+'Other Funds-Revision No. 1'!AB54</f>
        <v>0</v>
      </c>
      <c r="AC54" s="177">
        <f>'Other Funds Summary'!AC54+'Other Funds-Revision No. 1'!AC54</f>
        <v>0</v>
      </c>
      <c r="AD54" s="177"/>
      <c r="AE54" s="177"/>
      <c r="AF54" s="245">
        <f>'Other Funds Summary'!AF54+'Other Funds-Revision No. 1'!AE54</f>
        <v>449716.83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177">
        <f>'Other Funds Summary'!C55+'Other Funds-Revision No. 1'!C55</f>
        <v>0</v>
      </c>
      <c r="D55" s="177">
        <f>'Other Funds Summary'!D55+'Other Funds-Revision No. 1'!D55</f>
        <v>8025</v>
      </c>
      <c r="E55" s="177">
        <f>'Other Funds Summary'!E55+'Other Funds-Revision No. 1'!E55</f>
        <v>0</v>
      </c>
      <c r="F55" s="177">
        <v>0</v>
      </c>
      <c r="G55" s="177">
        <f>'Other Funds Summary'!G55+'Other Funds-Revision No. 1'!G55</f>
        <v>0</v>
      </c>
      <c r="H55" s="177">
        <f>'Other Funds Summary'!H55+'Other Funds-Revision No. 1'!H55</f>
        <v>0</v>
      </c>
      <c r="I55" s="177">
        <f>'Other Funds Summary'!I55+'Other Funds-Revision No. 1'!I55</f>
        <v>0</v>
      </c>
      <c r="J55" s="177">
        <f>'Other Funds Summary'!J55+'Other Funds-Revision No. 1'!J55</f>
        <v>4639</v>
      </c>
      <c r="K55" s="177">
        <f>'Other Funds Summary'!K55+'Other Funds-Revision No. 1'!K55</f>
        <v>0</v>
      </c>
      <c r="L55" s="177">
        <f>'Other Funds Summary'!L55+'Other Funds-Revision No. 1'!L55</f>
        <v>543340</v>
      </c>
      <c r="M55" s="177">
        <f>'Other Funds Summary'!M55+'Other Funds-Revision No. 1'!M55</f>
        <v>47636</v>
      </c>
      <c r="N55" s="177">
        <f>'Other Funds Summary'!N55+'Other Funds-Revision No. 1'!N55</f>
        <v>0</v>
      </c>
      <c r="O55" s="177">
        <f>'Other Funds Summary'!O55+'Other Funds-Revision No. 1'!O55</f>
        <v>54194</v>
      </c>
      <c r="P55" s="177">
        <f>'Other Funds Summary'!P55+'Other Funds-Revision No. 1'!P55</f>
        <v>100000</v>
      </c>
      <c r="Q55" s="177">
        <f>'Other Funds Summary'!Q55+'Other Funds-Revision No. 1'!Q55</f>
        <v>0</v>
      </c>
      <c r="R55" s="177">
        <f>'Other Funds Summary'!R55+'Other Funds-Revision No. 1'!R55</f>
        <v>0</v>
      </c>
      <c r="S55" s="177">
        <f>'Other Funds Summary'!S55+'Other Funds-Revision No. 1'!S55</f>
        <v>55214</v>
      </c>
      <c r="T55" s="177">
        <f>'Other Funds Summary'!T55+'Other Funds-Revision No. 1'!T55</f>
        <v>25540.2</v>
      </c>
      <c r="U55" s="177">
        <f>'Other Funds Summary'!U55+'Other Funds-Revision No. 1'!U55</f>
        <v>17026.8</v>
      </c>
      <c r="V55" s="177">
        <f>'Other Funds Summary'!V55+'Other Funds-Revision No. 1'!V55</f>
        <v>8324</v>
      </c>
      <c r="W55" s="177">
        <f>'Other Funds Summary'!W55+'Other Funds-Revision No. 1'!W55</f>
        <v>20851</v>
      </c>
      <c r="X55" s="177">
        <f>'Other Funds Summary'!X55+'Other Funds-Revision No. 1'!X55</f>
        <v>37413</v>
      </c>
      <c r="Y55" s="177">
        <f>'Other Funds Summary'!Y55+'Other Funds-Revision No. 1'!Y55</f>
        <v>0</v>
      </c>
      <c r="Z55" s="177">
        <f>'Other Funds Summary'!Z55+'Other Funds-Revision No. 1'!Z55</f>
        <v>0</v>
      </c>
      <c r="AA55" s="177">
        <f>'Other Funds Summary'!AA55+'Other Funds-Revision No. 1'!AA55</f>
        <v>0</v>
      </c>
      <c r="AB55" s="177">
        <f>'Other Funds Summary'!AB55+'Other Funds-Revision No. 1'!AB55</f>
        <v>0</v>
      </c>
      <c r="AC55" s="177">
        <f>'Other Funds Summary'!AC55+'Other Funds-Revision No. 1'!AC55</f>
        <v>0</v>
      </c>
      <c r="AD55" s="177"/>
      <c r="AE55" s="177"/>
      <c r="AF55" s="245">
        <f>'Other Funds Summary'!AF55+'Other Funds-Revision No. 1'!AE55</f>
        <v>922203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177">
        <f>'Other Funds Summary'!C56+'Other Funds-Revision No. 1'!C56</f>
        <v>95630</v>
      </c>
      <c r="D56" s="177">
        <f>'Other Funds Summary'!D56+'Other Funds-Revision No. 1'!D56</f>
        <v>8450</v>
      </c>
      <c r="E56" s="177">
        <f>'Other Funds Summary'!E56+'Other Funds-Revision No. 1'!E56</f>
        <v>7700</v>
      </c>
      <c r="F56" s="177">
        <v>0</v>
      </c>
      <c r="G56" s="177">
        <f>'Other Funds Summary'!G56+'Other Funds-Revision No. 1'!G56</f>
        <v>0</v>
      </c>
      <c r="H56" s="177">
        <f>'Other Funds Summary'!H56+'Other Funds-Revision No. 1'!H56</f>
        <v>0</v>
      </c>
      <c r="I56" s="177">
        <f>'Other Funds Summary'!I56+'Other Funds-Revision No. 1'!I56</f>
        <v>0</v>
      </c>
      <c r="J56" s="177">
        <f>'Other Funds Summary'!J56+'Other Funds-Revision No. 1'!J56</f>
        <v>9708</v>
      </c>
      <c r="K56" s="177">
        <f>'Other Funds Summary'!K56+'Other Funds-Revision No. 1'!K56</f>
        <v>0</v>
      </c>
      <c r="L56" s="177">
        <f>'Other Funds Summary'!L56+'Other Funds-Revision No. 1'!L56</f>
        <v>110025</v>
      </c>
      <c r="M56" s="177">
        <f>'Other Funds Summary'!M56+'Other Funds-Revision No. 1'!M56</f>
        <v>10946</v>
      </c>
      <c r="N56" s="177">
        <f>'Other Funds Summary'!N56+'Other Funds-Revision No. 1'!N56</f>
        <v>0</v>
      </c>
      <c r="O56" s="177">
        <f>'Other Funds Summary'!O56+'Other Funds-Revision No. 1'!O56</f>
        <v>0</v>
      </c>
      <c r="P56" s="177">
        <f>'Other Funds Summary'!P56+'Other Funds-Revision No. 1'!P56</f>
        <v>0</v>
      </c>
      <c r="Q56" s="177">
        <f>'Other Funds Summary'!Q56+'Other Funds-Revision No. 1'!Q56</f>
        <v>0</v>
      </c>
      <c r="R56" s="177">
        <f>'Other Funds Summary'!R56+'Other Funds-Revision No. 1'!R56</f>
        <v>25000</v>
      </c>
      <c r="S56" s="177">
        <f>'Other Funds Summary'!S56+'Other Funds-Revision No. 1'!S56</f>
        <v>13962</v>
      </c>
      <c r="T56" s="177">
        <f>'Other Funds Summary'!T56+'Other Funds-Revision No. 1'!T56</f>
        <v>13658.4</v>
      </c>
      <c r="U56" s="177">
        <f>'Other Funds Summary'!U56+'Other Funds-Revision No. 1'!U56</f>
        <v>9105.6</v>
      </c>
      <c r="V56" s="177">
        <f>'Other Funds Summary'!V56+'Other Funds-Revision No. 1'!V56</f>
        <v>1335</v>
      </c>
      <c r="W56" s="177">
        <f>'Other Funds Summary'!W56+'Other Funds-Revision No. 1'!W56</f>
        <v>4460</v>
      </c>
      <c r="X56" s="177">
        <f>'Other Funds Summary'!X56+'Other Funds-Revision No. 1'!X56</f>
        <v>0</v>
      </c>
      <c r="Y56" s="177">
        <f>'Other Funds Summary'!Y56+'Other Funds-Revision No. 1'!Y56</f>
        <v>0</v>
      </c>
      <c r="Z56" s="177">
        <f>'Other Funds Summary'!Z56+'Other Funds-Revision No. 1'!Z56</f>
        <v>0</v>
      </c>
      <c r="AA56" s="177">
        <f>'Other Funds Summary'!AA56+'Other Funds-Revision No. 1'!AA56</f>
        <v>0</v>
      </c>
      <c r="AB56" s="177">
        <f>'Other Funds Summary'!AB56+'Other Funds-Revision No. 1'!AB56</f>
        <v>0</v>
      </c>
      <c r="AC56" s="177">
        <f>'Other Funds Summary'!AC56+'Other Funds-Revision No. 1'!AC56</f>
        <v>0</v>
      </c>
      <c r="AD56" s="177"/>
      <c r="AE56" s="177"/>
      <c r="AF56" s="245">
        <f>'Other Funds Summary'!AF56+'Other Funds-Revision No. 1'!AE56</f>
        <v>309980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177">
        <f>'Other Funds Summary'!C57+'Other Funds-Revision No. 1'!C57</f>
        <v>0</v>
      </c>
      <c r="D57" s="177">
        <f>'Other Funds Summary'!D57+'Other Funds-Revision No. 1'!D57</f>
        <v>5900</v>
      </c>
      <c r="E57" s="177">
        <f>'Other Funds Summary'!E57+'Other Funds-Revision No. 1'!E57</f>
        <v>0</v>
      </c>
      <c r="F57" s="177">
        <v>0</v>
      </c>
      <c r="G57" s="177">
        <f>'Other Funds Summary'!G57+'Other Funds-Revision No. 1'!G57</f>
        <v>0</v>
      </c>
      <c r="H57" s="177">
        <f>'Other Funds Summary'!H57+'Other Funds-Revision No. 1'!H57</f>
        <v>0</v>
      </c>
      <c r="I57" s="177">
        <f>'Other Funds Summary'!I57+'Other Funds-Revision No. 1'!I57</f>
        <v>0</v>
      </c>
      <c r="J57" s="177">
        <f>'Other Funds Summary'!J57+'Other Funds-Revision No. 1'!J57</f>
        <v>5300</v>
      </c>
      <c r="K57" s="177">
        <f>'Other Funds Summary'!K57+'Other Funds-Revision No. 1'!K57</f>
        <v>0</v>
      </c>
      <c r="L57" s="177">
        <f>'Other Funds Summary'!L57+'Other Funds-Revision No. 1'!L57</f>
        <v>725466</v>
      </c>
      <c r="M57" s="177">
        <f>'Other Funds Summary'!M57+'Other Funds-Revision No. 1'!M57</f>
        <v>24479</v>
      </c>
      <c r="N57" s="177">
        <f>'Other Funds Summary'!N57+'Other Funds-Revision No. 1'!N57</f>
        <v>0</v>
      </c>
      <c r="O57" s="177">
        <f>'Other Funds Summary'!O57+'Other Funds-Revision No. 1'!O57</f>
        <v>40000</v>
      </c>
      <c r="P57" s="177">
        <f>'Other Funds Summary'!P57+'Other Funds-Revision No. 1'!P57</f>
        <v>0</v>
      </c>
      <c r="Q57" s="177">
        <f>'Other Funds Summary'!Q57+'Other Funds-Revision No. 1'!Q57</f>
        <v>53000</v>
      </c>
      <c r="R57" s="177">
        <f>'Other Funds Summary'!R57+'Other Funds-Revision No. 1'!R57</f>
        <v>150000</v>
      </c>
      <c r="S57" s="177">
        <f>'Other Funds Summary'!S57+'Other Funds-Revision No. 1'!S57</f>
        <v>31281</v>
      </c>
      <c r="T57" s="177">
        <f>'Other Funds Summary'!T57+'Other Funds-Revision No. 1'!T57</f>
        <v>30602.399999999998</v>
      </c>
      <c r="U57" s="177">
        <f>'Other Funds Summary'!U57+'Other Funds-Revision No. 1'!U57</f>
        <v>20401.600000000002</v>
      </c>
      <c r="V57" s="177">
        <f>'Other Funds Summary'!V57+'Other Funds-Revision No. 1'!V57</f>
        <v>2997</v>
      </c>
      <c r="W57" s="177">
        <f>'Other Funds Summary'!W57+'Other Funds-Revision No. 1'!W57</f>
        <v>9998</v>
      </c>
      <c r="X57" s="177">
        <f>'Other Funds Summary'!X57+'Other Funds-Revision No. 1'!X57</f>
        <v>0</v>
      </c>
      <c r="Y57" s="177">
        <f>'Other Funds Summary'!Y57+'Other Funds-Revision No. 1'!Y57</f>
        <v>0</v>
      </c>
      <c r="Z57" s="177">
        <f>'Other Funds Summary'!Z57+'Other Funds-Revision No. 1'!Z57</f>
        <v>0</v>
      </c>
      <c r="AA57" s="177">
        <f>'Other Funds Summary'!AA57+'Other Funds-Revision No. 1'!AA57</f>
        <v>0</v>
      </c>
      <c r="AB57" s="177">
        <f>'Other Funds Summary'!AB57+'Other Funds-Revision No. 1'!AB57</f>
        <v>0</v>
      </c>
      <c r="AC57" s="177">
        <f>'Other Funds Summary'!AC57+'Other Funds-Revision No. 1'!AC57</f>
        <v>0</v>
      </c>
      <c r="AD57" s="177"/>
      <c r="AE57" s="177"/>
      <c r="AF57" s="245">
        <f>'Other Funds Summary'!AF57+'Other Funds-Revision No. 1'!AE57</f>
        <v>1099425</v>
      </c>
    </row>
    <row r="58" spans="2:32" ht="13.5" thickBot="1">
      <c r="B58" s="37" t="s">
        <v>147</v>
      </c>
      <c r="C58" s="180">
        <f aca="true" t="shared" si="0" ref="C58:AF58">SUM(C6:C57)</f>
        <v>601538</v>
      </c>
      <c r="D58" s="180">
        <f t="shared" si="0"/>
        <v>571196.11</v>
      </c>
      <c r="E58" s="180">
        <f t="shared" si="0"/>
        <v>153900</v>
      </c>
      <c r="F58" s="180">
        <f t="shared" si="0"/>
        <v>0</v>
      </c>
      <c r="G58" s="180">
        <f t="shared" si="0"/>
        <v>413956.68000000005</v>
      </c>
      <c r="H58" s="180">
        <f t="shared" si="0"/>
        <v>200000</v>
      </c>
      <c r="I58" s="180">
        <f t="shared" si="0"/>
        <v>4025</v>
      </c>
      <c r="J58" s="180">
        <f t="shared" si="0"/>
        <v>260000</v>
      </c>
      <c r="K58" s="180">
        <f t="shared" si="0"/>
        <v>52000</v>
      </c>
      <c r="L58" s="180">
        <f t="shared" si="0"/>
        <v>29194353</v>
      </c>
      <c r="M58" s="180">
        <f t="shared" si="0"/>
        <v>5040053</v>
      </c>
      <c r="N58" s="180">
        <f t="shared" si="0"/>
        <v>250000</v>
      </c>
      <c r="O58" s="180">
        <f t="shared" si="0"/>
        <v>2168000</v>
      </c>
      <c r="P58" s="180">
        <f t="shared" si="0"/>
        <v>2187591</v>
      </c>
      <c r="Q58" s="180">
        <f t="shared" si="0"/>
        <v>3826463</v>
      </c>
      <c r="R58" s="180">
        <f t="shared" si="0"/>
        <v>4588669</v>
      </c>
      <c r="S58" s="180">
        <f t="shared" si="0"/>
        <v>4928288.7</v>
      </c>
      <c r="T58" s="180">
        <f t="shared" si="0"/>
        <v>4721123.152000001</v>
      </c>
      <c r="U58" s="180">
        <f t="shared" si="0"/>
        <v>3147415.4346666676</v>
      </c>
      <c r="V58" s="180">
        <f t="shared" si="0"/>
        <v>512447.82333333336</v>
      </c>
      <c r="W58" s="180">
        <f t="shared" si="0"/>
        <v>2068483.9</v>
      </c>
      <c r="X58" s="180">
        <f t="shared" si="0"/>
        <v>1112836</v>
      </c>
      <c r="Y58" s="180">
        <f t="shared" si="0"/>
        <v>0</v>
      </c>
      <c r="Z58" s="180">
        <f t="shared" si="0"/>
        <v>0</v>
      </c>
      <c r="AA58" s="180">
        <f t="shared" si="0"/>
        <v>0</v>
      </c>
      <c r="AB58" s="180">
        <f t="shared" si="0"/>
        <v>0</v>
      </c>
      <c r="AC58" s="180">
        <f t="shared" si="0"/>
        <v>0</v>
      </c>
      <c r="AD58" s="180"/>
      <c r="AE58" s="180"/>
      <c r="AF58" s="248">
        <f t="shared" si="0"/>
        <v>66002339.8</v>
      </c>
    </row>
    <row r="59" spans="8:32" ht="13.5" thickTop="1"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3:32" ht="12.75"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</row>
    <row r="61" spans="3:32" ht="12.75"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</row>
    <row r="62" spans="8:32" ht="12.75">
      <c r="H62" s="134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8:32" ht="12.75"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</row>
    <row r="64" spans="8:32" ht="12.75"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</row>
    <row r="65" spans="8:32" ht="12.75"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</row>
    <row r="66" spans="8:32" ht="12.75"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</row>
  </sheetData>
  <sheetProtection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4" width="13.8515625" style="1" customWidth="1"/>
    <col min="5" max="5" width="14.421875" style="1" bestFit="1" customWidth="1"/>
    <col min="6" max="6" width="19.140625" style="1" bestFit="1" customWidth="1"/>
    <col min="7" max="7" width="10.57421875" style="1" customWidth="1"/>
    <col min="8" max="8" width="10.28125" style="15" customWidth="1"/>
    <col min="9" max="9" width="16.421875" style="1" customWidth="1"/>
    <col min="10" max="10" width="16.57421875" style="1" customWidth="1"/>
    <col min="11" max="11" width="15.140625" style="1" customWidth="1"/>
    <col min="12" max="14" width="13.140625" style="1" customWidth="1"/>
    <col min="15" max="15" width="16.421875" style="1" customWidth="1"/>
    <col min="16" max="16" width="12.8515625" style="1" customWidth="1"/>
    <col min="17" max="17" width="16.421875" style="1" customWidth="1"/>
    <col min="18" max="19" width="11.00390625" style="1" customWidth="1"/>
    <col min="20" max="20" width="12.140625" style="1" customWidth="1"/>
    <col min="21" max="21" width="12.28125" style="1" customWidth="1"/>
    <col min="22" max="22" width="17.8515625" style="1" customWidth="1"/>
    <col min="23" max="24" width="15.8515625" style="1" customWidth="1"/>
    <col min="25" max="25" width="12.28125" style="1" bestFit="1" customWidth="1"/>
    <col min="26" max="26" width="11.57421875" style="1" bestFit="1" customWidth="1"/>
    <col min="27" max="29" width="13.140625" style="1" bestFit="1" customWidth="1"/>
    <col min="30" max="30" width="20.7109375" style="1" bestFit="1" customWidth="1"/>
    <col min="31" max="31" width="20.7109375" style="1" customWidth="1"/>
    <col min="32" max="32" width="20.7109375" style="1" bestFit="1" customWidth="1"/>
    <col min="33" max="16384" width="9.140625" style="1" customWidth="1"/>
  </cols>
  <sheetData>
    <row r="1" ht="12.75">
      <c r="A1" s="44" t="s">
        <v>153</v>
      </c>
    </row>
    <row r="2" spans="1:32" s="2" customFormat="1" ht="12.75">
      <c r="A2" s="1" t="s">
        <v>143</v>
      </c>
      <c r="B2" s="1"/>
      <c r="C2" s="1"/>
      <c r="D2" s="1"/>
      <c r="E2" s="1"/>
      <c r="F2" s="1"/>
      <c r="G2" s="1"/>
      <c r="H2" s="15"/>
      <c r="I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2021-22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(3)</v>
      </c>
      <c r="G3" s="19" t="str">
        <f>+'Other Funds Summary'!G3</f>
        <v>(4)</v>
      </c>
      <c r="H3" s="19" t="str">
        <f>+'Other Funds Summary'!H3</f>
        <v>(5)</v>
      </c>
      <c r="I3" s="19" t="str">
        <f>+'Other Funds Summary'!I3</f>
        <v>(6)</v>
      </c>
      <c r="J3" s="19" t="str">
        <f>+'Other Funds Summary'!J3</f>
        <v>(7)</v>
      </c>
      <c r="K3" s="19" t="str">
        <f>+'Other Funds Summary'!K3</f>
        <v>(8)</v>
      </c>
      <c r="L3" s="19" t="str">
        <f>+'Other Funds Summary'!L3</f>
        <v>(9)</v>
      </c>
      <c r="M3" s="19" t="str">
        <f>+'Other Funds Summary'!M3</f>
        <v>(10)</v>
      </c>
      <c r="N3" s="19" t="str">
        <f>+'Other Funds Summary'!N3</f>
        <v>(11)</v>
      </c>
      <c r="O3" s="19" t="str">
        <f>+'Other Funds Summary'!O3</f>
        <v>(12)</v>
      </c>
      <c r="P3" s="19" t="str">
        <f>+'Other Funds Summary'!P3</f>
        <v>(13)</v>
      </c>
      <c r="Q3" s="19" t="str">
        <f>+'Other Funds Summary'!Q3</f>
        <v>(14)</v>
      </c>
      <c r="R3" s="19" t="str">
        <f>+'Other Funds Summary'!R3</f>
        <v>(15)</v>
      </c>
      <c r="S3" s="19" t="str">
        <f>+'Other Funds Summary'!S3</f>
        <v>(16)</v>
      </c>
      <c r="T3" s="19" t="str">
        <f>+'Other Funds Summary'!T3</f>
        <v>(17)</v>
      </c>
      <c r="U3" s="19" t="str">
        <f>+'Other Funds Summary'!U3</f>
        <v>(18)</v>
      </c>
      <c r="V3" s="19" t="str">
        <f>+'Other Funds Summary'!V3</f>
        <v>(19)</v>
      </c>
      <c r="W3" s="19" t="str">
        <f>+'Other Funds Summary'!W3</f>
        <v>(20)</v>
      </c>
      <c r="X3" s="19" t="str">
        <f>+'Other Funds Summary'!X3</f>
        <v>(21)</v>
      </c>
      <c r="Y3" s="19" t="str">
        <f>+'Other Funds Summary'!Y3</f>
        <v>(22)</v>
      </c>
      <c r="Z3" s="19" t="str">
        <f>+'Other Funds Summary'!Z3</f>
        <v>(23)</v>
      </c>
      <c r="AA3" s="19" t="str">
        <f>+'Other Funds Summary'!AA3</f>
        <v>(24)</v>
      </c>
      <c r="AB3" s="19" t="str">
        <f>+'Other Funds Summary'!AB3</f>
        <v>(25)</v>
      </c>
      <c r="AC3" s="19" t="str">
        <f>+'Other Funds Summary'!AC3</f>
        <v>(26)</v>
      </c>
      <c r="AD3" s="19" t="str">
        <f>+'Other Funds Summary'!AD3</f>
        <v>(27)</v>
      </c>
      <c r="AE3" s="19" t="str">
        <f>+'Other Funds Summary'!AE3</f>
        <v>(28)</v>
      </c>
      <c r="AF3" s="19">
        <f>+'Other Funds Summary'!AF3</f>
        <v>0</v>
      </c>
    </row>
    <row r="4" spans="2:32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Ombudsman</v>
      </c>
      <c r="F4" s="2" t="str">
        <f>+'Other Funds Summary'!F4</f>
        <v>Ombudsman</v>
      </c>
      <c r="G4" s="2" t="str">
        <f>+'Other Funds Summary'!G4</f>
        <v>PA MEDI</v>
      </c>
      <c r="H4" s="2" t="str">
        <f>+'Other Funds Summary'!H4</f>
        <v>PA MEDI</v>
      </c>
      <c r="I4" s="2" t="str">
        <f>+'Other Funds Summary'!I4</f>
        <v>PA MEDI</v>
      </c>
      <c r="J4" s="2" t="str">
        <f>+'Other Funds Summary'!J4</f>
        <v>PA MEDI</v>
      </c>
      <c r="K4" s="2" t="str">
        <f>+'Other Funds Summary'!K4</f>
        <v>PA MEDI</v>
      </c>
      <c r="L4" s="2" t="str">
        <f>+'Other Funds Summary'!L4</f>
        <v>OPTIONS</v>
      </c>
      <c r="M4" s="2" t="str">
        <f>+'Other Funds Summary'!M4</f>
        <v>Block Grant</v>
      </c>
      <c r="N4" s="2"/>
      <c r="O4" s="2" t="str">
        <f>+'Other Funds Summary'!O4</f>
        <v>Protective</v>
      </c>
      <c r="P4" s="2" t="str">
        <f>+'Other Funds Summary'!P4</f>
        <v>PS</v>
      </c>
      <c r="Q4" s="2" t="str">
        <f>+'Other Funds Summary'!Q4</f>
        <v>OPTIONS</v>
      </c>
      <c r="R4" s="2" t="str">
        <f>+'Other Funds Summary'!R4</f>
        <v>Block Grant</v>
      </c>
      <c r="S4" s="2" t="str">
        <f>+'Other Funds Summary'!S4</f>
        <v>ARPA </v>
      </c>
      <c r="T4" s="2" t="str">
        <f>+'Other Funds Summary'!T4</f>
        <v>ARPA</v>
      </c>
      <c r="U4" s="2" t="str">
        <f>+'Other Funds Summary'!U4</f>
        <v>ARPA</v>
      </c>
      <c r="V4" s="2" t="str">
        <f>+'Other Funds Summary'!V4</f>
        <v>ARPA</v>
      </c>
      <c r="W4" s="2" t="str">
        <f>+'Other Funds Summary'!W4</f>
        <v>ARPA</v>
      </c>
      <c r="X4" s="2" t="str">
        <f>+'Other Funds Summary'!X4</f>
        <v>ADRC</v>
      </c>
      <c r="Y4" s="2" t="str">
        <f>+'Other Funds Summary'!Y4</f>
        <v>FFCRA</v>
      </c>
      <c r="Z4" s="2" t="str">
        <f>+'Other Funds Summary'!Z4</f>
        <v>FFCRA </v>
      </c>
      <c r="AA4" s="2" t="str">
        <f>+'Other Funds Summary'!AA4</f>
        <v>CARES</v>
      </c>
      <c r="AB4" s="2" t="str">
        <f>+'Other Funds Summary'!AB4</f>
        <v>CARES</v>
      </c>
      <c r="AC4" s="2" t="str">
        <f>+'Other Funds Summary'!AC4</f>
        <v>CARES</v>
      </c>
      <c r="AD4" s="2" t="str">
        <f>+'Other Funds Summary'!AD4</f>
        <v>PS Reserve Staff</v>
      </c>
      <c r="AE4" s="2" t="str">
        <f>+'Other Funds Summary'!AE4</f>
        <v>Senior Center</v>
      </c>
      <c r="AF4" s="2" t="str">
        <f>+'Other Funds Summary'!AF4</f>
        <v>TOTAL</v>
      </c>
    </row>
    <row r="5" spans="2:32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Fed Care Act </v>
      </c>
      <c r="F5" s="14" t="str">
        <f>+'Other Funds Summary'!F5</f>
        <v>Fed Addl Care Act</v>
      </c>
      <c r="G5" s="14" t="str">
        <f>+'Other Funds Summary'!G5</f>
        <v>Reg. Staff</v>
      </c>
      <c r="H5" s="14" t="str">
        <f>+'Other Funds Summary'!H5</f>
        <v>Helpline</v>
      </c>
      <c r="I5" s="14" t="str">
        <f>+'Other Funds Summary'!I5</f>
        <v>Telecenter </v>
      </c>
      <c r="J5" s="14" t="str">
        <f>+'Other Funds Summary'!J5</f>
        <v>Base</v>
      </c>
      <c r="K5" s="14" t="str">
        <f>+'Other Funds Summary'!K5</f>
        <v>PHLP</v>
      </c>
      <c r="L5" s="14" t="str">
        <f>+'Other Funds Summary'!L5</f>
        <v>Services</v>
      </c>
      <c r="M5" s="14" t="str">
        <f>+'Other Funds Summary'!M5</f>
        <v>Supplement</v>
      </c>
      <c r="N5" s="14" t="str">
        <f>+'Other Funds Summary'!N5</f>
        <v>SNHT</v>
      </c>
      <c r="O5" s="14" t="str">
        <f>+'Other Funds Summary'!O5</f>
        <v>Services</v>
      </c>
      <c r="P5" s="14" t="str">
        <f>+'Other Funds Summary'!P5</f>
        <v>Personnel</v>
      </c>
      <c r="Q5" s="14" t="str">
        <f>+'Other Funds Summary'!Q5</f>
        <v>Services (2)</v>
      </c>
      <c r="R5" s="14" t="str">
        <f>+'Other Funds Summary'!R5</f>
        <v>Supplement (2)</v>
      </c>
      <c r="S5" s="14" t="str">
        <f>+'Other Funds Summary'!S5</f>
        <v>Suppt Svs</v>
      </c>
      <c r="T5" s="14" t="str">
        <f>+'Other Funds Summary'!T5</f>
        <v>HD Meals</v>
      </c>
      <c r="U5" s="14" t="str">
        <f>+'Other Funds Summary'!U5</f>
        <v>Cong Meals</v>
      </c>
      <c r="V5" s="14" t="str">
        <f>+'Other Funds Summary'!V5</f>
        <v>Prev Health</v>
      </c>
      <c r="W5" s="14" t="str">
        <f>+'Other Funds Summary'!W5</f>
        <v>Family Caregiver</v>
      </c>
      <c r="X5" s="14" t="str">
        <f>+'Other Funds Summary'!X5</f>
        <v>Vaccine Suppt </v>
      </c>
      <c r="Y5" s="14" t="str">
        <f>+'Other Funds Summary'!Y5</f>
        <v>HDMs</v>
      </c>
      <c r="Z5" s="14" t="str">
        <f>+'Other Funds Summary'!Z5</f>
        <v>CMs</v>
      </c>
      <c r="AA5" s="14" t="str">
        <f>+'Other Funds Summary'!AA5</f>
        <v>Services</v>
      </c>
      <c r="AB5" s="14" t="str">
        <f>+'Other Funds Summary'!AB5</f>
        <v>Meals</v>
      </c>
      <c r="AC5" s="14" t="str">
        <f>+'Other Funds Summary'!AC5</f>
        <v>Caregiver</v>
      </c>
      <c r="AD5" s="14" t="str">
        <f>+'Other Funds Summary'!AD5</f>
        <v>Grant</v>
      </c>
      <c r="AE5" s="14" t="str">
        <f>+'Other Funds Summary'!AE5</f>
        <v>Grant</v>
      </c>
      <c r="AF5" s="14" t="str">
        <f>'Other Funds Summary'!AF5</f>
        <v>OTHER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241">
        <v>0</v>
      </c>
      <c r="D6" s="162"/>
      <c r="E6" s="241"/>
      <c r="F6" s="162"/>
      <c r="G6" s="241">
        <v>0</v>
      </c>
      <c r="H6" s="241">
        <v>0</v>
      </c>
      <c r="I6" s="241">
        <v>0</v>
      </c>
      <c r="J6" s="241">
        <v>0</v>
      </c>
      <c r="K6" s="241">
        <v>0</v>
      </c>
      <c r="L6" s="241">
        <v>0</v>
      </c>
      <c r="M6" s="241">
        <v>0</v>
      </c>
      <c r="N6" s="241">
        <v>0</v>
      </c>
      <c r="O6" s="241">
        <v>0</v>
      </c>
      <c r="P6" s="241">
        <v>0</v>
      </c>
      <c r="Q6" s="241">
        <v>0</v>
      </c>
      <c r="R6" s="241">
        <v>0</v>
      </c>
      <c r="S6" s="241">
        <v>0</v>
      </c>
      <c r="T6" s="241">
        <v>0</v>
      </c>
      <c r="U6" s="241">
        <v>0</v>
      </c>
      <c r="V6" s="241">
        <v>0</v>
      </c>
      <c r="W6" s="241">
        <v>0</v>
      </c>
      <c r="X6" s="241">
        <v>0</v>
      </c>
      <c r="Y6" s="241"/>
      <c r="Z6" s="241"/>
      <c r="AA6" s="241"/>
      <c r="AB6" s="241">
        <v>163379</v>
      </c>
      <c r="AC6" s="241"/>
      <c r="AD6" s="241"/>
      <c r="AE6" s="241">
        <v>47520</v>
      </c>
      <c r="AF6" s="32">
        <f>SUM(C6:AE6)</f>
        <v>210899</v>
      </c>
    </row>
    <row r="7" spans="1:32" ht="15">
      <c r="A7" s="34" t="str">
        <f>+'Original ABG Allocation'!A7</f>
        <v>02</v>
      </c>
      <c r="B7" s="34" t="str">
        <f>+'Original ABG Allocation'!B7</f>
        <v>CRAWFORD</v>
      </c>
      <c r="C7" s="226">
        <v>0</v>
      </c>
      <c r="D7" s="162">
        <v>0</v>
      </c>
      <c r="E7" s="241">
        <v>0</v>
      </c>
      <c r="F7" s="162">
        <v>0</v>
      </c>
      <c r="G7" s="241">
        <v>0</v>
      </c>
      <c r="H7" s="241">
        <v>0</v>
      </c>
      <c r="I7" s="241">
        <v>0</v>
      </c>
      <c r="J7" s="241">
        <v>0</v>
      </c>
      <c r="K7" s="241">
        <v>0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0</v>
      </c>
      <c r="U7" s="241">
        <v>0</v>
      </c>
      <c r="V7" s="241">
        <v>0</v>
      </c>
      <c r="W7" s="241">
        <v>0</v>
      </c>
      <c r="X7" s="241">
        <v>0</v>
      </c>
      <c r="Y7" s="244"/>
      <c r="Z7" s="241"/>
      <c r="AA7" s="241">
        <v>52859</v>
      </c>
      <c r="AB7" s="241">
        <v>50661</v>
      </c>
      <c r="AC7" s="241">
        <v>24634</v>
      </c>
      <c r="AD7" s="241"/>
      <c r="AE7" s="241">
        <v>20008</v>
      </c>
      <c r="AF7" s="164">
        <f aca="true" t="shared" si="0" ref="AF7:AF57">SUM(C7:AE7)</f>
        <v>148162</v>
      </c>
    </row>
    <row r="8" spans="1:32" ht="15">
      <c r="A8" s="34" t="str">
        <f>+'Original ABG Allocation'!A8</f>
        <v>03</v>
      </c>
      <c r="B8" s="34" t="str">
        <f>+'Original ABG Allocation'!B8</f>
        <v>CAM/ELK/MCKEAN</v>
      </c>
      <c r="C8" s="226">
        <v>0</v>
      </c>
      <c r="D8" s="162">
        <v>0</v>
      </c>
      <c r="E8" s="241">
        <v>0</v>
      </c>
      <c r="F8" s="162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41">
        <v>0</v>
      </c>
      <c r="V8" s="241">
        <v>0</v>
      </c>
      <c r="W8" s="241">
        <v>0</v>
      </c>
      <c r="X8" s="241">
        <v>0</v>
      </c>
      <c r="Y8" s="244"/>
      <c r="Z8" s="241"/>
      <c r="AA8" s="241"/>
      <c r="AB8" s="241"/>
      <c r="AC8" s="241"/>
      <c r="AD8" s="241"/>
      <c r="AE8" s="241">
        <v>61776</v>
      </c>
      <c r="AF8" s="164">
        <f t="shared" si="0"/>
        <v>61776</v>
      </c>
    </row>
    <row r="9" spans="1:32" ht="15">
      <c r="A9" s="34" t="str">
        <f>+'Original ABG Allocation'!A9</f>
        <v>04</v>
      </c>
      <c r="B9" s="34" t="str">
        <f>+'Original ABG Allocation'!B9</f>
        <v>BEAVER</v>
      </c>
      <c r="C9" s="226">
        <v>0</v>
      </c>
      <c r="D9" s="162">
        <v>0</v>
      </c>
      <c r="E9" s="241">
        <v>0</v>
      </c>
      <c r="F9" s="162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241">
        <v>0</v>
      </c>
      <c r="O9" s="241">
        <v>0</v>
      </c>
      <c r="P9" s="241">
        <v>0</v>
      </c>
      <c r="Q9" s="241">
        <v>0</v>
      </c>
      <c r="R9" s="241">
        <v>0</v>
      </c>
      <c r="S9" s="241">
        <v>0</v>
      </c>
      <c r="T9" s="241">
        <v>0</v>
      </c>
      <c r="U9" s="241">
        <v>0</v>
      </c>
      <c r="V9" s="241">
        <v>0</v>
      </c>
      <c r="W9" s="241">
        <v>0</v>
      </c>
      <c r="X9" s="241">
        <v>0</v>
      </c>
      <c r="Y9" s="241">
        <v>94018</v>
      </c>
      <c r="Z9" s="241">
        <v>52939</v>
      </c>
      <c r="AA9" s="241">
        <v>127009</v>
      </c>
      <c r="AB9" s="241">
        <v>288673</v>
      </c>
      <c r="AC9" s="241">
        <v>52992</v>
      </c>
      <c r="AD9" s="241"/>
      <c r="AE9" s="241">
        <v>14256</v>
      </c>
      <c r="AF9" s="164">
        <f t="shared" si="0"/>
        <v>629887</v>
      </c>
    </row>
    <row r="10" spans="1:32" ht="15">
      <c r="A10" s="34" t="str">
        <f>+'Original ABG Allocation'!A10</f>
        <v>05</v>
      </c>
      <c r="B10" s="34" t="str">
        <f>+'Original ABG Allocation'!B10</f>
        <v>INDIANA</v>
      </c>
      <c r="C10" s="226">
        <v>0</v>
      </c>
      <c r="D10" s="162">
        <v>0</v>
      </c>
      <c r="E10" s="241">
        <v>0</v>
      </c>
      <c r="F10" s="162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241">
        <v>0</v>
      </c>
      <c r="O10" s="241">
        <v>0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</v>
      </c>
      <c r="V10" s="241">
        <v>0</v>
      </c>
      <c r="W10" s="241">
        <v>0</v>
      </c>
      <c r="X10" s="241">
        <v>0</v>
      </c>
      <c r="Y10" s="244"/>
      <c r="Z10" s="241"/>
      <c r="AA10" s="241">
        <v>14038</v>
      </c>
      <c r="AB10" s="241">
        <v>163922</v>
      </c>
      <c r="AC10" s="241">
        <v>16063</v>
      </c>
      <c r="AD10" s="241"/>
      <c r="AE10" s="241">
        <v>25760</v>
      </c>
      <c r="AF10" s="164">
        <f t="shared" si="0"/>
        <v>219783</v>
      </c>
    </row>
    <row r="11" spans="1:32" ht="15">
      <c r="A11" s="34" t="str">
        <f>+'Original ABG Allocation'!A11</f>
        <v>06</v>
      </c>
      <c r="B11" s="34" t="str">
        <f>+'Original ABG Allocation'!B11</f>
        <v>ALLEGHENY</v>
      </c>
      <c r="C11" s="226">
        <v>0</v>
      </c>
      <c r="D11" s="162">
        <v>0</v>
      </c>
      <c r="E11" s="241">
        <v>0</v>
      </c>
      <c r="F11" s="162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0</v>
      </c>
      <c r="V11" s="241">
        <v>0</v>
      </c>
      <c r="W11" s="241">
        <v>0</v>
      </c>
      <c r="X11" s="241">
        <v>0</v>
      </c>
      <c r="Y11" s="244"/>
      <c r="Z11" s="241"/>
      <c r="AA11" s="241"/>
      <c r="AB11" s="241"/>
      <c r="AC11" s="241"/>
      <c r="AD11" s="241"/>
      <c r="AE11" s="241">
        <v>119792</v>
      </c>
      <c r="AF11" s="164">
        <f t="shared" si="0"/>
        <v>119792</v>
      </c>
    </row>
    <row r="12" spans="1:32" ht="15">
      <c r="A12" s="34" t="str">
        <f>+'Original ABG Allocation'!A12</f>
        <v>07</v>
      </c>
      <c r="B12" s="34" t="str">
        <f>+'Original ABG Allocation'!B12</f>
        <v>WESTMORELAND</v>
      </c>
      <c r="C12" s="226">
        <v>0</v>
      </c>
      <c r="D12" s="162">
        <v>0</v>
      </c>
      <c r="E12" s="241">
        <v>0</v>
      </c>
      <c r="F12" s="162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241">
        <v>0</v>
      </c>
      <c r="O12" s="241">
        <v>0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0</v>
      </c>
      <c r="V12" s="241">
        <v>0</v>
      </c>
      <c r="W12" s="241">
        <v>0</v>
      </c>
      <c r="X12" s="241">
        <v>0</v>
      </c>
      <c r="Y12" s="244"/>
      <c r="Z12" s="241"/>
      <c r="AA12" s="241"/>
      <c r="AB12" s="241"/>
      <c r="AC12" s="241"/>
      <c r="AD12" s="241"/>
      <c r="AE12" s="241">
        <v>74776</v>
      </c>
      <c r="AF12" s="164">
        <f t="shared" si="0"/>
        <v>74776</v>
      </c>
    </row>
    <row r="13" spans="1:32" ht="15">
      <c r="A13" s="34" t="str">
        <f>+'Original ABG Allocation'!A13</f>
        <v>08</v>
      </c>
      <c r="B13" s="34" t="str">
        <f>+'Original ABG Allocation'!B13</f>
        <v>WASH/FAY/GREENE</v>
      </c>
      <c r="C13" s="226">
        <v>0</v>
      </c>
      <c r="D13" s="162">
        <v>0</v>
      </c>
      <c r="E13" s="241">
        <v>0</v>
      </c>
      <c r="F13" s="162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  <c r="Y13" s="244"/>
      <c r="Z13" s="241"/>
      <c r="AA13" s="241"/>
      <c r="AB13" s="241"/>
      <c r="AC13" s="241"/>
      <c r="AD13" s="241"/>
      <c r="AE13" s="241">
        <v>121296</v>
      </c>
      <c r="AF13" s="164">
        <f t="shared" si="0"/>
        <v>121296</v>
      </c>
    </row>
    <row r="14" spans="1:32" ht="15">
      <c r="A14" s="34" t="str">
        <f>+'Original ABG Allocation'!A14</f>
        <v>09</v>
      </c>
      <c r="B14" s="34" t="str">
        <f>+'Original ABG Allocation'!B14</f>
        <v>SOMERSET</v>
      </c>
      <c r="C14" s="226">
        <v>0</v>
      </c>
      <c r="D14" s="162">
        <v>0</v>
      </c>
      <c r="E14" s="241"/>
      <c r="F14" s="162">
        <v>2880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41">
        <v>0</v>
      </c>
      <c r="V14" s="241">
        <v>0</v>
      </c>
      <c r="W14" s="241">
        <v>0</v>
      </c>
      <c r="X14" s="241">
        <v>0</v>
      </c>
      <c r="Y14" s="244"/>
      <c r="Z14" s="241"/>
      <c r="AA14" s="241"/>
      <c r="AB14" s="241"/>
      <c r="AC14" s="241"/>
      <c r="AD14" s="241"/>
      <c r="AE14" s="241">
        <v>33264</v>
      </c>
      <c r="AF14" s="164">
        <f t="shared" si="0"/>
        <v>36144</v>
      </c>
    </row>
    <row r="15" spans="1:32" ht="15">
      <c r="A15" s="34" t="str">
        <f>+'Original ABG Allocation'!A15</f>
        <v>10</v>
      </c>
      <c r="B15" s="34" t="str">
        <f>+'Original ABG Allocation'!B15</f>
        <v>CAMBRIA</v>
      </c>
      <c r="C15" s="226">
        <v>0</v>
      </c>
      <c r="D15" s="162"/>
      <c r="E15" s="241"/>
      <c r="F15" s="162"/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0</v>
      </c>
      <c r="W15" s="241">
        <v>0</v>
      </c>
      <c r="X15" s="241">
        <v>0</v>
      </c>
      <c r="Y15" s="244"/>
      <c r="Z15" s="241"/>
      <c r="AA15" s="241"/>
      <c r="AB15" s="241"/>
      <c r="AC15" s="241"/>
      <c r="AD15" s="241"/>
      <c r="AE15" s="241">
        <v>43768</v>
      </c>
      <c r="AF15" s="164">
        <f t="shared" si="0"/>
        <v>43768</v>
      </c>
    </row>
    <row r="16" spans="1:32" ht="15">
      <c r="A16" s="34" t="str">
        <f>+'Original ABG Allocation'!A16</f>
        <v>11</v>
      </c>
      <c r="B16" s="34" t="str">
        <f>+'Original ABG Allocation'!B16</f>
        <v>BLAIR</v>
      </c>
      <c r="C16" s="226">
        <v>0</v>
      </c>
      <c r="D16" s="162"/>
      <c r="E16" s="241"/>
      <c r="F16" s="162"/>
      <c r="G16" s="241">
        <v>0</v>
      </c>
      <c r="H16" s="241">
        <v>0</v>
      </c>
      <c r="I16" s="241">
        <v>0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0</v>
      </c>
      <c r="V16" s="241">
        <v>0</v>
      </c>
      <c r="W16" s="241">
        <v>0</v>
      </c>
      <c r="X16" s="241">
        <v>0</v>
      </c>
      <c r="Y16" s="244"/>
      <c r="Z16" s="241"/>
      <c r="AA16" s="241">
        <v>92796</v>
      </c>
      <c r="AB16" s="241">
        <v>4657</v>
      </c>
      <c r="AC16" s="241">
        <v>9393</v>
      </c>
      <c r="AD16" s="241">
        <v>33612</v>
      </c>
      <c r="AE16" s="241">
        <v>19008</v>
      </c>
      <c r="AF16" s="164">
        <f>SUM(C16:AE16)</f>
        <v>159466</v>
      </c>
    </row>
    <row r="17" spans="1:32" ht="15">
      <c r="A17" s="34" t="str">
        <f>+'Original ABG Allocation'!A17</f>
        <v>12</v>
      </c>
      <c r="B17" s="34" t="str">
        <f>+'Original ABG Allocation'!B17</f>
        <v>BED/FULT/HUNT</v>
      </c>
      <c r="C17" s="226">
        <v>0</v>
      </c>
      <c r="D17" s="162">
        <v>0</v>
      </c>
      <c r="E17" s="241"/>
      <c r="F17" s="162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0</v>
      </c>
      <c r="U17" s="241">
        <v>0</v>
      </c>
      <c r="V17" s="241">
        <v>0</v>
      </c>
      <c r="W17" s="241">
        <v>0</v>
      </c>
      <c r="X17" s="241">
        <v>0</v>
      </c>
      <c r="Y17" s="244"/>
      <c r="Z17" s="241"/>
      <c r="AA17" s="241">
        <v>109484</v>
      </c>
      <c r="AB17" s="241">
        <v>235427</v>
      </c>
      <c r="AC17" s="241">
        <v>25603</v>
      </c>
      <c r="AD17" s="241"/>
      <c r="AE17" s="241">
        <v>61024</v>
      </c>
      <c r="AF17" s="164">
        <f>SUM(C17:AE17)</f>
        <v>431538</v>
      </c>
    </row>
    <row r="18" spans="1:32" ht="15">
      <c r="A18" s="34" t="str">
        <f>+'Original ABG Allocation'!A18</f>
        <v>13</v>
      </c>
      <c r="B18" s="34" t="str">
        <f>+'Original ABG Allocation'!B18</f>
        <v>CENTRE</v>
      </c>
      <c r="C18" s="226">
        <v>0</v>
      </c>
      <c r="D18" s="162"/>
      <c r="E18" s="241"/>
      <c r="F18" s="162"/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0</v>
      </c>
      <c r="M18" s="241">
        <v>0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241">
        <v>0</v>
      </c>
      <c r="X18" s="241">
        <v>0</v>
      </c>
      <c r="Y18" s="241"/>
      <c r="Z18" s="241"/>
      <c r="AA18" s="241">
        <v>49391</v>
      </c>
      <c r="AB18" s="241">
        <v>174571</v>
      </c>
      <c r="AC18" s="241">
        <v>37395</v>
      </c>
      <c r="AD18" s="241"/>
      <c r="AE18" s="241">
        <v>28512</v>
      </c>
      <c r="AF18" s="32">
        <f t="shared" si="0"/>
        <v>289869</v>
      </c>
    </row>
    <row r="19" spans="1:32" ht="15">
      <c r="A19" s="34" t="str">
        <f>+'Original ABG Allocation'!A19</f>
        <v>14</v>
      </c>
      <c r="B19" s="34" t="str">
        <f>+'Original ABG Allocation'!B19</f>
        <v>LYCOM/CLINTON</v>
      </c>
      <c r="C19" s="226">
        <v>0</v>
      </c>
      <c r="D19" s="162">
        <v>0</v>
      </c>
      <c r="E19" s="241">
        <v>0</v>
      </c>
      <c r="F19" s="162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41">
        <v>97584</v>
      </c>
      <c r="Z19" s="241">
        <v>48792</v>
      </c>
      <c r="AA19" s="241">
        <v>111979</v>
      </c>
      <c r="AB19" s="241">
        <v>292750</v>
      </c>
      <c r="AC19" s="241">
        <v>62100</v>
      </c>
      <c r="AD19" s="241"/>
      <c r="AE19" s="241">
        <v>39016</v>
      </c>
      <c r="AF19" s="32">
        <f t="shared" si="0"/>
        <v>652221</v>
      </c>
    </row>
    <row r="20" spans="1:32" ht="15">
      <c r="A20" s="34" t="str">
        <f>+'Original ABG Allocation'!A20</f>
        <v>15</v>
      </c>
      <c r="B20" s="34" t="str">
        <f>+'Original ABG Allocation'!B20</f>
        <v>COLUM/MONT</v>
      </c>
      <c r="C20" s="226">
        <v>0</v>
      </c>
      <c r="D20" s="162">
        <v>0</v>
      </c>
      <c r="E20" s="241">
        <v>0</v>
      </c>
      <c r="F20" s="162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1">
        <v>0</v>
      </c>
      <c r="V20" s="241">
        <v>0</v>
      </c>
      <c r="W20" s="241">
        <v>0</v>
      </c>
      <c r="X20" s="241">
        <v>0</v>
      </c>
      <c r="Y20" s="241"/>
      <c r="Z20" s="241"/>
      <c r="AA20" s="241"/>
      <c r="AB20" s="241"/>
      <c r="AC20" s="241"/>
      <c r="AD20" s="241"/>
      <c r="AE20" s="241">
        <v>23760</v>
      </c>
      <c r="AF20" s="32">
        <f t="shared" si="0"/>
        <v>23760</v>
      </c>
    </row>
    <row r="21" spans="1:32" ht="15">
      <c r="A21" s="34" t="str">
        <f>+'Original ABG Allocation'!A21</f>
        <v>16</v>
      </c>
      <c r="B21" s="34" t="str">
        <f>+'Original ABG Allocation'!B21</f>
        <v>NORTHUMBERLND</v>
      </c>
      <c r="C21" s="226">
        <v>0</v>
      </c>
      <c r="D21" s="162">
        <v>0</v>
      </c>
      <c r="E21" s="241">
        <v>0</v>
      </c>
      <c r="F21" s="162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41">
        <v>0</v>
      </c>
      <c r="Y21" s="241"/>
      <c r="Z21" s="241"/>
      <c r="AA21" s="241"/>
      <c r="AB21" s="241"/>
      <c r="AC21" s="241"/>
      <c r="AD21" s="241"/>
      <c r="AE21" s="241">
        <v>33264</v>
      </c>
      <c r="AF21" s="32">
        <f t="shared" si="0"/>
        <v>33264</v>
      </c>
    </row>
    <row r="22" spans="1:32" ht="15">
      <c r="A22" s="34" t="str">
        <f>+'Original ABG Allocation'!A22</f>
        <v>17</v>
      </c>
      <c r="B22" s="34" t="str">
        <f>+'Original ABG Allocation'!B22</f>
        <v>UNION/SNYDER</v>
      </c>
      <c r="C22" s="226">
        <v>0</v>
      </c>
      <c r="D22" s="162">
        <v>0</v>
      </c>
      <c r="E22" s="241">
        <v>0</v>
      </c>
      <c r="F22" s="162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41">
        <v>0</v>
      </c>
      <c r="Y22" s="241"/>
      <c r="Z22" s="241"/>
      <c r="AA22" s="241">
        <v>8560</v>
      </c>
      <c r="AB22" s="241">
        <v>14594</v>
      </c>
      <c r="AC22" s="241">
        <v>11660</v>
      </c>
      <c r="AD22" s="241"/>
      <c r="AE22" s="241">
        <v>22008</v>
      </c>
      <c r="AF22" s="32">
        <f t="shared" si="0"/>
        <v>56822</v>
      </c>
    </row>
    <row r="23" spans="1:32" ht="15">
      <c r="A23" s="34" t="str">
        <f>+'Original ABG Allocation'!A23</f>
        <v>18</v>
      </c>
      <c r="B23" s="34" t="str">
        <f>+'Original ABG Allocation'!B23</f>
        <v>MIFF/JUNIATA</v>
      </c>
      <c r="C23" s="226">
        <v>0</v>
      </c>
      <c r="D23" s="162"/>
      <c r="E23" s="241"/>
      <c r="F23" s="162"/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41">
        <v>0</v>
      </c>
      <c r="Y23" s="241"/>
      <c r="Z23" s="241"/>
      <c r="AA23" s="241"/>
      <c r="AB23" s="241"/>
      <c r="AC23" s="241"/>
      <c r="AD23" s="241"/>
      <c r="AE23" s="241">
        <v>19008</v>
      </c>
      <c r="AF23" s="32">
        <f t="shared" si="0"/>
        <v>19008</v>
      </c>
    </row>
    <row r="24" spans="1:32" ht="15">
      <c r="A24" s="34" t="str">
        <f>+'Original ABG Allocation'!A24</f>
        <v>19</v>
      </c>
      <c r="B24" s="34" t="str">
        <f>+'Original ABG Allocation'!B24</f>
        <v>FRANKLIN</v>
      </c>
      <c r="C24" s="226">
        <v>0</v>
      </c>
      <c r="D24" s="162">
        <v>0</v>
      </c>
      <c r="E24" s="241">
        <v>0</v>
      </c>
      <c r="F24" s="162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41">
        <v>0</v>
      </c>
      <c r="Y24" s="241">
        <v>43500</v>
      </c>
      <c r="Z24" s="241">
        <v>34883</v>
      </c>
      <c r="AA24" s="241">
        <v>77643</v>
      </c>
      <c r="AB24" s="241">
        <v>259407</v>
      </c>
      <c r="AC24" s="241">
        <v>54567</v>
      </c>
      <c r="AD24" s="241"/>
      <c r="AE24" s="241">
        <v>38016</v>
      </c>
      <c r="AF24" s="32">
        <f t="shared" si="0"/>
        <v>508016</v>
      </c>
    </row>
    <row r="25" spans="1:32" ht="15">
      <c r="A25" s="34" t="str">
        <f>+'Original ABG Allocation'!A25</f>
        <v>20</v>
      </c>
      <c r="B25" s="34" t="str">
        <f>+'Original ABG Allocation'!B25</f>
        <v>ADAMS</v>
      </c>
      <c r="C25" s="226">
        <v>0</v>
      </c>
      <c r="D25" s="162"/>
      <c r="E25" s="241">
        <v>0</v>
      </c>
      <c r="F25" s="162">
        <v>0</v>
      </c>
      <c r="G25" s="241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/>
      <c r="Z25" s="241"/>
      <c r="AA25" s="241"/>
      <c r="AB25" s="241"/>
      <c r="AC25" s="241"/>
      <c r="AD25" s="241"/>
      <c r="AE25" s="241">
        <v>29512</v>
      </c>
      <c r="AF25" s="32">
        <f t="shared" si="0"/>
        <v>29512</v>
      </c>
    </row>
    <row r="26" spans="1:32" ht="15">
      <c r="A26" s="34" t="str">
        <f>+'Original ABG Allocation'!A26</f>
        <v>21</v>
      </c>
      <c r="B26" s="34" t="str">
        <f>+'Original ABG Allocation'!B26</f>
        <v>CUMBERLAND</v>
      </c>
      <c r="C26" s="226">
        <v>0</v>
      </c>
      <c r="D26" s="162"/>
      <c r="E26" s="241">
        <v>0</v>
      </c>
      <c r="F26" s="162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41">
        <v>0</v>
      </c>
      <c r="Y26" s="241"/>
      <c r="Z26" s="241"/>
      <c r="AA26" s="241">
        <v>119067</v>
      </c>
      <c r="AB26" s="241">
        <v>101717</v>
      </c>
      <c r="AC26" s="241"/>
      <c r="AD26" s="241"/>
      <c r="AE26" s="241">
        <v>28512</v>
      </c>
      <c r="AF26" s="32">
        <f>SUM(C26:AE26)</f>
        <v>249296</v>
      </c>
    </row>
    <row r="27" spans="1:32" ht="15">
      <c r="A27" s="34" t="str">
        <f>+'Original ABG Allocation'!A27</f>
        <v>22</v>
      </c>
      <c r="B27" s="34" t="str">
        <f>+'Original ABG Allocation'!B27</f>
        <v>PERRY</v>
      </c>
      <c r="C27" s="226">
        <v>0</v>
      </c>
      <c r="D27" s="162"/>
      <c r="E27" s="241"/>
      <c r="F27" s="162"/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41">
        <v>0</v>
      </c>
      <c r="Y27" s="241">
        <v>55</v>
      </c>
      <c r="Z27" s="241">
        <v>27</v>
      </c>
      <c r="AA27" s="241">
        <v>36742</v>
      </c>
      <c r="AB27" s="241">
        <v>81303</v>
      </c>
      <c r="AC27" s="241">
        <v>18706</v>
      </c>
      <c r="AD27" s="241"/>
      <c r="AE27" s="241">
        <v>33264</v>
      </c>
      <c r="AF27" s="32">
        <f t="shared" si="0"/>
        <v>170097</v>
      </c>
    </row>
    <row r="28" spans="1:32" ht="15">
      <c r="A28" s="34" t="str">
        <f>+'Original ABG Allocation'!A28</f>
        <v>23</v>
      </c>
      <c r="B28" s="34" t="str">
        <f>+'Original ABG Allocation'!B28</f>
        <v>DAUPHIN</v>
      </c>
      <c r="C28" s="226">
        <v>0</v>
      </c>
      <c r="D28" s="162"/>
      <c r="E28" s="241"/>
      <c r="F28" s="162"/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41">
        <v>0</v>
      </c>
      <c r="Y28" s="241"/>
      <c r="Z28" s="241"/>
      <c r="AA28" s="241"/>
      <c r="AB28" s="241"/>
      <c r="AC28" s="241"/>
      <c r="AD28" s="241"/>
      <c r="AE28" s="241">
        <v>42016</v>
      </c>
      <c r="AF28" s="32">
        <f t="shared" si="0"/>
        <v>42016</v>
      </c>
    </row>
    <row r="29" spans="1:32" ht="15">
      <c r="A29" s="34" t="str">
        <f>+'Original ABG Allocation'!A29</f>
        <v>24</v>
      </c>
      <c r="B29" s="34" t="str">
        <f>+'Original ABG Allocation'!B29</f>
        <v>LEBANON</v>
      </c>
      <c r="C29" s="226">
        <v>0</v>
      </c>
      <c r="D29" s="162"/>
      <c r="E29" s="241"/>
      <c r="F29" s="162">
        <v>0</v>
      </c>
      <c r="G29" s="241">
        <v>0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</v>
      </c>
      <c r="Y29" s="241"/>
      <c r="Z29" s="241"/>
      <c r="AA29" s="241"/>
      <c r="AB29" s="241"/>
      <c r="AC29" s="241"/>
      <c r="AD29" s="241"/>
      <c r="AE29" s="241">
        <v>23760</v>
      </c>
      <c r="AF29" s="32">
        <f t="shared" si="0"/>
        <v>23760</v>
      </c>
    </row>
    <row r="30" spans="1:32" ht="15">
      <c r="A30" s="34" t="str">
        <f>+'Original ABG Allocation'!A30</f>
        <v>25</v>
      </c>
      <c r="B30" s="34" t="str">
        <f>+'Original ABG Allocation'!B30</f>
        <v>YORK</v>
      </c>
      <c r="C30" s="226">
        <v>0</v>
      </c>
      <c r="D30" s="162"/>
      <c r="E30" s="241">
        <v>0</v>
      </c>
      <c r="F30" s="162">
        <v>0</v>
      </c>
      <c r="G30" s="241">
        <v>0</v>
      </c>
      <c r="H30" s="241">
        <v>0</v>
      </c>
      <c r="I30" s="241">
        <v>0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41">
        <v>0</v>
      </c>
      <c r="Y30" s="241"/>
      <c r="Z30" s="241"/>
      <c r="AA30" s="241"/>
      <c r="AB30" s="241"/>
      <c r="AC30" s="241">
        <v>121574</v>
      </c>
      <c r="AD30" s="241"/>
      <c r="AE30" s="241">
        <v>47768</v>
      </c>
      <c r="AF30" s="32">
        <f t="shared" si="0"/>
        <v>169342</v>
      </c>
    </row>
    <row r="31" spans="1:32" ht="15">
      <c r="A31" s="34" t="str">
        <f>+'Original ABG Allocation'!A31</f>
        <v>26</v>
      </c>
      <c r="B31" s="34" t="str">
        <f>+'Original ABG Allocation'!B31</f>
        <v>LANCASTER</v>
      </c>
      <c r="C31" s="226">
        <v>0</v>
      </c>
      <c r="D31" s="162"/>
      <c r="E31" s="241">
        <v>0</v>
      </c>
      <c r="F31" s="162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41">
        <v>0</v>
      </c>
      <c r="Y31" s="241"/>
      <c r="Z31" s="241"/>
      <c r="AA31" s="241">
        <v>285070</v>
      </c>
      <c r="AB31" s="241">
        <v>207915</v>
      </c>
      <c r="AC31" s="241"/>
      <c r="AD31" s="241"/>
      <c r="AE31" s="241">
        <v>38016</v>
      </c>
      <c r="AF31" s="32">
        <f t="shared" si="0"/>
        <v>531001</v>
      </c>
    </row>
    <row r="32" spans="1:32" ht="15">
      <c r="A32" s="34" t="str">
        <f>+'Original ABG Allocation'!A32</f>
        <v>27</v>
      </c>
      <c r="B32" s="34" t="str">
        <f>+'Original ABG Allocation'!B32</f>
        <v>CHESTER</v>
      </c>
      <c r="C32" s="226">
        <v>0</v>
      </c>
      <c r="D32" s="162"/>
      <c r="E32" s="241">
        <v>0</v>
      </c>
      <c r="F32" s="162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0</v>
      </c>
      <c r="N32" s="241">
        <v>0</v>
      </c>
      <c r="O32" s="241">
        <v>0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41">
        <v>0</v>
      </c>
      <c r="Y32" s="241"/>
      <c r="Z32" s="241"/>
      <c r="AA32" s="241"/>
      <c r="AB32" s="241">
        <v>419754</v>
      </c>
      <c r="AC32" s="241"/>
      <c r="AD32" s="241"/>
      <c r="AE32" s="241">
        <v>33264</v>
      </c>
      <c r="AF32" s="32">
        <f>SUM(C32:AE32)</f>
        <v>453018</v>
      </c>
    </row>
    <row r="33" spans="1:32" ht="15">
      <c r="A33" s="34" t="str">
        <f>+'Original ABG Allocation'!A33</f>
        <v>28</v>
      </c>
      <c r="B33" s="34" t="str">
        <f>+'Original ABG Allocation'!B33</f>
        <v>MONTGOMERY</v>
      </c>
      <c r="C33" s="226">
        <v>0</v>
      </c>
      <c r="D33" s="162"/>
      <c r="E33" s="241"/>
      <c r="F33" s="162"/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41">
        <v>0</v>
      </c>
      <c r="Y33" s="241"/>
      <c r="Z33" s="241"/>
      <c r="AA33" s="241"/>
      <c r="AB33" s="241"/>
      <c r="AC33" s="241"/>
      <c r="AD33" s="241"/>
      <c r="AE33" s="241">
        <v>47520</v>
      </c>
      <c r="AF33" s="32">
        <f t="shared" si="0"/>
        <v>47520</v>
      </c>
    </row>
    <row r="34" spans="1:32" ht="15">
      <c r="A34" s="34" t="str">
        <f>+'Original ABG Allocation'!A34</f>
        <v>29</v>
      </c>
      <c r="B34" s="34" t="str">
        <f>+'Original ABG Allocation'!B34</f>
        <v>BUCKS</v>
      </c>
      <c r="C34" s="226">
        <v>0</v>
      </c>
      <c r="D34" s="162"/>
      <c r="E34" s="241">
        <v>0</v>
      </c>
      <c r="F34" s="162">
        <v>0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41">
        <v>0</v>
      </c>
      <c r="Y34" s="241">
        <v>166329</v>
      </c>
      <c r="Z34" s="241">
        <v>81876</v>
      </c>
      <c r="AA34" s="241">
        <v>251357</v>
      </c>
      <c r="AB34" s="241">
        <v>396291</v>
      </c>
      <c r="AC34" s="241">
        <v>56824</v>
      </c>
      <c r="AD34" s="241"/>
      <c r="AE34" s="241">
        <v>63776</v>
      </c>
      <c r="AF34" s="32">
        <f t="shared" si="0"/>
        <v>1016453</v>
      </c>
    </row>
    <row r="35" spans="1:32" ht="15">
      <c r="A35" s="34" t="str">
        <f>+'Original ABG Allocation'!A35</f>
        <v>30</v>
      </c>
      <c r="B35" s="34" t="str">
        <f>+'Original ABG Allocation'!B35</f>
        <v>DELAWARE</v>
      </c>
      <c r="C35" s="226">
        <v>0</v>
      </c>
      <c r="D35" s="162"/>
      <c r="E35" s="241">
        <v>0</v>
      </c>
      <c r="F35" s="162">
        <v>0</v>
      </c>
      <c r="G35" s="241">
        <v>0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81132</v>
      </c>
      <c r="Z35" s="241">
        <v>40568</v>
      </c>
      <c r="AA35" s="241">
        <v>101413</v>
      </c>
      <c r="AB35" s="241">
        <v>243385</v>
      </c>
      <c r="AC35" s="241">
        <v>51632</v>
      </c>
      <c r="AD35" s="241"/>
      <c r="AE35" s="241">
        <v>38016</v>
      </c>
      <c r="AF35" s="32">
        <f t="shared" si="0"/>
        <v>556146</v>
      </c>
    </row>
    <row r="36" spans="1:32" ht="15">
      <c r="A36" s="34" t="str">
        <f>+'Original ABG Allocation'!A36</f>
        <v>31</v>
      </c>
      <c r="B36" s="34" t="str">
        <f>+'Original ABG Allocation'!B36</f>
        <v>PHILADELPHIA</v>
      </c>
      <c r="C36" s="226">
        <v>0</v>
      </c>
      <c r="D36" s="162"/>
      <c r="E36" s="241"/>
      <c r="F36" s="162"/>
      <c r="G36" s="241">
        <v>0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41">
        <v>0</v>
      </c>
      <c r="V36" s="241">
        <v>0</v>
      </c>
      <c r="W36" s="241">
        <v>0</v>
      </c>
      <c r="X36" s="241">
        <v>0</v>
      </c>
      <c r="Y36" s="241"/>
      <c r="Z36" s="241"/>
      <c r="AA36" s="241"/>
      <c r="AB36" s="241"/>
      <c r="AC36" s="241"/>
      <c r="AD36" s="241"/>
      <c r="AE36" s="241">
        <v>95536</v>
      </c>
      <c r="AF36" s="32">
        <f t="shared" si="0"/>
        <v>95536</v>
      </c>
    </row>
    <row r="37" spans="1:32" ht="15">
      <c r="A37" s="34" t="str">
        <f>+'Original ABG Allocation'!A37</f>
        <v>32</v>
      </c>
      <c r="B37" s="34" t="str">
        <f>+'Original ABG Allocation'!B37</f>
        <v>BERKS</v>
      </c>
      <c r="C37" s="226">
        <v>0</v>
      </c>
      <c r="D37" s="162"/>
      <c r="E37" s="241">
        <v>0</v>
      </c>
      <c r="F37" s="162">
        <v>0</v>
      </c>
      <c r="G37" s="241">
        <v>0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41">
        <v>0</v>
      </c>
      <c r="Y37" s="241"/>
      <c r="Z37" s="241"/>
      <c r="AA37" s="241"/>
      <c r="AB37" s="241">
        <v>238579</v>
      </c>
      <c r="AC37" s="241"/>
      <c r="AD37" s="241"/>
      <c r="AE37" s="241">
        <v>39016</v>
      </c>
      <c r="AF37" s="32">
        <f t="shared" si="0"/>
        <v>277595</v>
      </c>
    </row>
    <row r="38" spans="1:32" ht="15">
      <c r="A38" s="34" t="str">
        <f>+'Original ABG Allocation'!A38</f>
        <v>33</v>
      </c>
      <c r="B38" s="34" t="str">
        <f>+'Original ABG Allocation'!B38</f>
        <v>LEHIGH</v>
      </c>
      <c r="C38" s="226">
        <v>0</v>
      </c>
      <c r="D38" s="162">
        <v>0</v>
      </c>
      <c r="E38" s="241">
        <v>0</v>
      </c>
      <c r="F38" s="162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41">
        <v>0</v>
      </c>
      <c r="Y38" s="241"/>
      <c r="Z38" s="241"/>
      <c r="AA38" s="241">
        <v>115925</v>
      </c>
      <c r="AB38" s="241">
        <v>128311</v>
      </c>
      <c r="AC38" s="241"/>
      <c r="AD38" s="241"/>
      <c r="AE38" s="241">
        <v>45768</v>
      </c>
      <c r="AF38" s="32">
        <f t="shared" si="0"/>
        <v>290004</v>
      </c>
    </row>
    <row r="39" spans="1:32" ht="15">
      <c r="A39" s="34" t="str">
        <f>+'Original ABG Allocation'!A39</f>
        <v>34</v>
      </c>
      <c r="B39" s="34" t="str">
        <f>+'Original ABG Allocation'!B39</f>
        <v>NORTHAMPTON</v>
      </c>
      <c r="C39" s="226">
        <v>0</v>
      </c>
      <c r="D39" s="162">
        <v>0</v>
      </c>
      <c r="E39" s="241">
        <v>0</v>
      </c>
      <c r="F39" s="162">
        <v>0</v>
      </c>
      <c r="G39" s="241">
        <v>0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41">
        <v>0</v>
      </c>
      <c r="Y39" s="241">
        <v>15153</v>
      </c>
      <c r="Z39" s="241">
        <v>68711</v>
      </c>
      <c r="AA39" s="241"/>
      <c r="AB39" s="241">
        <v>258171</v>
      </c>
      <c r="AC39" s="241">
        <v>78157</v>
      </c>
      <c r="AD39" s="241"/>
      <c r="AE39" s="241">
        <v>48520</v>
      </c>
      <c r="AF39" s="32">
        <f t="shared" si="0"/>
        <v>468712</v>
      </c>
    </row>
    <row r="40" spans="1:32" ht="15">
      <c r="A40" s="34" t="str">
        <f>+'Original ABG Allocation'!A40</f>
        <v>35</v>
      </c>
      <c r="B40" s="34" t="str">
        <f>+'Original ABG Allocation'!B40</f>
        <v>PIKE</v>
      </c>
      <c r="C40" s="226">
        <v>0</v>
      </c>
      <c r="D40" s="162">
        <v>0</v>
      </c>
      <c r="E40" s="241">
        <v>0</v>
      </c>
      <c r="F40" s="162">
        <v>0</v>
      </c>
      <c r="G40" s="241">
        <v>0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41">
        <v>0</v>
      </c>
      <c r="Y40" s="241"/>
      <c r="Z40" s="241"/>
      <c r="AA40" s="241"/>
      <c r="AB40" s="241"/>
      <c r="AC40" s="241"/>
      <c r="AD40" s="241"/>
      <c r="AE40" s="241">
        <v>15256</v>
      </c>
      <c r="AF40" s="32">
        <f t="shared" si="0"/>
        <v>15256</v>
      </c>
    </row>
    <row r="41" spans="1:32" ht="15">
      <c r="A41" s="34" t="str">
        <f>+'Original ABG Allocation'!A41</f>
        <v>36</v>
      </c>
      <c r="B41" s="34" t="str">
        <f>+'Original ABG Allocation'!B41</f>
        <v>B/S/S/T</v>
      </c>
      <c r="C41" s="226">
        <v>0</v>
      </c>
      <c r="D41" s="162">
        <v>0</v>
      </c>
      <c r="E41" s="241">
        <v>0</v>
      </c>
      <c r="F41" s="162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41">
        <v>0</v>
      </c>
      <c r="Y41" s="241">
        <v>113587</v>
      </c>
      <c r="Z41" s="241">
        <v>64294</v>
      </c>
      <c r="AA41" s="241">
        <v>150733</v>
      </c>
      <c r="AB41" s="241">
        <v>385294</v>
      </c>
      <c r="AC41" s="241">
        <v>81830</v>
      </c>
      <c r="AD41" s="241"/>
      <c r="AE41" s="241">
        <v>76032</v>
      </c>
      <c r="AF41" s="32">
        <f t="shared" si="0"/>
        <v>871770</v>
      </c>
    </row>
    <row r="42" spans="1:32" ht="15">
      <c r="A42" s="34" t="str">
        <f>+'Original ABG Allocation'!A42</f>
        <v>37</v>
      </c>
      <c r="B42" s="34" t="str">
        <f>+'Original ABG Allocation'!B42</f>
        <v>LUZERNE/WYOMING</v>
      </c>
      <c r="C42" s="226">
        <v>0</v>
      </c>
      <c r="D42" s="162"/>
      <c r="E42" s="241"/>
      <c r="F42" s="162"/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0</v>
      </c>
      <c r="W42" s="241">
        <v>0</v>
      </c>
      <c r="X42" s="241">
        <v>0</v>
      </c>
      <c r="Y42" s="241">
        <v>88813</v>
      </c>
      <c r="Z42" s="241"/>
      <c r="AA42" s="241">
        <v>262264</v>
      </c>
      <c r="AB42" s="241">
        <v>550000</v>
      </c>
      <c r="AC42" s="241">
        <v>100000</v>
      </c>
      <c r="AD42" s="241"/>
      <c r="AE42" s="241">
        <v>80784</v>
      </c>
      <c r="AF42" s="32">
        <f t="shared" si="0"/>
        <v>1081861</v>
      </c>
    </row>
    <row r="43" spans="1:32" ht="15">
      <c r="A43" s="34" t="str">
        <f>+'Original ABG Allocation'!A43</f>
        <v>38</v>
      </c>
      <c r="B43" s="34" t="str">
        <f>+'Original ABG Allocation'!B43</f>
        <v>LACKAWANNA</v>
      </c>
      <c r="C43" s="226">
        <v>0</v>
      </c>
      <c r="D43" s="162"/>
      <c r="E43" s="241"/>
      <c r="F43" s="162"/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41">
        <v>0</v>
      </c>
      <c r="Y43" s="241">
        <v>124323</v>
      </c>
      <c r="Z43" s="241">
        <v>62162</v>
      </c>
      <c r="AA43" s="241">
        <v>145404</v>
      </c>
      <c r="AB43" s="241">
        <v>357969</v>
      </c>
      <c r="AC43" s="241">
        <v>79117</v>
      </c>
      <c r="AD43" s="241"/>
      <c r="AE43" s="241">
        <v>22008</v>
      </c>
      <c r="AF43" s="32">
        <f t="shared" si="0"/>
        <v>790983</v>
      </c>
    </row>
    <row r="44" spans="1:32" ht="15">
      <c r="A44" s="34" t="str">
        <f>+'Original ABG Allocation'!A44</f>
        <v>39</v>
      </c>
      <c r="B44" s="34" t="str">
        <f>+'Original ABG Allocation'!B44</f>
        <v>CARBON</v>
      </c>
      <c r="C44" s="226">
        <v>0</v>
      </c>
      <c r="D44" s="162">
        <v>0</v>
      </c>
      <c r="E44" s="241"/>
      <c r="F44" s="162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41">
        <v>0</v>
      </c>
      <c r="Y44" s="241">
        <f>19+12747</f>
        <v>12766</v>
      </c>
      <c r="Z44" s="241"/>
      <c r="AA44" s="241">
        <f>22889</f>
        <v>22889</v>
      </c>
      <c r="AB44" s="241">
        <f>3138+75263</f>
        <v>78401</v>
      </c>
      <c r="AC44" s="241">
        <v>3</v>
      </c>
      <c r="AD44" s="241"/>
      <c r="AE44" s="241">
        <v>23760</v>
      </c>
      <c r="AF44" s="32">
        <f>SUM(C44:AE44)</f>
        <v>137819</v>
      </c>
    </row>
    <row r="45" spans="1:32" ht="15">
      <c r="A45" s="34" t="str">
        <f>+'Original ABG Allocation'!A45</f>
        <v>40</v>
      </c>
      <c r="B45" s="34" t="str">
        <f>+'Original ABG Allocation'!B45</f>
        <v>SCHUYLKILL</v>
      </c>
      <c r="C45" s="226">
        <v>0</v>
      </c>
      <c r="D45" s="162"/>
      <c r="E45" s="241"/>
      <c r="F45" s="162">
        <v>2300</v>
      </c>
      <c r="G45" s="241">
        <v>0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241">
        <v>0</v>
      </c>
      <c r="N45" s="241">
        <v>0</v>
      </c>
      <c r="O45" s="241">
        <v>0</v>
      </c>
      <c r="P45" s="241">
        <v>0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41">
        <v>0</v>
      </c>
      <c r="Y45" s="241"/>
      <c r="Z45" s="241"/>
      <c r="AA45" s="241">
        <v>72947</v>
      </c>
      <c r="AB45" s="241">
        <v>212874</v>
      </c>
      <c r="AC45" s="241"/>
      <c r="AD45" s="241"/>
      <c r="AE45" s="241">
        <v>23760</v>
      </c>
      <c r="AF45" s="32">
        <f>SUM(C45:AE45)</f>
        <v>311881</v>
      </c>
    </row>
    <row r="46" spans="1:32" ht="15">
      <c r="A46" s="34" t="str">
        <f>+'Original ABG Allocation'!A46</f>
        <v>41</v>
      </c>
      <c r="B46" s="34" t="str">
        <f>+'Original ABG Allocation'!B46</f>
        <v>CLEARFIELD</v>
      </c>
      <c r="C46" s="226">
        <v>0</v>
      </c>
      <c r="D46" s="162"/>
      <c r="E46" s="241"/>
      <c r="F46" s="162">
        <v>7500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41">
        <v>0</v>
      </c>
      <c r="Y46" s="241"/>
      <c r="Z46" s="241"/>
      <c r="AA46" s="241"/>
      <c r="AB46" s="241"/>
      <c r="AC46" s="241"/>
      <c r="AD46" s="241"/>
      <c r="AE46" s="241">
        <v>23760</v>
      </c>
      <c r="AF46" s="32">
        <f t="shared" si="0"/>
        <v>31260</v>
      </c>
    </row>
    <row r="47" spans="1:32" ht="15">
      <c r="A47" s="34" t="str">
        <f>+'Original ABG Allocation'!A47</f>
        <v>42</v>
      </c>
      <c r="B47" s="34" t="str">
        <f>+'Original ABG Allocation'!B47</f>
        <v>JEFFERSON</v>
      </c>
      <c r="C47" s="226">
        <v>0</v>
      </c>
      <c r="D47" s="162"/>
      <c r="E47" s="241"/>
      <c r="F47" s="162"/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41">
        <v>0</v>
      </c>
      <c r="Y47" s="241"/>
      <c r="Z47" s="241"/>
      <c r="AA47" s="241"/>
      <c r="AB47" s="241"/>
      <c r="AC47" s="241"/>
      <c r="AD47" s="241"/>
      <c r="AE47" s="241">
        <v>20008</v>
      </c>
      <c r="AF47" s="32">
        <f t="shared" si="0"/>
        <v>20008</v>
      </c>
    </row>
    <row r="48" spans="1:32" ht="15">
      <c r="A48" s="34" t="str">
        <f>+'Original ABG Allocation'!A48</f>
        <v>43</v>
      </c>
      <c r="B48" s="34" t="str">
        <f>+'Original ABG Allocation'!B48</f>
        <v>FOREST/WARREN</v>
      </c>
      <c r="C48" s="226">
        <v>0</v>
      </c>
      <c r="D48" s="162"/>
      <c r="E48" s="241"/>
      <c r="F48" s="162"/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41">
        <v>0</v>
      </c>
      <c r="Y48" s="241"/>
      <c r="Z48" s="241"/>
      <c r="AA48" s="241"/>
      <c r="AB48" s="241"/>
      <c r="AC48" s="241"/>
      <c r="AD48" s="241"/>
      <c r="AE48" s="241">
        <v>12504</v>
      </c>
      <c r="AF48" s="32">
        <f t="shared" si="0"/>
        <v>12504</v>
      </c>
    </row>
    <row r="49" spans="1:32" ht="15">
      <c r="A49" s="34" t="str">
        <f>+'Original ABG Allocation'!A49</f>
        <v>44</v>
      </c>
      <c r="B49" s="34" t="str">
        <f>+'Original ABG Allocation'!B49</f>
        <v>VENANGO</v>
      </c>
      <c r="C49" s="226">
        <v>0</v>
      </c>
      <c r="D49" s="162"/>
      <c r="E49" s="241"/>
      <c r="F49" s="162"/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0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41">
        <v>0</v>
      </c>
      <c r="Y49" s="241">
        <v>41673</v>
      </c>
      <c r="Z49" s="241">
        <v>20837</v>
      </c>
      <c r="AA49" s="241">
        <v>52092</v>
      </c>
      <c r="AB49" s="241">
        <v>125019</v>
      </c>
      <c r="AC49" s="241">
        <v>26520</v>
      </c>
      <c r="AD49" s="241"/>
      <c r="AE49" s="241">
        <v>12504</v>
      </c>
      <c r="AF49" s="32">
        <f t="shared" si="0"/>
        <v>278645</v>
      </c>
    </row>
    <row r="50" spans="1:32" ht="15">
      <c r="A50" s="34" t="str">
        <f>+'Original ABG Allocation'!A50</f>
        <v>45</v>
      </c>
      <c r="B50" s="34" t="str">
        <f>+'Original ABG Allocation'!B50</f>
        <v>ARMSTRONG</v>
      </c>
      <c r="C50" s="226">
        <v>0</v>
      </c>
      <c r="D50" s="162">
        <v>0</v>
      </c>
      <c r="E50" s="241">
        <v>0</v>
      </c>
      <c r="F50" s="162">
        <v>0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41">
        <v>0</v>
      </c>
      <c r="Y50" s="241"/>
      <c r="Z50" s="241"/>
      <c r="AA50" s="241">
        <v>41310</v>
      </c>
      <c r="AB50" s="241">
        <v>173674</v>
      </c>
      <c r="AC50" s="241"/>
      <c r="AD50" s="241"/>
      <c r="AE50" s="241">
        <v>49520</v>
      </c>
      <c r="AF50" s="32">
        <f t="shared" si="0"/>
        <v>264504</v>
      </c>
    </row>
    <row r="51" spans="1:32" ht="15">
      <c r="A51" s="34" t="str">
        <f>+'Original ABG Allocation'!A51</f>
        <v>46</v>
      </c>
      <c r="B51" s="34" t="str">
        <f>+'Original ABG Allocation'!B51</f>
        <v>LAWRENCE</v>
      </c>
      <c r="C51" s="226">
        <v>0</v>
      </c>
      <c r="D51" s="162"/>
      <c r="E51" s="241">
        <v>0</v>
      </c>
      <c r="F51" s="162"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/>
      <c r="Z51" s="241"/>
      <c r="AA51" s="241"/>
      <c r="AB51" s="241"/>
      <c r="AC51" s="241"/>
      <c r="AD51" s="241"/>
      <c r="AE51" s="241">
        <v>5752</v>
      </c>
      <c r="AF51" s="32">
        <f t="shared" si="0"/>
        <v>5752</v>
      </c>
    </row>
    <row r="52" spans="1:32" ht="15">
      <c r="A52" s="34" t="str">
        <f>+'Original ABG Allocation'!A52</f>
        <v>47</v>
      </c>
      <c r="B52" s="34" t="str">
        <f>+'Original ABG Allocation'!B52</f>
        <v>MERCER</v>
      </c>
      <c r="C52" s="226">
        <v>0</v>
      </c>
      <c r="D52" s="162"/>
      <c r="E52" s="241"/>
      <c r="F52" s="162"/>
      <c r="G52" s="241">
        <v>0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41">
        <v>0</v>
      </c>
      <c r="Y52" s="241">
        <v>50372</v>
      </c>
      <c r="Z52" s="241">
        <v>43922</v>
      </c>
      <c r="AA52" s="241">
        <v>109803</v>
      </c>
      <c r="AB52" s="241">
        <v>263527</v>
      </c>
      <c r="AC52" s="241">
        <v>55901</v>
      </c>
      <c r="AD52" s="241"/>
      <c r="AE52" s="241">
        <v>19008</v>
      </c>
      <c r="AF52" s="32">
        <f t="shared" si="0"/>
        <v>542533</v>
      </c>
    </row>
    <row r="53" spans="1:32" ht="15">
      <c r="A53" s="34" t="str">
        <f>+'Original ABG Allocation'!A53</f>
        <v>48</v>
      </c>
      <c r="B53" s="34" t="str">
        <f>+'Original ABG Allocation'!B53</f>
        <v>MONROE</v>
      </c>
      <c r="C53" s="226">
        <v>0</v>
      </c>
      <c r="D53" s="162"/>
      <c r="E53" s="241">
        <v>0</v>
      </c>
      <c r="F53" s="162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41">
        <v>0</v>
      </c>
      <c r="Y53" s="241"/>
      <c r="Z53" s="241"/>
      <c r="AA53" s="241"/>
      <c r="AB53" s="241"/>
      <c r="AC53" s="241"/>
      <c r="AD53" s="241"/>
      <c r="AE53" s="241">
        <v>23760</v>
      </c>
      <c r="AF53" s="32">
        <f t="shared" si="0"/>
        <v>23760</v>
      </c>
    </row>
    <row r="54" spans="1:32" ht="15">
      <c r="A54" s="34" t="str">
        <f>+'Original ABG Allocation'!A54</f>
        <v>49</v>
      </c>
      <c r="B54" s="34" t="str">
        <f>+'Original ABG Allocation'!B54</f>
        <v>CLARION</v>
      </c>
      <c r="C54" s="226">
        <v>0</v>
      </c>
      <c r="D54" s="162"/>
      <c r="E54" s="241"/>
      <c r="F54" s="162"/>
      <c r="G54" s="241">
        <v>0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41">
        <v>0</v>
      </c>
      <c r="Y54" s="241"/>
      <c r="Z54" s="241"/>
      <c r="AA54" s="241">
        <v>14201</v>
      </c>
      <c r="AB54" s="241"/>
      <c r="AC54" s="241">
        <v>2718</v>
      </c>
      <c r="AD54" s="241"/>
      <c r="AE54" s="241">
        <v>23760</v>
      </c>
      <c r="AF54" s="32">
        <f t="shared" si="0"/>
        <v>40679</v>
      </c>
    </row>
    <row r="55" spans="1:32" ht="15">
      <c r="A55" s="34" t="str">
        <f>+'Original ABG Allocation'!A55</f>
        <v>50</v>
      </c>
      <c r="B55" s="34" t="str">
        <f>+'Original ABG Allocation'!B55</f>
        <v>BUTLER</v>
      </c>
      <c r="C55" s="226">
        <v>0</v>
      </c>
      <c r="D55" s="162"/>
      <c r="E55" s="241">
        <v>0</v>
      </c>
      <c r="F55" s="162">
        <v>0</v>
      </c>
      <c r="G55" s="241">
        <v>0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241"/>
      <c r="Z55" s="241">
        <v>22998</v>
      </c>
      <c r="AA55" s="241">
        <v>54990</v>
      </c>
      <c r="AB55" s="241">
        <v>200000</v>
      </c>
      <c r="AC55" s="241">
        <v>66237</v>
      </c>
      <c r="AD55" s="241"/>
      <c r="AE55" s="241">
        <v>33264</v>
      </c>
      <c r="AF55" s="32">
        <f t="shared" si="0"/>
        <v>377489</v>
      </c>
    </row>
    <row r="56" spans="1:32" ht="15">
      <c r="A56" s="34" t="str">
        <f>+'Original ABG Allocation'!A56</f>
        <v>51</v>
      </c>
      <c r="B56" s="34" t="str">
        <f>+'Original ABG Allocation'!B56</f>
        <v>POTTER</v>
      </c>
      <c r="C56" s="226">
        <v>0</v>
      </c>
      <c r="D56" s="162"/>
      <c r="E56" s="241"/>
      <c r="F56" s="162"/>
      <c r="G56" s="241">
        <v>0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241"/>
      <c r="Z56" s="241">
        <v>7522</v>
      </c>
      <c r="AA56" s="241">
        <v>1902</v>
      </c>
      <c r="AB56" s="241">
        <v>33225</v>
      </c>
      <c r="AC56" s="241">
        <v>11348</v>
      </c>
      <c r="AD56" s="241"/>
      <c r="AE56" s="241">
        <v>19008</v>
      </c>
      <c r="AF56" s="32">
        <f t="shared" si="0"/>
        <v>73005</v>
      </c>
    </row>
    <row r="57" spans="1:32" ht="15">
      <c r="A57" s="34" t="str">
        <f>+'Original ABG Allocation'!A57</f>
        <v>52</v>
      </c>
      <c r="B57" s="34" t="str">
        <f>+'Original ABG Allocation'!B57</f>
        <v>WAYNE</v>
      </c>
      <c r="C57" s="226">
        <v>0</v>
      </c>
      <c r="D57" s="163">
        <v>0</v>
      </c>
      <c r="E57" s="226">
        <v>0</v>
      </c>
      <c r="F57" s="163">
        <v>0</v>
      </c>
      <c r="G57" s="226">
        <v>0</v>
      </c>
      <c r="H57" s="226">
        <v>0</v>
      </c>
      <c r="I57" s="226">
        <v>0</v>
      </c>
      <c r="J57" s="226">
        <v>0</v>
      </c>
      <c r="K57" s="226">
        <v>0</v>
      </c>
      <c r="L57" s="226">
        <v>0</v>
      </c>
      <c r="M57" s="226">
        <v>0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45"/>
      <c r="Z57" s="245"/>
      <c r="AA57" s="245">
        <v>57469</v>
      </c>
      <c r="AB57" s="245">
        <v>137925</v>
      </c>
      <c r="AC57" s="245">
        <v>29258</v>
      </c>
      <c r="AD57" s="245"/>
      <c r="AE57" s="246">
        <v>15256</v>
      </c>
      <c r="AF57" s="32">
        <f t="shared" si="0"/>
        <v>239908</v>
      </c>
    </row>
    <row r="58" spans="2:32" ht="13.5" thickBot="1">
      <c r="B58" s="37" t="s">
        <v>147</v>
      </c>
      <c r="C58" s="42">
        <f>SUM(C6:C57)</f>
        <v>0</v>
      </c>
      <c r="D58" s="42">
        <f aca="true" t="shared" si="1" ref="D58:AF58">SUM(D6:D57)</f>
        <v>0</v>
      </c>
      <c r="E58" s="42">
        <f t="shared" si="1"/>
        <v>0</v>
      </c>
      <c r="F58" s="42">
        <f t="shared" si="1"/>
        <v>12680</v>
      </c>
      <c r="G58" s="42">
        <f t="shared" si="1"/>
        <v>0</v>
      </c>
      <c r="H58" s="42">
        <f t="shared" si="1"/>
        <v>0</v>
      </c>
      <c r="I58" s="42">
        <f t="shared" si="1"/>
        <v>0</v>
      </c>
      <c r="J58" s="42">
        <f t="shared" si="1"/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42">
        <f t="shared" si="1"/>
        <v>0</v>
      </c>
      <c r="R58" s="42">
        <f t="shared" si="1"/>
        <v>0</v>
      </c>
      <c r="S58" s="42">
        <f t="shared" si="1"/>
        <v>0</v>
      </c>
      <c r="T58" s="42">
        <f t="shared" si="1"/>
        <v>0</v>
      </c>
      <c r="U58" s="42">
        <f t="shared" si="1"/>
        <v>0</v>
      </c>
      <c r="V58" s="42">
        <f t="shared" si="1"/>
        <v>0</v>
      </c>
      <c r="W58" s="42">
        <f t="shared" si="1"/>
        <v>0</v>
      </c>
      <c r="X58" s="42">
        <f t="shared" si="1"/>
        <v>0</v>
      </c>
      <c r="Y58" s="42">
        <f t="shared" si="1"/>
        <v>929305</v>
      </c>
      <c r="Z58" s="42">
        <f t="shared" si="1"/>
        <v>549531</v>
      </c>
      <c r="AA58" s="42">
        <f t="shared" si="1"/>
        <v>2539337</v>
      </c>
      <c r="AB58" s="42">
        <f t="shared" si="1"/>
        <v>6241375</v>
      </c>
      <c r="AC58" s="42">
        <f t="shared" si="1"/>
        <v>1074232</v>
      </c>
      <c r="AD58" s="42">
        <f t="shared" si="1"/>
        <v>33612</v>
      </c>
      <c r="AE58" s="42">
        <f t="shared" si="1"/>
        <v>1999800</v>
      </c>
      <c r="AF58" s="42">
        <f t="shared" si="1"/>
        <v>13379872</v>
      </c>
    </row>
    <row r="59" spans="4:32" ht="13.5" thickTop="1">
      <c r="D59" s="15"/>
      <c r="G59" s="15"/>
      <c r="I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ht="12.75">
      <c r="D60" s="47"/>
      <c r="G60" s="15"/>
      <c r="I60" s="15"/>
      <c r="J60" s="9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ht="12.75">
      <c r="D61" s="47"/>
      <c r="G61" s="15"/>
      <c r="I61" s="15"/>
      <c r="J61" s="9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ht="12.75">
      <c r="D62" s="47"/>
      <c r="G62" s="15"/>
      <c r="I62" s="15"/>
      <c r="J62" s="9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ht="12.75">
      <c r="D63" s="15"/>
      <c r="G63" s="15"/>
      <c r="I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ht="12.75">
      <c r="D64" s="15"/>
      <c r="G64" s="15"/>
      <c r="I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ht="12.75">
      <c r="D65" s="15"/>
      <c r="G65" s="15"/>
      <c r="I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ht="12.75">
      <c r="D66" s="15"/>
      <c r="G66" s="15"/>
      <c r="I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/>
  <conditionalFormatting sqref="AF6:AF57 C58:AF58">
    <cfRule type="cellIs" priority="36" dxfId="0" operator="lessThan" stopIfTrue="1">
      <formula>0</formula>
    </cfRule>
  </conditionalFormatting>
  <conditionalFormatting sqref="C6:C57 E57:X57">
    <cfRule type="cellIs" priority="5" dxfId="0" operator="lessThan" stopIfTrue="1">
      <formula>0</formula>
    </cfRule>
  </conditionalFormatting>
  <conditionalFormatting sqref="Y57:AD57">
    <cfRule type="cellIs" priority="4" dxfId="0" operator="lessThan" stopIfTrue="1">
      <formula>0</formula>
    </cfRule>
  </conditionalFormatting>
  <conditionalFormatting sqref="AE57">
    <cfRule type="cellIs" priority="3" dxfId="0" operator="lessThan" stopIfTrue="1">
      <formula>0</formula>
    </cfRule>
  </conditionalFormatting>
  <conditionalFormatting sqref="E6:AE56">
    <cfRule type="cellIs" priority="2" dxfId="0" operator="lessThan" stopIfTrue="1">
      <formula>0</formula>
    </cfRule>
  </conditionalFormatting>
  <conditionalFormatting sqref="D6:D57">
    <cfRule type="cellIs" priority="1" dxfId="0" operator="lessThan" stopIfTrue="1">
      <formula>0</formula>
    </cfRule>
  </conditionalFormatting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pane xSplit="2" ySplit="5" topLeftCell="O24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B43" sqref="AB43"/>
    </sheetView>
  </sheetViews>
  <sheetFormatPr defaultColWidth="9.140625" defaultRowHeight="12.75"/>
  <cols>
    <col min="1" max="1" width="5.57421875" style="1" customWidth="1"/>
    <col min="2" max="2" width="24.421875" style="1" bestFit="1" customWidth="1"/>
    <col min="3" max="4" width="13.8515625" style="1" bestFit="1" customWidth="1"/>
    <col min="5" max="5" width="14.421875" style="15" bestFit="1" customWidth="1"/>
    <col min="6" max="6" width="19.140625" style="15" bestFit="1" customWidth="1"/>
    <col min="7" max="7" width="12.28125" style="15" customWidth="1"/>
    <col min="8" max="8" width="13.8515625" style="1" customWidth="1"/>
    <col min="9" max="9" width="12.421875" style="1" bestFit="1" customWidth="1"/>
    <col min="10" max="10" width="13.57421875" style="1" bestFit="1" customWidth="1"/>
    <col min="11" max="11" width="11.28125" style="1" bestFit="1" customWidth="1"/>
    <col min="12" max="12" width="13.8515625" style="1" customWidth="1"/>
    <col min="13" max="13" width="18.421875" style="1" customWidth="1"/>
    <col min="14" max="14" width="14.140625" style="1" customWidth="1"/>
    <col min="15" max="15" width="15.140625" style="1" bestFit="1" customWidth="1"/>
    <col min="16" max="16" width="13.140625" style="1" bestFit="1" customWidth="1"/>
    <col min="17" max="17" width="11.57421875" style="1" bestFit="1" customWidth="1"/>
    <col min="18" max="18" width="13.140625" style="1" bestFit="1" customWidth="1"/>
    <col min="19" max="19" width="12.140625" style="1" bestFit="1" customWidth="1"/>
    <col min="20" max="20" width="12.140625" style="1" customWidth="1"/>
    <col min="21" max="21" width="13.140625" style="1" bestFit="1" customWidth="1"/>
    <col min="22" max="22" width="12.421875" style="1" bestFit="1" customWidth="1"/>
    <col min="23" max="23" width="17.8515625" style="1" bestFit="1" customWidth="1"/>
    <col min="24" max="24" width="15.8515625" style="1" bestFit="1" customWidth="1"/>
    <col min="25" max="25" width="13.57421875" style="1" bestFit="1" customWidth="1"/>
    <col min="26" max="26" width="12.8515625" style="1" bestFit="1" customWidth="1"/>
    <col min="27" max="27" width="12.7109375" style="1" bestFit="1" customWidth="1"/>
    <col min="28" max="29" width="12.140625" style="1" customWidth="1"/>
    <col min="30" max="30" width="17.57421875" style="1" customWidth="1"/>
    <col min="31" max="31" width="15.28125" style="1" customWidth="1"/>
    <col min="32" max="32" width="14.421875" style="1" bestFit="1" customWidth="1"/>
    <col min="33" max="16384" width="9.140625" style="1" customWidth="1"/>
  </cols>
  <sheetData>
    <row r="1" ht="12.75">
      <c r="A1" s="44" t="s">
        <v>158</v>
      </c>
    </row>
    <row r="2" spans="1:32" s="2" customFormat="1" ht="12.75">
      <c r="A2" s="1" t="s">
        <v>143</v>
      </c>
      <c r="B2" s="1"/>
      <c r="D2" s="1"/>
      <c r="E2" s="15"/>
      <c r="F2" s="15"/>
      <c r="G2" s="15"/>
      <c r="H2" s="1"/>
      <c r="I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2021-22</v>
      </c>
      <c r="B3" s="1"/>
      <c r="C3" s="107" t="str">
        <f>+'Other Funds-Revision No. 2'!C3</f>
        <v>(1)</v>
      </c>
      <c r="D3" s="107" t="str">
        <f>+'Other Funds-Revision No. 2'!D3</f>
        <v>(2)</v>
      </c>
      <c r="E3" s="107" t="str">
        <f>+'Other Funds-Revision No. 2'!E3</f>
        <v>(3)</v>
      </c>
      <c r="F3" s="107" t="str">
        <f>+'Other Funds-Revision No. 2'!F3</f>
        <v>(3)</v>
      </c>
      <c r="G3" s="107" t="str">
        <f>+'Other Funds-Revision No. 2'!G3</f>
        <v>(4)</v>
      </c>
      <c r="H3" s="107" t="str">
        <f>+'Other Funds-Revision No. 2'!H3</f>
        <v>(5)</v>
      </c>
      <c r="I3" s="107" t="str">
        <f>+'Other Funds-Revision No. 2'!I3</f>
        <v>(6)</v>
      </c>
      <c r="J3" s="107" t="str">
        <f>+'Other Funds-Revision No. 2'!J3</f>
        <v>(7)</v>
      </c>
      <c r="K3" s="107" t="str">
        <f>+'Other Funds-Revision No. 2'!K3</f>
        <v>(8)</v>
      </c>
      <c r="L3" s="107" t="str">
        <f>+'Other Funds-Revision No. 2'!L3</f>
        <v>(9)</v>
      </c>
      <c r="M3" s="107" t="str">
        <f>+'Other Funds-Revision No. 2'!M3</f>
        <v>(10)</v>
      </c>
      <c r="N3" s="107" t="str">
        <f>+'Other Funds-Revision No. 2'!N3</f>
        <v>(11)</v>
      </c>
      <c r="O3" s="107" t="str">
        <f>+'Other Funds-Revision No. 2'!O3</f>
        <v>(12)</v>
      </c>
      <c r="P3" s="107" t="str">
        <f>+'Other Funds-Revision No. 2'!P3</f>
        <v>(13)</v>
      </c>
      <c r="Q3" s="107" t="str">
        <f>+'Other Funds-Revision No. 2'!Q3</f>
        <v>(14)</v>
      </c>
      <c r="R3" s="107" t="str">
        <f>+'Other Funds-Revision No. 2'!R3</f>
        <v>(15)</v>
      </c>
      <c r="S3" s="107" t="str">
        <f>+'Other Funds-Revision No. 2'!S3</f>
        <v>(16)</v>
      </c>
      <c r="T3" s="107" t="str">
        <f>+'Other Funds-Revision No. 2'!T3</f>
        <v>(17)</v>
      </c>
      <c r="U3" s="107" t="str">
        <f>+'Other Funds-Revision No. 2'!U3</f>
        <v>(18)</v>
      </c>
      <c r="V3" s="107" t="str">
        <f>+'Other Funds-Revision No. 2'!V3</f>
        <v>(19)</v>
      </c>
      <c r="W3" s="107" t="str">
        <f>+'Other Funds-Revision No. 2'!W3</f>
        <v>(20)</v>
      </c>
      <c r="X3" s="107" t="str">
        <f>+'Other Funds-Revision No. 2'!X3</f>
        <v>(21)</v>
      </c>
      <c r="Y3" s="107" t="str">
        <f>+'Other Funds-Revision No. 2'!Y3</f>
        <v>(22)</v>
      </c>
      <c r="Z3" s="107" t="str">
        <f>+'Other Funds-Revision No. 2'!Z3</f>
        <v>(23)</v>
      </c>
      <c r="AA3" s="107" t="str">
        <f>+'Other Funds-Revision No. 2'!AA3</f>
        <v>(24)</v>
      </c>
      <c r="AB3" s="107" t="str">
        <f>+'Other Funds-Revision No. 2'!AB3</f>
        <v>(25)</v>
      </c>
      <c r="AC3" s="107" t="str">
        <f>+'Other Funds-Revision No. 2'!AC3</f>
        <v>(26)</v>
      </c>
      <c r="AD3" s="107" t="str">
        <f>+'Other Funds-Revision No. 2'!AD3</f>
        <v>(27)</v>
      </c>
      <c r="AE3" s="107" t="str">
        <f>+'Other Funds-Revision No. 2'!AE3</f>
        <v>(28)</v>
      </c>
      <c r="AF3" s="107"/>
    </row>
    <row r="4" spans="1:32" s="51" customFormat="1" ht="12.75">
      <c r="A4" s="1"/>
      <c r="B4" s="2"/>
      <c r="C4" s="107" t="str">
        <f>+'Other Funds-Revision No. 2'!C4</f>
        <v>Ombudsman</v>
      </c>
      <c r="D4" s="107" t="str">
        <f>+'Other Funds-Revision No. 2'!D4</f>
        <v>Ombudsman</v>
      </c>
      <c r="E4" s="107" t="str">
        <f>+'Other Funds-Revision No. 2'!E4</f>
        <v>Ombudsman</v>
      </c>
      <c r="F4" s="107" t="str">
        <f>+'Other Funds-Revision No. 2'!F4</f>
        <v>Ombudsman</v>
      </c>
      <c r="G4" s="107" t="str">
        <f>+'Other Funds-Revision No. 2'!G4</f>
        <v>PA MEDI</v>
      </c>
      <c r="H4" s="107" t="str">
        <f>+'Other Funds-Revision No. 2'!H4</f>
        <v>PA MEDI</v>
      </c>
      <c r="I4" s="107" t="str">
        <f>+'Other Funds-Revision No. 2'!I4</f>
        <v>PA MEDI</v>
      </c>
      <c r="J4" s="107" t="str">
        <f>+'Other Funds-Revision No. 2'!J4</f>
        <v>PA MEDI</v>
      </c>
      <c r="K4" s="107" t="str">
        <f>+'Other Funds-Revision No. 2'!K4</f>
        <v>PA MEDI</v>
      </c>
      <c r="L4" s="107" t="str">
        <f>+'Other Funds-Revision No. 2'!L4</f>
        <v>OPTIONS</v>
      </c>
      <c r="M4" s="107" t="str">
        <f>+'Other Funds-Revision No. 2'!M4</f>
        <v>Block Grant</v>
      </c>
      <c r="N4" s="107"/>
      <c r="O4" s="107" t="str">
        <f>+'Other Funds-Revision No. 2'!O4</f>
        <v>Protective</v>
      </c>
      <c r="P4" s="107" t="str">
        <f>+'Other Funds-Revision No. 2'!P4</f>
        <v>PS</v>
      </c>
      <c r="Q4" s="107" t="str">
        <f>+'Other Funds-Revision No. 2'!Q4</f>
        <v>OPTIONS</v>
      </c>
      <c r="R4" s="107" t="str">
        <f>+'Other Funds-Revision No. 2'!R4</f>
        <v>Block Grant</v>
      </c>
      <c r="S4" s="107" t="str">
        <f>+'Other Funds-Revision No. 2'!S4</f>
        <v>ARPA </v>
      </c>
      <c r="T4" s="107" t="str">
        <f>+'Other Funds-Revision No. 2'!T4</f>
        <v>ARPA</v>
      </c>
      <c r="U4" s="107" t="str">
        <f>+'Other Funds-Revision No. 2'!U4</f>
        <v>ARPA</v>
      </c>
      <c r="V4" s="107" t="str">
        <f>+'Other Funds-Revision No. 2'!V4</f>
        <v>ARPA</v>
      </c>
      <c r="W4" s="107" t="str">
        <f>+'Other Funds-Revision No. 2'!W4</f>
        <v>ARPA</v>
      </c>
      <c r="X4" s="107" t="str">
        <f>+'Other Funds-Revision No. 2'!X4</f>
        <v>ADRC</v>
      </c>
      <c r="Y4" s="107" t="str">
        <f>+'Other Funds-Revision No. 2'!Y4</f>
        <v>FFCRA</v>
      </c>
      <c r="Z4" s="107" t="str">
        <f>+'Other Funds-Revision No. 2'!Z4</f>
        <v>FFCRA </v>
      </c>
      <c r="AA4" s="107" t="str">
        <f>+'Other Funds-Revision No. 2'!AA4</f>
        <v>CARES</v>
      </c>
      <c r="AB4" s="107" t="str">
        <f>+'Other Funds-Revision No. 2'!AB4</f>
        <v>CARES</v>
      </c>
      <c r="AC4" s="107" t="str">
        <f>+'Other Funds-Revision No. 2'!AC4</f>
        <v>CARES</v>
      </c>
      <c r="AD4" s="107" t="str">
        <f>+'Other Funds-Revision No. 2'!AD4</f>
        <v>PS Reserve Staff</v>
      </c>
      <c r="AE4" s="107" t="str">
        <f>+'Other Funds-Revision No. 2'!AE4</f>
        <v>Senior Center</v>
      </c>
      <c r="AF4" s="107" t="s">
        <v>154</v>
      </c>
    </row>
    <row r="5" spans="1:32" s="51" customFormat="1" ht="12.75">
      <c r="A5" s="1"/>
      <c r="B5" s="2"/>
      <c r="C5" s="107" t="str">
        <f>+'Other Funds-Revision No. 2'!C5</f>
        <v>ROC</v>
      </c>
      <c r="D5" s="107" t="str">
        <f>+'Other Funds-Revision No. 2'!D5</f>
        <v>Volunteers</v>
      </c>
      <c r="E5" s="107" t="str">
        <f>+'Other Funds-Revision No. 2'!E5</f>
        <v>Fed Care Act </v>
      </c>
      <c r="F5" s="107" t="str">
        <f>+'Other Funds-Revision No. 2'!F5</f>
        <v>Fed Addl Care Act</v>
      </c>
      <c r="G5" s="107"/>
      <c r="H5" s="107" t="str">
        <f>+'Other Funds-Revision No. 2'!H5</f>
        <v>Helpline</v>
      </c>
      <c r="I5" s="107" t="str">
        <f>+'Other Funds-Revision No. 2'!I5</f>
        <v>Telecenter </v>
      </c>
      <c r="J5" s="107" t="str">
        <f>+'Other Funds-Revision No. 2'!J5</f>
        <v>Base</v>
      </c>
      <c r="K5" s="107" t="str">
        <f>+'Other Funds-Revision No. 2'!K5</f>
        <v>PHLP</v>
      </c>
      <c r="L5" s="107" t="str">
        <f>+'Other Funds-Revision No. 2'!L5</f>
        <v>Services</v>
      </c>
      <c r="M5" s="107" t="str">
        <f>+'Other Funds-Revision No. 2'!M5</f>
        <v>Supplement</v>
      </c>
      <c r="N5" s="107" t="str">
        <f>+'Other Funds-Revision No. 2'!N5</f>
        <v>SNHT</v>
      </c>
      <c r="O5" s="107" t="str">
        <f>+'Other Funds-Revision No. 2'!O5</f>
        <v>Services</v>
      </c>
      <c r="P5" s="107" t="str">
        <f>+'Other Funds-Revision No. 2'!P5</f>
        <v>Personnel</v>
      </c>
      <c r="Q5" s="107" t="str">
        <f>+'Other Funds-Revision No. 2'!Q5</f>
        <v>Services (2)</v>
      </c>
      <c r="R5" s="107" t="str">
        <f>+'Other Funds-Revision No. 2'!R5</f>
        <v>Supplement (2)</v>
      </c>
      <c r="S5" s="107" t="str">
        <f>+'Other Funds-Revision No. 2'!S5</f>
        <v>Suppt Svs</v>
      </c>
      <c r="T5" s="107" t="str">
        <f>+'Other Funds-Revision No. 2'!T5</f>
        <v>HD Meals</v>
      </c>
      <c r="U5" s="107" t="str">
        <f>+'Other Funds-Revision No. 2'!U5</f>
        <v>Cong Meals</v>
      </c>
      <c r="V5" s="107" t="str">
        <f>+'Other Funds-Revision No. 2'!V5</f>
        <v>Prev Health</v>
      </c>
      <c r="W5" s="107" t="str">
        <f>+'Other Funds-Revision No. 2'!W5</f>
        <v>Family Caregiver</v>
      </c>
      <c r="X5" s="107" t="str">
        <f>+'Other Funds-Revision No. 2'!X5</f>
        <v>Vaccine Suppt </v>
      </c>
      <c r="Y5" s="107" t="str">
        <f>+'Other Funds-Revision No. 2'!Y5</f>
        <v>HDMs</v>
      </c>
      <c r="Z5" s="107" t="str">
        <f>+'Other Funds-Revision No. 2'!Z5</f>
        <v>CMs</v>
      </c>
      <c r="AA5" s="107" t="str">
        <f>+'Other Funds-Revision No. 2'!AA5</f>
        <v>Services</v>
      </c>
      <c r="AB5" s="107" t="str">
        <f>+'Other Funds-Revision No. 2'!AB5</f>
        <v>Meals</v>
      </c>
      <c r="AC5" s="107" t="str">
        <f>+'Other Funds-Revision No. 2'!AC5</f>
        <v>Caregiver</v>
      </c>
      <c r="AD5" s="107" t="str">
        <f>+'Other Funds-Revision No. 2'!AD5</f>
        <v>Grant</v>
      </c>
      <c r="AE5" s="107" t="str">
        <f>+'Other Funds-Revision No. 2'!AE5</f>
        <v>Grant</v>
      </c>
      <c r="AF5" s="107" t="s">
        <v>305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108">
        <f>'Amendment 1-Other Funds'!C6+'Other Funds-Revision No. 2'!C6</f>
        <v>0</v>
      </c>
      <c r="D6" s="108">
        <f>'Amendment 1-Other Funds'!D6+'Other Funds-Revision No. 2'!D6</f>
        <v>5475</v>
      </c>
      <c r="E6" s="108">
        <f>'Amendment 1-Other Funds'!E6+'Other Funds-Revision No. 2'!E6</f>
        <v>8200</v>
      </c>
      <c r="F6" s="108">
        <f>'Amendment 1-Other Funds'!F6+'Other Funds-Revision No. 2'!F6</f>
        <v>0</v>
      </c>
      <c r="G6" s="108">
        <f>'Amendment 1-Other Funds'!G6+'Other Funds-Revision No. 2'!G6</f>
        <v>0</v>
      </c>
      <c r="H6" s="108">
        <f>'Amendment 1-Other Funds'!H6+'Other Funds-Revision No. 2'!H6</f>
        <v>0</v>
      </c>
      <c r="I6" s="108">
        <f>'Amendment 1-Other Funds'!I6+'Other Funds-Revision No. 2'!I6</f>
        <v>0</v>
      </c>
      <c r="J6" s="108">
        <f>'Amendment 1-Other Funds'!J6+'Other Funds-Revision No. 2'!J6</f>
        <v>2677</v>
      </c>
      <c r="K6" s="108">
        <f>'Amendment 1-Other Funds'!K6+'Other Funds-Revision No. 2'!K6</f>
        <v>0</v>
      </c>
      <c r="L6" s="108">
        <f>'Amendment 1-Other Funds'!L6+'Other Funds-Revision No. 2'!L6</f>
        <v>391871</v>
      </c>
      <c r="M6" s="108">
        <f>'Amendment 1-Other Funds'!M6+'Other Funds-Revision No. 2'!M6</f>
        <v>130651</v>
      </c>
      <c r="N6" s="108">
        <f>'Amendment 1-Other Funds'!N6+'Other Funds-Revision No. 2'!N6</f>
        <v>0</v>
      </c>
      <c r="O6" s="108">
        <f>'Amendment 1-Other Funds'!O6+'Other Funds-Revision No. 2'!O6</f>
        <v>53997</v>
      </c>
      <c r="P6" s="108">
        <f>'Amendment 1-Other Funds'!P6+'Other Funds-Revision No. 2'!P6</f>
        <v>97000</v>
      </c>
      <c r="Q6" s="108">
        <f>'Amendment 1-Other Funds'!Q6+'Other Funds-Revision No. 2'!Q6</f>
        <v>0</v>
      </c>
      <c r="R6" s="108">
        <f>'Amendment 1-Other Funds'!R6+'Other Funds-Revision No. 2'!R6</f>
        <v>0</v>
      </c>
      <c r="S6" s="108">
        <f>'Amendment 1-Other Funds'!S6+'Other Funds-Revision No. 2'!S6</f>
        <v>361424</v>
      </c>
      <c r="T6" s="108">
        <f>'Amendment 1-Other Funds'!T6+'Other Funds-Revision No. 2'!T6</f>
        <v>353566.8</v>
      </c>
      <c r="U6" s="108">
        <f>'Amendment 1-Other Funds'!U6+'Other Funds-Revision No. 2'!U6</f>
        <v>235711.2</v>
      </c>
      <c r="V6" s="108">
        <f>'Amendment 1-Other Funds'!V6+'Other Funds-Revision No. 2'!V6</f>
        <v>34571</v>
      </c>
      <c r="W6" s="108">
        <f>'Amendment 1-Other Funds'!W6+'Other Funds-Revision No. 2'!W6</f>
        <v>115464</v>
      </c>
      <c r="X6" s="108">
        <f>'Amendment 1-Other Funds'!X6+'Other Funds-Revision No. 2'!X6</f>
        <v>0</v>
      </c>
      <c r="Y6" s="108">
        <f>'Amendment 1-Other Funds'!Y6+'Other Funds-Revision No. 2'!Y6</f>
        <v>0</v>
      </c>
      <c r="Z6" s="108">
        <f>'Amendment 1-Other Funds'!Z6+'Other Funds-Revision No. 2'!Z6</f>
        <v>0</v>
      </c>
      <c r="AA6" s="108">
        <f>'Amendment 1-Other Funds'!AA6+'Other Funds-Revision No. 2'!AA6</f>
        <v>0</v>
      </c>
      <c r="AB6" s="108">
        <f>'Amendment 1-Other Funds'!AB6+'Other Funds-Revision No. 2'!AB6</f>
        <v>163379</v>
      </c>
      <c r="AC6" s="108">
        <f>'Amendment 1-Other Funds'!AC6+'Other Funds-Revision No. 2'!AC6</f>
        <v>0</v>
      </c>
      <c r="AD6" s="108">
        <f>'Amendment 1-Other Funds'!AD6+'Other Funds-Revision No. 2'!AD6</f>
        <v>0</v>
      </c>
      <c r="AE6" s="108">
        <f>'Amendment 1-Other Funds'!AE6+'Other Funds-Revision No. 2'!AE6</f>
        <v>47520</v>
      </c>
      <c r="AF6" s="108">
        <f>SUM(C6:AE6)</f>
        <v>2001507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08">
        <f>'Amendment 1-Other Funds'!C7+'Other Funds-Revision No. 2'!C7</f>
        <v>393840</v>
      </c>
      <c r="D7" s="108">
        <f>'Amendment 1-Other Funds'!D7+'Other Funds-Revision No. 2'!D7</f>
        <v>8025</v>
      </c>
      <c r="E7" s="108">
        <f>'Amendment 1-Other Funds'!E7+'Other Funds-Revision No. 2'!E7</f>
        <v>0</v>
      </c>
      <c r="F7" s="108">
        <f>'Amendment 1-Other Funds'!F7+'Other Funds-Revision No. 2'!F7</f>
        <v>0</v>
      </c>
      <c r="G7" s="108">
        <f>'Amendment 1-Other Funds'!G7+'Other Funds-Revision No. 2'!G7</f>
        <v>0</v>
      </c>
      <c r="H7" s="108">
        <f>'Amendment 1-Other Funds'!H7+'Other Funds-Revision No. 2'!H7</f>
        <v>0</v>
      </c>
      <c r="I7" s="108">
        <f>'Amendment 1-Other Funds'!I7+'Other Funds-Revision No. 2'!I7</f>
        <v>0</v>
      </c>
      <c r="J7" s="108">
        <f>'Amendment 1-Other Funds'!J7+'Other Funds-Revision No. 2'!J7</f>
        <v>3455</v>
      </c>
      <c r="K7" s="108">
        <f>'Amendment 1-Other Funds'!K7+'Other Funds-Revision No. 2'!K7</f>
        <v>0</v>
      </c>
      <c r="L7" s="108">
        <f>'Amendment 1-Other Funds'!L7+'Other Funds-Revision No. 2'!L7</f>
        <v>404088</v>
      </c>
      <c r="M7" s="108">
        <f>'Amendment 1-Other Funds'!M7+'Other Funds-Revision No. 2'!M7</f>
        <v>39593</v>
      </c>
      <c r="N7" s="108">
        <f>'Amendment 1-Other Funds'!N7+'Other Funds-Revision No. 2'!N7</f>
        <v>0</v>
      </c>
      <c r="O7" s="108">
        <f>'Amendment 1-Other Funds'!O7+'Other Funds-Revision No. 2'!O7</f>
        <v>12275</v>
      </c>
      <c r="P7" s="108">
        <f>'Amendment 1-Other Funds'!P7+'Other Funds-Revision No. 2'!P7</f>
        <v>49208</v>
      </c>
      <c r="Q7" s="108">
        <f>'Amendment 1-Other Funds'!Q7+'Other Funds-Revision No. 2'!Q7</f>
        <v>0</v>
      </c>
      <c r="R7" s="108">
        <f>'Amendment 1-Other Funds'!R7+'Other Funds-Revision No. 2'!R7</f>
        <v>170391</v>
      </c>
      <c r="S7" s="108">
        <f>'Amendment 1-Other Funds'!S7+'Other Funds-Revision No. 3'!T11</f>
        <v>10000</v>
      </c>
      <c r="T7" s="108">
        <f>'Amendment 1-Other Funds'!T7+'Other Funds-Revision No. 3'!U11</f>
        <v>12000</v>
      </c>
      <c r="U7" s="108">
        <f>'Amendment 1-Other Funds'!U7+'Other Funds-Revision No. 2'!U7</f>
        <v>8000</v>
      </c>
      <c r="V7" s="108">
        <f>'Amendment 1-Other Funds'!V7+'Other Funds-Revision No. 2'!V7</f>
        <v>2000</v>
      </c>
      <c r="W7" s="108">
        <f>'Amendment 1-Other Funds'!W7+'Other Funds-Revision No. 2'!W7</f>
        <v>35000</v>
      </c>
      <c r="X7" s="108">
        <f>'Amendment 1-Other Funds'!X7+'Other Funds-Revision No. 2'!X7</f>
        <v>50656</v>
      </c>
      <c r="Y7" s="108">
        <f>'Amendment 1-Other Funds'!Y7+'Other Funds-Revision No. 2'!Y7</f>
        <v>0</v>
      </c>
      <c r="Z7" s="108">
        <f>'Amendment 1-Other Funds'!Z7+'Other Funds-Revision No. 2'!Z7</f>
        <v>0</v>
      </c>
      <c r="AA7" s="108">
        <f>'Amendment 1-Other Funds'!AA7+'Other Funds-Revision No. 2'!AA7</f>
        <v>52859</v>
      </c>
      <c r="AB7" s="108">
        <f>'Amendment 1-Other Funds'!AB7+'Other Funds-Revision No. 2'!AB7</f>
        <v>50661</v>
      </c>
      <c r="AC7" s="108">
        <f>'Amendment 1-Other Funds'!AC7+'Other Funds-Revision No. 2'!AC7</f>
        <v>24634</v>
      </c>
      <c r="AD7" s="108">
        <f>'Amendment 1-Other Funds'!AD7+'Other Funds-Revision No. 2'!AD7</f>
        <v>0</v>
      </c>
      <c r="AE7" s="108">
        <f>'Amendment 1-Other Funds'!AE7+'Other Funds-Revision No. 2'!AE7</f>
        <v>20008</v>
      </c>
      <c r="AF7" s="108">
        <f aca="true" t="shared" si="0" ref="AF7:AF57">SUM(C7:AE7)</f>
        <v>1346693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08">
        <f>'Amendment 1-Other Funds'!C8+'Other Funds-Revision No. 2'!C8</f>
        <v>0</v>
      </c>
      <c r="D8" s="108">
        <f>'Amendment 1-Other Funds'!D8+'Other Funds-Revision No. 2'!D8</f>
        <v>6750</v>
      </c>
      <c r="E8" s="108">
        <f>'Amendment 1-Other Funds'!E8+'Other Funds-Revision No. 2'!E8</f>
        <v>0</v>
      </c>
      <c r="F8" s="108">
        <f>'Amendment 1-Other Funds'!F8+'Other Funds-Revision No. 2'!F8</f>
        <v>0</v>
      </c>
      <c r="G8" s="108">
        <f>'Amendment 1-Other Funds'!G8+'Other Funds-Revision No. 2'!G8</f>
        <v>0</v>
      </c>
      <c r="H8" s="108">
        <f>'Amendment 1-Other Funds'!H8+'Other Funds-Revision No. 2'!H8</f>
        <v>0</v>
      </c>
      <c r="I8" s="108">
        <f>'Amendment 1-Other Funds'!I8+'Other Funds-Revision No. 2'!I8</f>
        <v>0</v>
      </c>
      <c r="J8" s="108">
        <f>'Amendment 1-Other Funds'!J8+'Other Funds-Revision No. 2'!J8</f>
        <v>4768</v>
      </c>
      <c r="K8" s="108">
        <f>'Amendment 1-Other Funds'!K8+'Other Funds-Revision No. 2'!K8</f>
        <v>0</v>
      </c>
      <c r="L8" s="108">
        <f>'Amendment 1-Other Funds'!L8+'Other Funds-Revision No. 2'!L8</f>
        <v>312841</v>
      </c>
      <c r="M8" s="108">
        <f>'Amendment 1-Other Funds'!M8+'Other Funds-Revision No. 2'!M8</f>
        <v>40316</v>
      </c>
      <c r="N8" s="108">
        <f>'Amendment 1-Other Funds'!N8+'Other Funds-Revision No. 2'!N8</f>
        <v>0</v>
      </c>
      <c r="O8" s="108">
        <f>'Amendment 1-Other Funds'!O8+'Other Funds-Revision No. 2'!O8</f>
        <v>45622</v>
      </c>
      <c r="P8" s="108">
        <f>'Amendment 1-Other Funds'!P8+'Other Funds-Revision No. 2'!P8</f>
        <v>56352</v>
      </c>
      <c r="Q8" s="108">
        <f>'Amendment 1-Other Funds'!Q8+'Other Funds-Revision No. 2'!Q8</f>
        <v>250475</v>
      </c>
      <c r="R8" s="108">
        <f>'Amendment 1-Other Funds'!R8+'Other Funds-Revision No. 2'!R8</f>
        <v>79880</v>
      </c>
      <c r="S8" s="108">
        <f>'Amendment 1-Other Funds'!S8+'Other Funds-Revision No. 3'!T12</f>
        <v>51580</v>
      </c>
      <c r="T8" s="108">
        <f>'Amendment 1-Other Funds'!T8+'Other Funds-Revision No. 3'!U12</f>
        <v>50458.2</v>
      </c>
      <c r="U8" s="108">
        <f>'Amendment 1-Other Funds'!U8+'Other Funds-Revision No. 2'!U8</f>
        <v>33638.8</v>
      </c>
      <c r="V8" s="108">
        <f>'Amendment 1-Other Funds'!V8+'Other Funds-Revision No. 2'!V8</f>
        <v>4934</v>
      </c>
      <c r="W8" s="108">
        <f>'Amendment 1-Other Funds'!W8+'Other Funds-Revision No. 2'!W8</f>
        <v>16478</v>
      </c>
      <c r="X8" s="108">
        <f>'Amendment 1-Other Funds'!X8+'Other Funds-Revision No. 2'!X8</f>
        <v>0</v>
      </c>
      <c r="Y8" s="108">
        <f>'Amendment 1-Other Funds'!Y8+'Other Funds-Revision No. 2'!Y8</f>
        <v>0</v>
      </c>
      <c r="Z8" s="108">
        <f>'Amendment 1-Other Funds'!Z8+'Other Funds-Revision No. 2'!Z8</f>
        <v>0</v>
      </c>
      <c r="AA8" s="108">
        <f>'Amendment 1-Other Funds'!AA8+'Other Funds-Revision No. 2'!AA8</f>
        <v>0</v>
      </c>
      <c r="AB8" s="108">
        <f>'Amendment 1-Other Funds'!AB8+'Other Funds-Revision No. 2'!AB8</f>
        <v>0</v>
      </c>
      <c r="AC8" s="108">
        <f>'Amendment 1-Other Funds'!AC8+'Other Funds-Revision No. 2'!AC8</f>
        <v>0</v>
      </c>
      <c r="AD8" s="108">
        <f>'Amendment 1-Other Funds'!AD8+'Other Funds-Revision No. 2'!AD8</f>
        <v>0</v>
      </c>
      <c r="AE8" s="108">
        <f>'Amendment 1-Other Funds'!AE8+'Other Funds-Revision No. 2'!AE8</f>
        <v>61776</v>
      </c>
      <c r="AF8" s="108">
        <f t="shared" si="0"/>
        <v>1015869</v>
      </c>
    </row>
    <row r="9" spans="1:32" ht="15.75">
      <c r="A9" s="230" t="str">
        <f>+'Original ABG Allocation'!A9</f>
        <v>04</v>
      </c>
      <c r="B9" s="230" t="str">
        <f>+'Original ABG Allocation'!B9</f>
        <v>BEAVER</v>
      </c>
      <c r="C9" s="108">
        <f>'Amendment 1-Other Funds'!C9+'Other Funds-Revision No. 2'!C9</f>
        <v>0</v>
      </c>
      <c r="D9" s="108">
        <f>'Amendment 1-Other Funds'!D9+'Other Funds-Revision No. 2'!D9</f>
        <v>8025</v>
      </c>
      <c r="E9" s="108">
        <f>'Amendment 1-Other Funds'!E9+'Other Funds-Revision No. 2'!E9</f>
        <v>0</v>
      </c>
      <c r="F9" s="108">
        <f>'Amendment 1-Other Funds'!F9+'Other Funds-Revision No. 2'!F9</f>
        <v>0</v>
      </c>
      <c r="G9" s="108">
        <f>'Amendment 1-Other Funds'!G9+'Other Funds-Revision No. 2'!G9</f>
        <v>0</v>
      </c>
      <c r="H9" s="108">
        <f>'Amendment 1-Other Funds'!H9+'Other Funds-Revision No. 2'!H9</f>
        <v>0</v>
      </c>
      <c r="I9" s="108">
        <f>'Amendment 1-Other Funds'!I9+'Other Funds-Revision No. 2'!I9</f>
        <v>0</v>
      </c>
      <c r="J9" s="108">
        <f>'Amendment 1-Other Funds'!J9+'Other Funds-Revision No. 2'!J9</f>
        <v>4768</v>
      </c>
      <c r="K9" s="108">
        <f>'Amendment 1-Other Funds'!K9+'Other Funds-Revision No. 2'!K9</f>
        <v>0</v>
      </c>
      <c r="L9" s="108">
        <f>'Amendment 1-Other Funds'!L9+'Other Funds-Revision No. 2'!L9</f>
        <v>418134</v>
      </c>
      <c r="M9" s="108">
        <f>'Amendment 1-Other Funds'!M9+'Other Funds-Revision No. 2'!M9</f>
        <v>69534</v>
      </c>
      <c r="N9" s="108">
        <f>'Amendment 1-Other Funds'!N9+'Other Funds-Revision No. 2'!N9</f>
        <v>0</v>
      </c>
      <c r="O9" s="108">
        <f>'Amendment 1-Other Funds'!O9+'Other Funds-Revision No. 2'!O9</f>
        <v>54194</v>
      </c>
      <c r="P9" s="108">
        <f>'Amendment 1-Other Funds'!P9+'Other Funds-Revision No. 2'!P9</f>
        <v>50000</v>
      </c>
      <c r="Q9" s="108">
        <f>'Amendment 1-Other Funds'!Q9+'Other Funds-Revision No. 2'!Q9</f>
        <v>0</v>
      </c>
      <c r="R9" s="108">
        <f>'Amendment 1-Other Funds'!R9+'Other Funds-Revision No. 2'!R9</f>
        <v>0</v>
      </c>
      <c r="S9" s="108">
        <f>'Amendment 1-Other Funds'!S9+'Other Funds-Revision No. 3'!T13</f>
        <v>80000</v>
      </c>
      <c r="T9" s="108">
        <f>'Amendment 1-Other Funds'!T9+'Other Funds-Revision No. 3'!U13</f>
        <v>60000</v>
      </c>
      <c r="U9" s="108">
        <f>'Amendment 1-Other Funds'!U9+'Other Funds-Revision No. 2'!U9</f>
        <v>40000</v>
      </c>
      <c r="V9" s="108">
        <f>'Amendment 1-Other Funds'!V9+'Other Funds-Revision No. 2'!V9</f>
        <v>8000</v>
      </c>
      <c r="W9" s="108">
        <f>'Amendment 1-Other Funds'!W9+'Other Funds-Revision No. 2'!W9</f>
        <v>15000</v>
      </c>
      <c r="X9" s="108">
        <f>'Amendment 1-Other Funds'!X9+'Other Funds-Revision No. 2'!X9</f>
        <v>0</v>
      </c>
      <c r="Y9" s="108">
        <f>'Amendment 1-Other Funds'!Y9+'Other Funds-Revision No. 2'!Y9</f>
        <v>94018</v>
      </c>
      <c r="Z9" s="108">
        <f>'Amendment 1-Other Funds'!Z9+'Other Funds-Revision No. 2'!Z9</f>
        <v>52939</v>
      </c>
      <c r="AA9" s="108">
        <f>'Amendment 1-Other Funds'!AA9+'Other Funds-Revision No. 2'!AA9</f>
        <v>127009</v>
      </c>
      <c r="AB9" s="108">
        <f>'Amendment 1-Other Funds'!AB9+'Other Funds-Revision No. 2'!AB9</f>
        <v>288673</v>
      </c>
      <c r="AC9" s="108">
        <f>'Amendment 1-Other Funds'!AC9+'Other Funds-Revision No. 2'!AC9</f>
        <v>52992</v>
      </c>
      <c r="AD9" s="108">
        <f>'Amendment 1-Other Funds'!AD9+'Other Funds-Revision No. 2'!AD9</f>
        <v>0</v>
      </c>
      <c r="AE9" s="108">
        <f>'Amendment 1-Other Funds'!AE9+'Other Funds-Revision No. 2'!AE9</f>
        <v>14256</v>
      </c>
      <c r="AF9" s="108">
        <f t="shared" si="0"/>
        <v>1437542</v>
      </c>
    </row>
    <row r="10" spans="1:32" ht="15.75">
      <c r="A10" s="230" t="str">
        <f>+'Original ABG Allocation'!A10</f>
        <v>05</v>
      </c>
      <c r="B10" s="230" t="str">
        <f>+'Original ABG Allocation'!B10</f>
        <v>INDIANA</v>
      </c>
      <c r="C10" s="108">
        <f>'Amendment 1-Other Funds'!C10+'Other Funds-Revision No. 2'!C10</f>
        <v>0</v>
      </c>
      <c r="D10" s="108">
        <f>'Amendment 1-Other Funds'!D10+'Other Funds-Revision No. 2'!D10</f>
        <v>5475</v>
      </c>
      <c r="E10" s="108">
        <f>'Amendment 1-Other Funds'!E10+'Other Funds-Revision No. 2'!E10</f>
        <v>0</v>
      </c>
      <c r="F10" s="108">
        <f>'Amendment 1-Other Funds'!F10+'Other Funds-Revision No. 2'!F10</f>
        <v>0</v>
      </c>
      <c r="G10" s="108">
        <f>'Amendment 1-Other Funds'!G10+'Other Funds-Revision No. 2'!G10</f>
        <v>0</v>
      </c>
      <c r="H10" s="108">
        <f>'Amendment 1-Other Funds'!H10+'Other Funds-Revision No. 2'!H10</f>
        <v>0</v>
      </c>
      <c r="I10" s="108">
        <f>'Amendment 1-Other Funds'!I10+'Other Funds-Revision No. 2'!I10</f>
        <v>0</v>
      </c>
      <c r="J10" s="108">
        <f>'Amendment 1-Other Funds'!J10+'Other Funds-Revision No. 2'!J10</f>
        <v>3899</v>
      </c>
      <c r="K10" s="108">
        <f>'Amendment 1-Other Funds'!K10+'Other Funds-Revision No. 2'!K10</f>
        <v>0</v>
      </c>
      <c r="L10" s="108">
        <f>'Amendment 1-Other Funds'!L10+'Other Funds-Revision No. 2'!L10</f>
        <v>438640</v>
      </c>
      <c r="M10" s="108">
        <f>'Amendment 1-Other Funds'!M10+'Other Funds-Revision No. 2'!M10</f>
        <v>38394</v>
      </c>
      <c r="N10" s="108">
        <f>'Amendment 1-Other Funds'!N10+'Other Funds-Revision No. 2'!N10</f>
        <v>0</v>
      </c>
      <c r="O10" s="108">
        <f>'Amendment 1-Other Funds'!O10+'Other Funds-Revision No. 2'!O10</f>
        <v>31195</v>
      </c>
      <c r="P10" s="108">
        <f>'Amendment 1-Other Funds'!P10+'Other Funds-Revision No. 2'!P10</f>
        <v>0</v>
      </c>
      <c r="Q10" s="108">
        <f>'Amendment 1-Other Funds'!Q10+'Other Funds-Revision No. 2'!Q10</f>
        <v>0</v>
      </c>
      <c r="R10" s="108">
        <f>'Amendment 1-Other Funds'!R10+'Other Funds-Revision No. 2'!R10</f>
        <v>6000</v>
      </c>
      <c r="S10" s="108">
        <f>'Amendment 1-Other Funds'!S10+'Other Funds-Revision No. 3'!T14</f>
        <v>9913</v>
      </c>
      <c r="T10" s="108">
        <f>'Amendment 1-Other Funds'!T10+'Other Funds-Revision No. 3'!U14</f>
        <v>3600</v>
      </c>
      <c r="U10" s="108">
        <f>'Amendment 1-Other Funds'!U10+'Other Funds-Revision No. 2'!U10</f>
        <v>2400</v>
      </c>
      <c r="V10" s="108">
        <f>'Amendment 1-Other Funds'!V10+'Other Funds-Revision No. 2'!V10</f>
        <v>3000</v>
      </c>
      <c r="W10" s="108">
        <f>'Amendment 1-Other Funds'!W10+'Other Funds-Revision No. 2'!W10</f>
        <v>4000</v>
      </c>
      <c r="X10" s="108">
        <f>'Amendment 1-Other Funds'!X10+'Other Funds-Revision No. 2'!X10</f>
        <v>0</v>
      </c>
      <c r="Y10" s="108">
        <f>'Amendment 1-Other Funds'!Y10+'Other Funds-Revision No. 2'!Y10</f>
        <v>0</v>
      </c>
      <c r="Z10" s="108">
        <f>'Amendment 1-Other Funds'!Z10+'Other Funds-Revision No. 2'!Z10</f>
        <v>0</v>
      </c>
      <c r="AA10" s="108">
        <f>'Amendment 1-Other Funds'!AA10+'Other Funds-Revision No. 2'!AA10</f>
        <v>14038</v>
      </c>
      <c r="AB10" s="108">
        <f>'Amendment 1-Other Funds'!AB10+'Other Funds-Revision No. 2'!AB10</f>
        <v>163922</v>
      </c>
      <c r="AC10" s="108">
        <f>'Amendment 1-Other Funds'!AC10+'Other Funds-Revision No. 2'!AC10</f>
        <v>16063</v>
      </c>
      <c r="AD10" s="108">
        <f>'Amendment 1-Other Funds'!AD10+'Other Funds-Revision No. 2'!AD10</f>
        <v>0</v>
      </c>
      <c r="AE10" s="108">
        <f>'Amendment 1-Other Funds'!AE10+'Other Funds-Revision No. 2'!AE10</f>
        <v>25760</v>
      </c>
      <c r="AF10" s="108">
        <f t="shared" si="0"/>
        <v>766299</v>
      </c>
    </row>
    <row r="11" spans="1:32" ht="15.75">
      <c r="A11" s="230" t="str">
        <f>+'Original ABG Allocation'!A11</f>
        <v>06</v>
      </c>
      <c r="B11" s="230" t="str">
        <f>+'Original ABG Allocation'!B11</f>
        <v>ALLEGHENY</v>
      </c>
      <c r="C11" s="108">
        <f>'Amendment 1-Other Funds'!C11+'Other Funds-Revision No. 2'!C11</f>
        <v>0</v>
      </c>
      <c r="D11" s="108">
        <f>'Amendment 1-Other Funds'!D11+'Other Funds-Revision No. 2'!D11</f>
        <v>17800</v>
      </c>
      <c r="E11" s="108">
        <f>'Amendment 1-Other Funds'!E11+'Other Funds-Revision No. 2'!E11</f>
        <v>0</v>
      </c>
      <c r="F11" s="108">
        <f>'Amendment 1-Other Funds'!F11+'Other Funds-Revision No. 2'!F11</f>
        <v>0</v>
      </c>
      <c r="G11" s="108">
        <f>'Amendment 1-Other Funds'!G11+'Other Funds-Revision No. 2'!G11</f>
        <v>0</v>
      </c>
      <c r="H11" s="108">
        <f>'Amendment 1-Other Funds'!H11+'Other Funds-Revision No. 2'!H11</f>
        <v>0</v>
      </c>
      <c r="I11" s="108">
        <f>'Amendment 1-Other Funds'!I11+'Other Funds-Revision No. 2'!I11</f>
        <v>0</v>
      </c>
      <c r="J11" s="108">
        <f>'Amendment 1-Other Funds'!J11+'Other Funds-Revision No. 2'!J11</f>
        <v>25022</v>
      </c>
      <c r="K11" s="108">
        <f>'Amendment 1-Other Funds'!K11+'Other Funds-Revision No. 2'!K11</f>
        <v>0</v>
      </c>
      <c r="L11" s="108">
        <f>'Amendment 1-Other Funds'!L11+'Other Funds-Revision No. 2'!L11</f>
        <v>1496999</v>
      </c>
      <c r="M11" s="108">
        <f>'Amendment 1-Other Funds'!M11+'Other Funds-Revision No. 2'!M11</f>
        <v>586498</v>
      </c>
      <c r="N11" s="108">
        <f>'Amendment 1-Other Funds'!N11+'Other Funds-Revision No. 2'!N11</f>
        <v>0</v>
      </c>
      <c r="O11" s="108">
        <f>'Amendment 1-Other Funds'!O11+'Other Funds-Revision No. 2'!O11</f>
        <v>46330</v>
      </c>
      <c r="P11" s="108">
        <f>'Amendment 1-Other Funds'!P11+'Other Funds-Revision No. 2'!P11</f>
        <v>80000</v>
      </c>
      <c r="Q11" s="108">
        <f>'Amendment 1-Other Funds'!Q11+'Other Funds-Revision No. 2'!Q11</f>
        <v>369000</v>
      </c>
      <c r="R11" s="108">
        <f>'Amendment 1-Other Funds'!R11+'Other Funds-Revision No. 2'!R11</f>
        <v>469898</v>
      </c>
      <c r="S11" s="108">
        <f>'Amendment 1-Other Funds'!S11+'Other Funds-Revision No. 3'!T15</f>
        <v>526665</v>
      </c>
      <c r="T11" s="108">
        <f>'Amendment 1-Other Funds'!T11+'Other Funds-Revision No. 3'!U15</f>
        <v>515215.19999999995</v>
      </c>
      <c r="U11" s="108">
        <f>'Amendment 1-Other Funds'!U11+'Other Funds-Revision No. 2'!U11</f>
        <v>343476.80000000005</v>
      </c>
      <c r="V11" s="108">
        <f>'Amendment 1-Other Funds'!V11+'Other Funds-Revision No. 2'!V11</f>
        <v>50376</v>
      </c>
      <c r="W11" s="108">
        <f>'Amendment 1-Other Funds'!W11+'Other Funds-Revision No. 2'!W11</f>
        <v>168254</v>
      </c>
      <c r="X11" s="108">
        <f>'Amendment 1-Other Funds'!X11+'Other Funds-Revision No. 2'!X11</f>
        <v>0</v>
      </c>
      <c r="Y11" s="108">
        <f>'Amendment 1-Other Funds'!Y11+'Other Funds-Revision No. 2'!Y11</f>
        <v>0</v>
      </c>
      <c r="Z11" s="108">
        <f>'Amendment 1-Other Funds'!Z11+'Other Funds-Revision No. 2'!Z11</f>
        <v>0</v>
      </c>
      <c r="AA11" s="108">
        <f>'Amendment 1-Other Funds'!AA11+'Other Funds-Revision No. 2'!AA11</f>
        <v>0</v>
      </c>
      <c r="AB11" s="108">
        <f>'Amendment 1-Other Funds'!AB11+'Other Funds-Revision No. 2'!AB11</f>
        <v>0</v>
      </c>
      <c r="AC11" s="108">
        <f>'Amendment 1-Other Funds'!AC11+'Other Funds-Revision No. 2'!AC11</f>
        <v>0</v>
      </c>
      <c r="AD11" s="108">
        <f>'Amendment 1-Other Funds'!AD11+'Other Funds-Revision No. 2'!AD11</f>
        <v>0</v>
      </c>
      <c r="AE11" s="108">
        <f>'Amendment 1-Other Funds'!AE11+'Other Funds-Revision No. 2'!AE11</f>
        <v>119792</v>
      </c>
      <c r="AF11" s="108">
        <f t="shared" si="0"/>
        <v>4815326</v>
      </c>
    </row>
    <row r="12" spans="1:32" ht="15.75">
      <c r="A12" s="230" t="str">
        <f>+'Original ABG Allocation'!A12</f>
        <v>07</v>
      </c>
      <c r="B12" s="230" t="str">
        <f>+'Original ABG Allocation'!B12</f>
        <v>WESTMORELAND</v>
      </c>
      <c r="C12" s="108">
        <f>'Amendment 1-Other Funds'!C12+'Other Funds-Revision No. 2'!C12</f>
        <v>0</v>
      </c>
      <c r="D12" s="108">
        <f>'Amendment 1-Other Funds'!D12+'Other Funds-Revision No. 2'!D12</f>
        <v>6325</v>
      </c>
      <c r="E12" s="108">
        <f>'Amendment 1-Other Funds'!E12+'Other Funds-Revision No. 2'!E12</f>
        <v>0</v>
      </c>
      <c r="F12" s="108">
        <f>'Amendment 1-Other Funds'!F12+'Other Funds-Revision No. 2'!F12</f>
        <v>0</v>
      </c>
      <c r="G12" s="108">
        <f>'Amendment 1-Other Funds'!G12+'Other Funds-Revision No. 2'!G12</f>
        <v>0</v>
      </c>
      <c r="H12" s="108">
        <f>'Amendment 1-Other Funds'!H12+'Other Funds-Revision No. 2'!H12</f>
        <v>0</v>
      </c>
      <c r="I12" s="108">
        <f>'Amendment 1-Other Funds'!I12+'Other Funds-Revision No. 2'!I12</f>
        <v>0</v>
      </c>
      <c r="J12" s="108">
        <f>'Amendment 1-Other Funds'!J12+'Other Funds-Revision No. 2'!J12</f>
        <v>8388</v>
      </c>
      <c r="K12" s="108">
        <f>'Amendment 1-Other Funds'!K12+'Other Funds-Revision No. 2'!K12</f>
        <v>0</v>
      </c>
      <c r="L12" s="108">
        <f>'Amendment 1-Other Funds'!L12+'Other Funds-Revision No. 2'!L12</f>
        <v>754596</v>
      </c>
      <c r="M12" s="108">
        <f>'Amendment 1-Other Funds'!M12+'Other Funds-Revision No. 2'!M12</f>
        <v>160209</v>
      </c>
      <c r="N12" s="108">
        <f>'Amendment 1-Other Funds'!N12+'Other Funds-Revision No. 2'!N12</f>
        <v>0</v>
      </c>
      <c r="O12" s="108">
        <f>'Amendment 1-Other Funds'!O12+'Other Funds-Revision No. 2'!O12</f>
        <v>54194</v>
      </c>
      <c r="P12" s="108">
        <f>'Amendment 1-Other Funds'!P12+'Other Funds-Revision No. 2'!P12</f>
        <v>58688</v>
      </c>
      <c r="Q12" s="108">
        <f>'Amendment 1-Other Funds'!Q12+'Other Funds-Revision No. 2'!Q12</f>
        <v>0</v>
      </c>
      <c r="R12" s="108">
        <f>'Amendment 1-Other Funds'!R12+'Other Funds-Revision No. 2'!R12</f>
        <v>0</v>
      </c>
      <c r="S12" s="108">
        <f>'Amendment 1-Other Funds'!S12+'Other Funds-Revision No. 3'!T16</f>
        <v>167786</v>
      </c>
      <c r="T12" s="108">
        <f>'Amendment 1-Other Funds'!T12+'Other Funds-Revision No. 3'!U16</f>
        <v>164138.4</v>
      </c>
      <c r="U12" s="108">
        <f>'Amendment 1-Other Funds'!U12+'Other Funds-Revision No. 2'!U12</f>
        <v>109425.6</v>
      </c>
      <c r="V12" s="108">
        <f>'Amendment 1-Other Funds'!V12+'Other Funds-Revision No. 2'!V12</f>
        <v>16049</v>
      </c>
      <c r="W12" s="108">
        <f>'Amendment 1-Other Funds'!W12+'Other Funds-Revision No. 2'!W12</f>
        <v>53603</v>
      </c>
      <c r="X12" s="108">
        <f>'Amendment 1-Other Funds'!X12+'Other Funds-Revision No. 2'!X12</f>
        <v>48987</v>
      </c>
      <c r="Y12" s="108">
        <f>'Amendment 1-Other Funds'!Y12+'Other Funds-Revision No. 2'!Y12</f>
        <v>0</v>
      </c>
      <c r="Z12" s="108">
        <f>'Amendment 1-Other Funds'!Z12+'Other Funds-Revision No. 2'!Z12</f>
        <v>0</v>
      </c>
      <c r="AA12" s="108">
        <f>'Amendment 1-Other Funds'!AA12+'Other Funds-Revision No. 2'!AA12</f>
        <v>0</v>
      </c>
      <c r="AB12" s="108">
        <f>'Amendment 1-Other Funds'!AB12+'Other Funds-Revision No. 2'!AB12</f>
        <v>0</v>
      </c>
      <c r="AC12" s="108">
        <f>'Amendment 1-Other Funds'!AC12+'Other Funds-Revision No. 2'!AC12</f>
        <v>0</v>
      </c>
      <c r="AD12" s="108">
        <f>'Amendment 1-Other Funds'!AD12+'Other Funds-Revision No. 2'!AD12</f>
        <v>0</v>
      </c>
      <c r="AE12" s="108">
        <f>'Amendment 1-Other Funds'!AE12+'Other Funds-Revision No. 2'!AE12</f>
        <v>74776</v>
      </c>
      <c r="AF12" s="108">
        <f t="shared" si="0"/>
        <v>1677165</v>
      </c>
    </row>
    <row r="13" spans="1:32" ht="15.75">
      <c r="A13" s="230" t="str">
        <f>+'Original ABG Allocation'!A13</f>
        <v>08</v>
      </c>
      <c r="B13" s="230" t="str">
        <f>+'Original ABG Allocation'!B13</f>
        <v>WASH/FAY/GREENE</v>
      </c>
      <c r="C13" s="108">
        <f>'Amendment 1-Other Funds'!C13+'Other Funds-Revision No. 2'!C13</f>
        <v>0</v>
      </c>
      <c r="D13" s="108">
        <f>'Amendment 1-Other Funds'!D13+'Other Funds-Revision No. 2'!D13</f>
        <v>22050</v>
      </c>
      <c r="E13" s="108">
        <f>'Amendment 1-Other Funds'!E13+'Other Funds-Revision No. 2'!E13</f>
        <v>0</v>
      </c>
      <c r="F13" s="108">
        <f>'Amendment 1-Other Funds'!F13+'Other Funds-Revision No. 2'!F13</f>
        <v>0</v>
      </c>
      <c r="G13" s="108">
        <f>'Amendment 1-Other Funds'!G13+'Other Funds-Revision No. 2'!G13</f>
        <v>97875</v>
      </c>
      <c r="H13" s="108">
        <f>'Amendment 1-Other Funds'!H13+'Other Funds-Revision No. 2'!H13</f>
        <v>0</v>
      </c>
      <c r="I13" s="108">
        <f>'Amendment 1-Other Funds'!I13+'Other Funds-Revision No. 2'!I13</f>
        <v>0</v>
      </c>
      <c r="J13" s="108">
        <f>'Amendment 1-Other Funds'!J13+'Other Funds-Revision No. 2'!J13</f>
        <v>7851</v>
      </c>
      <c r="K13" s="108">
        <f>'Amendment 1-Other Funds'!K13+'Other Funds-Revision No. 2'!K13</f>
        <v>52000</v>
      </c>
      <c r="L13" s="108">
        <f>'Amendment 1-Other Funds'!L13+'Other Funds-Revision No. 2'!L13</f>
        <v>601984</v>
      </c>
      <c r="M13" s="108">
        <f>'Amendment 1-Other Funds'!M13+'Other Funds-Revision No. 2'!M13</f>
        <v>186776</v>
      </c>
      <c r="N13" s="108">
        <f>'Amendment 1-Other Funds'!N13+'Other Funds-Revision No. 2'!N13</f>
        <v>0</v>
      </c>
      <c r="O13" s="108">
        <f>'Amendment 1-Other Funds'!O13+'Other Funds-Revision No. 2'!O13</f>
        <v>54194</v>
      </c>
      <c r="P13" s="108">
        <f>'Amendment 1-Other Funds'!P13+'Other Funds-Revision No. 2'!P13</f>
        <v>100000</v>
      </c>
      <c r="Q13" s="108">
        <f>'Amendment 1-Other Funds'!Q13+'Other Funds-Revision No. 2'!Q13</f>
        <v>0</v>
      </c>
      <c r="R13" s="108">
        <f>'Amendment 1-Other Funds'!R13+'Other Funds-Revision No. 2'!R13</f>
        <v>68128</v>
      </c>
      <c r="S13" s="108">
        <f>'Amendment 1-Other Funds'!S13+'Other Funds-Revision No. 3'!T17</f>
        <v>212744</v>
      </c>
      <c r="T13" s="108">
        <f>'Amendment 1-Other Funds'!T13+'Other Funds-Revision No. 3'!U17</f>
        <v>208119</v>
      </c>
      <c r="U13" s="108">
        <f>'Amendment 1-Other Funds'!U13+'Other Funds-Revision No. 2'!U13</f>
        <v>138746</v>
      </c>
      <c r="V13" s="108">
        <f>'Amendment 1-Other Funds'!V13+'Other Funds-Revision No. 2'!V13</f>
        <v>20349</v>
      </c>
      <c r="W13" s="108">
        <f>'Amendment 1-Other Funds'!W13+'Other Funds-Revision No. 2'!W13</f>
        <v>67965</v>
      </c>
      <c r="X13" s="108">
        <f>'Amendment 1-Other Funds'!X13+'Other Funds-Revision No. 2'!X13</f>
        <v>149565</v>
      </c>
      <c r="Y13" s="108">
        <f>'Amendment 1-Other Funds'!Y13+'Other Funds-Revision No. 2'!Y13</f>
        <v>0</v>
      </c>
      <c r="Z13" s="108">
        <f>'Amendment 1-Other Funds'!Z13+'Other Funds-Revision No. 2'!Z13</f>
        <v>0</v>
      </c>
      <c r="AA13" s="108">
        <f>'Amendment 1-Other Funds'!AA13+'Other Funds-Revision No. 2'!AA13</f>
        <v>0</v>
      </c>
      <c r="AB13" s="108">
        <f>'Amendment 1-Other Funds'!AB13+'Other Funds-Revision No. 2'!AB13</f>
        <v>0</v>
      </c>
      <c r="AC13" s="108">
        <f>'Amendment 1-Other Funds'!AC13+'Other Funds-Revision No. 2'!AC13</f>
        <v>0</v>
      </c>
      <c r="AD13" s="108">
        <f>'Amendment 1-Other Funds'!AD13+'Other Funds-Revision No. 2'!AD13</f>
        <v>0</v>
      </c>
      <c r="AE13" s="108">
        <f>'Amendment 1-Other Funds'!AE13+'Other Funds-Revision No. 2'!AE13</f>
        <v>121296</v>
      </c>
      <c r="AF13" s="108">
        <f t="shared" si="0"/>
        <v>2109642</v>
      </c>
    </row>
    <row r="14" spans="1:32" ht="15.75">
      <c r="A14" s="230" t="str">
        <f>+'Original ABG Allocation'!A14</f>
        <v>09</v>
      </c>
      <c r="B14" s="230" t="str">
        <f>+'Original ABG Allocation'!B14</f>
        <v>SOMERSET</v>
      </c>
      <c r="C14" s="108">
        <f>'Amendment 1-Other Funds'!C14+'Other Funds-Revision No. 2'!C14</f>
        <v>0</v>
      </c>
      <c r="D14" s="108">
        <f>'Amendment 1-Other Funds'!D14+'Other Funds-Revision No. 2'!D14</f>
        <v>11850</v>
      </c>
      <c r="E14" s="108">
        <f>'Amendment 1-Other Funds'!E14+'Other Funds-Revision No. 2'!E14</f>
        <v>0</v>
      </c>
      <c r="F14" s="108">
        <f>'Amendment 1-Other Funds'!F14+'Other Funds-Revision No. 2'!F14</f>
        <v>2880</v>
      </c>
      <c r="G14" s="108">
        <f>'Amendment 1-Other Funds'!G14+'Other Funds-Revision No. 2'!G14</f>
        <v>0</v>
      </c>
      <c r="H14" s="108">
        <f>'Amendment 1-Other Funds'!H14+'Other Funds-Revision No. 2'!H14</f>
        <v>0</v>
      </c>
      <c r="I14" s="108">
        <f>'Amendment 1-Other Funds'!I14+'Other Funds-Revision No. 2'!I14</f>
        <v>0</v>
      </c>
      <c r="J14" s="108">
        <f>'Amendment 1-Other Funds'!J14+'Other Funds-Revision No. 2'!J14</f>
        <v>4735</v>
      </c>
      <c r="K14" s="108">
        <f>'Amendment 1-Other Funds'!K14+'Other Funds-Revision No. 2'!K14</f>
        <v>0</v>
      </c>
      <c r="L14" s="108">
        <f>'Amendment 1-Other Funds'!L14+'Other Funds-Revision No. 2'!L14</f>
        <v>696406</v>
      </c>
      <c r="M14" s="108">
        <f>'Amendment 1-Other Funds'!M14+'Other Funds-Revision No. 2'!M14</f>
        <v>48104</v>
      </c>
      <c r="N14" s="108">
        <f>'Amendment 1-Other Funds'!N14+'Other Funds-Revision No. 2'!N14</f>
        <v>0</v>
      </c>
      <c r="O14" s="108">
        <f>'Amendment 1-Other Funds'!O14+'Other Funds-Revision No. 2'!O14</f>
        <v>54194</v>
      </c>
      <c r="P14" s="108">
        <f>'Amendment 1-Other Funds'!P14+'Other Funds-Revision No. 2'!P14</f>
        <v>0</v>
      </c>
      <c r="Q14" s="108">
        <f>'Amendment 1-Other Funds'!Q14+'Other Funds-Revision No. 2'!Q14</f>
        <v>722318</v>
      </c>
      <c r="R14" s="108">
        <f>'Amendment 1-Other Funds'!R14+'Other Funds-Revision No. 2'!R14</f>
        <v>0</v>
      </c>
      <c r="S14" s="108">
        <f>'Amendment 1-Other Funds'!S14+'Other Funds-Revision No. 3'!T18</f>
        <v>55326</v>
      </c>
      <c r="T14" s="108">
        <f>'Amendment 1-Other Funds'!T14+'Other Funds-Revision No. 3'!U18</f>
        <v>54123.6</v>
      </c>
      <c r="U14" s="108">
        <f>'Amendment 1-Other Funds'!U14+'Other Funds-Revision No. 2'!U14</f>
        <v>36082.4</v>
      </c>
      <c r="V14" s="108">
        <f>'Amendment 1-Other Funds'!V14+'Other Funds-Revision No. 2'!V14</f>
        <v>5292</v>
      </c>
      <c r="W14" s="108">
        <f>'Amendment 1-Other Funds'!W14+'Other Funds-Revision No. 2'!W14</f>
        <v>17675</v>
      </c>
      <c r="X14" s="108">
        <f>'Amendment 1-Other Funds'!X14+'Other Funds-Revision No. 2'!X14</f>
        <v>0</v>
      </c>
      <c r="Y14" s="108">
        <f>'Amendment 1-Other Funds'!Y14+'Other Funds-Revision No. 2'!Y14</f>
        <v>0</v>
      </c>
      <c r="Z14" s="108">
        <f>'Amendment 1-Other Funds'!Z14+'Other Funds-Revision No. 2'!Z14</f>
        <v>0</v>
      </c>
      <c r="AA14" s="108">
        <f>'Amendment 1-Other Funds'!AA14+'Other Funds-Revision No. 2'!AA14</f>
        <v>0</v>
      </c>
      <c r="AB14" s="108">
        <f>'Amendment 1-Other Funds'!AB14+'Other Funds-Revision No. 2'!AB14</f>
        <v>0</v>
      </c>
      <c r="AC14" s="108">
        <f>'Amendment 1-Other Funds'!AC14+'Other Funds-Revision No. 2'!AC14</f>
        <v>0</v>
      </c>
      <c r="AD14" s="108">
        <f>'Amendment 1-Other Funds'!AD14+'Other Funds-Revision No. 2'!AD14</f>
        <v>0</v>
      </c>
      <c r="AE14" s="108">
        <f>'Amendment 1-Other Funds'!AE14+'Other Funds-Revision No. 2'!AE14</f>
        <v>33264</v>
      </c>
      <c r="AF14" s="108">
        <f t="shared" si="0"/>
        <v>1742250</v>
      </c>
    </row>
    <row r="15" spans="1:32" ht="15.75">
      <c r="A15" s="230" t="str">
        <f>+'Original ABG Allocation'!A15</f>
        <v>10</v>
      </c>
      <c r="B15" s="230" t="str">
        <f>+'Original ABG Allocation'!B15</f>
        <v>CAMBRIA</v>
      </c>
      <c r="C15" s="108">
        <f>'Amendment 1-Other Funds'!C15+'Other Funds-Revision No. 2'!C15</f>
        <v>0</v>
      </c>
      <c r="D15" s="108">
        <f>'Amendment 1-Other Funds'!D15+'Other Funds-Revision No. 2'!D15</f>
        <v>7175</v>
      </c>
      <c r="E15" s="108">
        <f>'Amendment 1-Other Funds'!E15+'Other Funds-Revision No. 2'!E15</f>
        <v>14700</v>
      </c>
      <c r="F15" s="108">
        <f>'Amendment 1-Other Funds'!F15+'Other Funds-Revision No. 2'!F15</f>
        <v>0</v>
      </c>
      <c r="G15" s="108">
        <f>'Amendment 1-Other Funds'!G15+'Other Funds-Revision No. 2'!G15</f>
        <v>0</v>
      </c>
      <c r="H15" s="108">
        <f>'Amendment 1-Other Funds'!H15+'Other Funds-Revision No. 2'!H15</f>
        <v>0</v>
      </c>
      <c r="I15" s="108">
        <f>'Amendment 1-Other Funds'!I15+'Other Funds-Revision No. 2'!I15</f>
        <v>0</v>
      </c>
      <c r="J15" s="108">
        <f>'Amendment 1-Other Funds'!J15+'Other Funds-Revision No. 2'!J15</f>
        <v>5675</v>
      </c>
      <c r="K15" s="108">
        <f>'Amendment 1-Other Funds'!K15+'Other Funds-Revision No. 2'!K15</f>
        <v>0</v>
      </c>
      <c r="L15" s="108">
        <f>'Amendment 1-Other Funds'!L15+'Other Funds-Revision No. 2'!L15</f>
        <v>358494</v>
      </c>
      <c r="M15" s="108">
        <f>'Amendment 1-Other Funds'!M15+'Other Funds-Revision No. 2'!M15</f>
        <v>82039</v>
      </c>
      <c r="N15" s="108">
        <f>'Amendment 1-Other Funds'!N15+'Other Funds-Revision No. 2'!N15</f>
        <v>0</v>
      </c>
      <c r="O15" s="108">
        <f>'Amendment 1-Other Funds'!O15+'Other Funds-Revision No. 2'!O15</f>
        <v>54194</v>
      </c>
      <c r="P15" s="108">
        <f>'Amendment 1-Other Funds'!P15+'Other Funds-Revision No. 2'!P15</f>
        <v>0</v>
      </c>
      <c r="Q15" s="108">
        <f>'Amendment 1-Other Funds'!Q15+'Other Funds-Revision No. 2'!Q15</f>
        <v>0</v>
      </c>
      <c r="R15" s="108">
        <f>'Amendment 1-Other Funds'!R15+'Other Funds-Revision No. 2'!R15</f>
        <v>95000</v>
      </c>
      <c r="S15" s="108">
        <f>'Amendment 1-Other Funds'!S15+'Other Funds-Revision No. 3'!T19</f>
        <v>0</v>
      </c>
      <c r="T15" s="108">
        <f>'Amendment 1-Other Funds'!T15+'Other Funds-Revision No. 3'!U19</f>
        <v>0</v>
      </c>
      <c r="U15" s="108">
        <f>'Amendment 1-Other Funds'!U15+'Other Funds-Revision No. 2'!U15</f>
        <v>0</v>
      </c>
      <c r="V15" s="108">
        <f>'Amendment 1-Other Funds'!V15+'Other Funds-Revision No. 2'!V15</f>
        <v>0</v>
      </c>
      <c r="W15" s="108">
        <f>'Amendment 1-Other Funds'!W15+'Other Funds-Revision No. 2'!W15</f>
        <v>0</v>
      </c>
      <c r="X15" s="108">
        <f>'Amendment 1-Other Funds'!X15+'Other Funds-Revision No. 2'!X15</f>
        <v>0</v>
      </c>
      <c r="Y15" s="108">
        <f>'Amendment 1-Other Funds'!Y15+'Other Funds-Revision No. 2'!Y15</f>
        <v>0</v>
      </c>
      <c r="Z15" s="108">
        <f>'Amendment 1-Other Funds'!Z15+'Other Funds-Revision No. 2'!Z15</f>
        <v>0</v>
      </c>
      <c r="AA15" s="108">
        <f>'Amendment 1-Other Funds'!AA15+'Other Funds-Revision No. 2'!AA15</f>
        <v>0</v>
      </c>
      <c r="AB15" s="108">
        <f>'Amendment 1-Other Funds'!AB15+'Other Funds-Revision No. 2'!AB15</f>
        <v>0</v>
      </c>
      <c r="AC15" s="108">
        <f>'Amendment 1-Other Funds'!AC15+'Other Funds-Revision No. 2'!AC15</f>
        <v>0</v>
      </c>
      <c r="AD15" s="108">
        <f>'Amendment 1-Other Funds'!AD15+'Other Funds-Revision No. 2'!AD15</f>
        <v>0</v>
      </c>
      <c r="AE15" s="108">
        <f>'Amendment 1-Other Funds'!AE15+'Other Funds-Revision No. 2'!AE15</f>
        <v>43768</v>
      </c>
      <c r="AF15" s="108">
        <f t="shared" si="0"/>
        <v>661045</v>
      </c>
    </row>
    <row r="16" spans="1:32" ht="15.75">
      <c r="A16" s="230" t="str">
        <f>+'Original ABG Allocation'!A16</f>
        <v>11</v>
      </c>
      <c r="B16" s="230" t="str">
        <f>+'Original ABG Allocation'!B16</f>
        <v>BLAIR</v>
      </c>
      <c r="C16" s="108">
        <f>'Amendment 1-Other Funds'!C16+'Other Funds-Revision No. 2'!C16</f>
        <v>0</v>
      </c>
      <c r="D16" s="108">
        <f>'Amendment 1-Other Funds'!D16+'Other Funds-Revision No. 2'!D16</f>
        <v>12093.59</v>
      </c>
      <c r="E16" s="108">
        <f>'Amendment 1-Other Funds'!E16+'Other Funds-Revision No. 2'!E16</f>
        <v>1500</v>
      </c>
      <c r="F16" s="108">
        <f>'Amendment 1-Other Funds'!F16+'Other Funds-Revision No. 2'!F16</f>
        <v>0</v>
      </c>
      <c r="G16" s="108">
        <f>'Amendment 1-Other Funds'!G16+'Other Funds-Revision No. 2'!G16</f>
        <v>127438.76000000001</v>
      </c>
      <c r="H16" s="108">
        <f>'Amendment 1-Other Funds'!H16+'Other Funds-Revision No. 2'!H16</f>
        <v>200000</v>
      </c>
      <c r="I16" s="108">
        <f>'Amendment 1-Other Funds'!I16+'Other Funds-Revision No. 2'!I16</f>
        <v>0</v>
      </c>
      <c r="J16" s="108">
        <f>'Amendment 1-Other Funds'!J16+'Other Funds-Revision No. 2'!J16</f>
        <v>3768</v>
      </c>
      <c r="K16" s="108">
        <f>'Amendment 1-Other Funds'!K16+'Other Funds-Revision No. 2'!K16</f>
        <v>0</v>
      </c>
      <c r="L16" s="108">
        <f>'Amendment 1-Other Funds'!L16+'Other Funds-Revision No. 2'!L16</f>
        <v>183294</v>
      </c>
      <c r="M16" s="108">
        <f>'Amendment 1-Other Funds'!M16+'Other Funds-Revision No. 2'!M16</f>
        <v>55337</v>
      </c>
      <c r="N16" s="108">
        <f>'Amendment 1-Other Funds'!N16+'Other Funds-Revision No. 2'!N16</f>
        <v>250000</v>
      </c>
      <c r="O16" s="108">
        <f>'Amendment 1-Other Funds'!O16+'Other Funds-Revision No. 2'!O16</f>
        <v>54194</v>
      </c>
      <c r="P16" s="108">
        <f>'Amendment 1-Other Funds'!P16+'Other Funds-Revision No. 2'!P16</f>
        <v>0</v>
      </c>
      <c r="Q16" s="108">
        <f>'Amendment 1-Other Funds'!Q16+'Other Funds-Revision No. 2'!Q16</f>
        <v>32770</v>
      </c>
      <c r="R16" s="108">
        <f>'Amendment 1-Other Funds'!R16+'Other Funds-Revision No. 2'!R16</f>
        <v>50058</v>
      </c>
      <c r="S16" s="108">
        <f>'Amendment 1-Other Funds'!S16+'Other Funds-Revision No. 3'!T20</f>
        <v>183020</v>
      </c>
      <c r="T16" s="108">
        <f>'Amendment 1-Other Funds'!T16+'Other Funds-Revision No. 3'!U20</f>
        <v>90000</v>
      </c>
      <c r="U16" s="108">
        <f>'Amendment 1-Other Funds'!U16+'Other Funds-Revision No. 2'!U16</f>
        <v>60000</v>
      </c>
      <c r="V16" s="108">
        <f>'Amendment 1-Other Funds'!V16+'Other Funds-Revision No. 2'!V16</f>
        <v>0</v>
      </c>
      <c r="W16" s="108">
        <f>'Amendment 1-Other Funds'!W16+'Other Funds-Revision No. 2'!W16</f>
        <v>58469</v>
      </c>
      <c r="X16" s="108">
        <f>'Amendment 1-Other Funds'!X16+'Other Funds-Revision No. 2'!X16</f>
        <v>51580</v>
      </c>
      <c r="Y16" s="108">
        <f>'Amendment 1-Other Funds'!Y16+'Other Funds-Revision No. 2'!Y16</f>
        <v>0</v>
      </c>
      <c r="Z16" s="108">
        <f>'Amendment 1-Other Funds'!Z16+'Other Funds-Revision No. 2'!Z16</f>
        <v>0</v>
      </c>
      <c r="AA16" s="108">
        <f>'Amendment 1-Other Funds'!AA16+'Other Funds-Revision No. 2'!AA16</f>
        <v>92796</v>
      </c>
      <c r="AB16" s="108">
        <f>'Amendment 1-Other Funds'!AB16+'Other Funds-Revision No. 2'!AB16</f>
        <v>4657</v>
      </c>
      <c r="AC16" s="108">
        <f>'Amendment 1-Other Funds'!AC16+'Other Funds-Revision No. 2'!AC16</f>
        <v>9393</v>
      </c>
      <c r="AD16" s="108">
        <f>'Amendment 1-Other Funds'!AD16+'Other Funds-Revision No. 2'!AD16</f>
        <v>33612</v>
      </c>
      <c r="AE16" s="108">
        <f>'Amendment 1-Other Funds'!AE16+'Other Funds-Revision No. 2'!AE16</f>
        <v>19008</v>
      </c>
      <c r="AF16" s="108">
        <f t="shared" si="0"/>
        <v>1572988.35</v>
      </c>
    </row>
    <row r="17" spans="1:32" ht="15.75">
      <c r="A17" s="230" t="str">
        <f>+'Original ABG Allocation'!A17</f>
        <v>12</v>
      </c>
      <c r="B17" s="230" t="str">
        <f>+'Original ABG Allocation'!B17</f>
        <v>BED/FULT/HUNT</v>
      </c>
      <c r="C17" s="108">
        <f>'Amendment 1-Other Funds'!C17+'Other Funds-Revision No. 2'!C17</f>
        <v>0</v>
      </c>
      <c r="D17" s="108">
        <f>'Amendment 1-Other Funds'!D17+'Other Funds-Revision No. 2'!D17</f>
        <v>4200</v>
      </c>
      <c r="E17" s="108">
        <f>'Amendment 1-Other Funds'!E17+'Other Funds-Revision No. 2'!E17</f>
        <v>0</v>
      </c>
      <c r="F17" s="108">
        <f>'Amendment 1-Other Funds'!F17+'Other Funds-Revision No. 2'!F17</f>
        <v>0</v>
      </c>
      <c r="G17" s="108">
        <f>'Amendment 1-Other Funds'!G17+'Other Funds-Revision No. 2'!G17</f>
        <v>0</v>
      </c>
      <c r="H17" s="108">
        <f>'Amendment 1-Other Funds'!H17+'Other Funds-Revision No. 2'!H17</f>
        <v>0</v>
      </c>
      <c r="I17" s="108">
        <f>'Amendment 1-Other Funds'!I17+'Other Funds-Revision No. 2'!I17</f>
        <v>0</v>
      </c>
      <c r="J17" s="108">
        <f>'Amendment 1-Other Funds'!J17+'Other Funds-Revision No. 2'!J17</f>
        <v>3049</v>
      </c>
      <c r="K17" s="108">
        <f>'Amendment 1-Other Funds'!K17+'Other Funds-Revision No. 2'!K17</f>
        <v>0</v>
      </c>
      <c r="L17" s="108">
        <f>'Amendment 1-Other Funds'!L17+'Other Funds-Revision No. 2'!L17</f>
        <v>460156</v>
      </c>
      <c r="M17" s="108">
        <f>'Amendment 1-Other Funds'!M17+'Other Funds-Revision No. 2'!M17</f>
        <v>60084</v>
      </c>
      <c r="N17" s="108">
        <f>'Amendment 1-Other Funds'!N17+'Other Funds-Revision No. 2'!N17</f>
        <v>0</v>
      </c>
      <c r="O17" s="108">
        <f>'Amendment 1-Other Funds'!O17+'Other Funds-Revision No. 2'!O17</f>
        <v>54194</v>
      </c>
      <c r="P17" s="108">
        <f>'Amendment 1-Other Funds'!P17+'Other Funds-Revision No. 2'!P17</f>
        <v>0</v>
      </c>
      <c r="Q17" s="108">
        <f>'Amendment 1-Other Funds'!Q17+'Other Funds-Revision No. 2'!Q17</f>
        <v>25000</v>
      </c>
      <c r="R17" s="108">
        <f>'Amendment 1-Other Funds'!R17+'Other Funds-Revision No. 2'!R17</f>
        <v>0</v>
      </c>
      <c r="S17" s="108">
        <f>'Amendment 1-Other Funds'!S17+'Other Funds-Revision No. 3'!T21</f>
        <v>25000</v>
      </c>
      <c r="T17" s="108">
        <f>'Amendment 1-Other Funds'!T17+'Other Funds-Revision No. 3'!U21</f>
        <v>0</v>
      </c>
      <c r="U17" s="108">
        <f>'Amendment 1-Other Funds'!U17+'Other Funds-Revision No. 2'!U17</f>
        <v>0</v>
      </c>
      <c r="V17" s="108">
        <f>'Amendment 1-Other Funds'!V17+'Other Funds-Revision No. 2'!V17</f>
        <v>0</v>
      </c>
      <c r="W17" s="108">
        <f>'Amendment 1-Other Funds'!W17+'Other Funds-Revision No. 2'!W17</f>
        <v>81327</v>
      </c>
      <c r="X17" s="108">
        <f>'Amendment 1-Other Funds'!X17+'Other Funds-Revision No. 2'!X17</f>
        <v>0</v>
      </c>
      <c r="Y17" s="108">
        <f>'Amendment 1-Other Funds'!Y17+'Other Funds-Revision No. 2'!Y17</f>
        <v>0</v>
      </c>
      <c r="Z17" s="108">
        <f>'Amendment 1-Other Funds'!Z17+'Other Funds-Revision No. 2'!Z17</f>
        <v>0</v>
      </c>
      <c r="AA17" s="108">
        <f>'Amendment 1-Other Funds'!AA17+'Other Funds-Revision No. 2'!AA17</f>
        <v>109484</v>
      </c>
      <c r="AB17" s="108">
        <f>'Amendment 1-Other Funds'!AB17+'Other Funds-Revision No. 2'!AB17</f>
        <v>235427</v>
      </c>
      <c r="AC17" s="108">
        <f>'Amendment 1-Other Funds'!AC17+'Other Funds-Revision No. 2'!AC17</f>
        <v>25603</v>
      </c>
      <c r="AD17" s="108">
        <f>'Amendment 1-Other Funds'!AD17+'Other Funds-Revision No. 2'!AD17</f>
        <v>0</v>
      </c>
      <c r="AE17" s="108">
        <f>'Amendment 1-Other Funds'!AE17+'Other Funds-Revision No. 2'!AE17</f>
        <v>61024</v>
      </c>
      <c r="AF17" s="108">
        <f t="shared" si="0"/>
        <v>1144548</v>
      </c>
    </row>
    <row r="18" spans="1:32" ht="15.75">
      <c r="A18" s="230" t="str">
        <f>+'Original ABG Allocation'!A18</f>
        <v>13</v>
      </c>
      <c r="B18" s="230" t="str">
        <f>+'Original ABG Allocation'!B18</f>
        <v>CENTRE</v>
      </c>
      <c r="C18" s="108">
        <f>'Amendment 1-Other Funds'!C18+'Other Funds-Revision No. 2'!C18</f>
        <v>0</v>
      </c>
      <c r="D18" s="108">
        <f>'Amendment 1-Other Funds'!D18+'Other Funds-Revision No. 2'!D18</f>
        <v>15250</v>
      </c>
      <c r="E18" s="108">
        <f>'Amendment 1-Other Funds'!E18+'Other Funds-Revision No. 2'!E18</f>
        <v>10300</v>
      </c>
      <c r="F18" s="108">
        <f>'Amendment 1-Other Funds'!F18+'Other Funds-Revision No. 2'!F18</f>
        <v>0</v>
      </c>
      <c r="G18" s="108">
        <f>'Amendment 1-Other Funds'!G18+'Other Funds-Revision No. 2'!G18</f>
        <v>4200</v>
      </c>
      <c r="H18" s="108">
        <f>'Amendment 1-Other Funds'!H18+'Other Funds-Revision No. 2'!H18</f>
        <v>0</v>
      </c>
      <c r="I18" s="108">
        <f>'Amendment 1-Other Funds'!I18+'Other Funds-Revision No. 2'!I18</f>
        <v>0</v>
      </c>
      <c r="J18" s="108">
        <f>'Amendment 1-Other Funds'!J18+'Other Funds-Revision No. 2'!J18</f>
        <v>3157</v>
      </c>
      <c r="K18" s="108">
        <f>'Amendment 1-Other Funds'!K18+'Other Funds-Revision No. 2'!K18</f>
        <v>0</v>
      </c>
      <c r="L18" s="108">
        <f>'Amendment 1-Other Funds'!L18+'Other Funds-Revision No. 2'!L18</f>
        <v>335387</v>
      </c>
      <c r="M18" s="108">
        <f>'Amendment 1-Other Funds'!M18+'Other Funds-Revision No. 2'!M18</f>
        <v>27973</v>
      </c>
      <c r="N18" s="108">
        <f>'Amendment 1-Other Funds'!N18+'Other Funds-Revision No. 2'!N18</f>
        <v>0</v>
      </c>
      <c r="O18" s="108">
        <f>'Amendment 1-Other Funds'!O18+'Other Funds-Revision No. 2'!O18</f>
        <v>23800</v>
      </c>
      <c r="P18" s="108">
        <f>'Amendment 1-Other Funds'!P18+'Other Funds-Revision No. 2'!P18</f>
        <v>65000</v>
      </c>
      <c r="Q18" s="108">
        <f>'Amendment 1-Other Funds'!Q18+'Other Funds-Revision No. 2'!Q18</f>
        <v>50000</v>
      </c>
      <c r="R18" s="108">
        <f>'Amendment 1-Other Funds'!R18+'Other Funds-Revision No. 2'!R18</f>
        <v>250000</v>
      </c>
      <c r="S18" s="108">
        <f>'Amendment 1-Other Funds'!S18+'Other Funds-Revision No. 3'!T22</f>
        <v>0</v>
      </c>
      <c r="T18" s="108">
        <f>'Amendment 1-Other Funds'!T18+'Other Funds-Revision No. 3'!U22</f>
        <v>0</v>
      </c>
      <c r="U18" s="108">
        <f>'Amendment 1-Other Funds'!U18+'Other Funds-Revision No. 2'!U18</f>
        <v>0</v>
      </c>
      <c r="V18" s="108">
        <f>'Amendment 1-Other Funds'!V18+'Other Funds-Revision No. 2'!V18</f>
        <v>0</v>
      </c>
      <c r="W18" s="108">
        <f>'Amendment 1-Other Funds'!W18+'Other Funds-Revision No. 2'!W18</f>
        <v>0</v>
      </c>
      <c r="X18" s="108">
        <f>'Amendment 1-Other Funds'!X18+'Other Funds-Revision No. 2'!X18</f>
        <v>0</v>
      </c>
      <c r="Y18" s="108">
        <f>'Amendment 1-Other Funds'!Y18+'Other Funds-Revision No. 2'!Y18</f>
        <v>0</v>
      </c>
      <c r="Z18" s="108">
        <f>'Amendment 1-Other Funds'!Z18+'Other Funds-Revision No. 2'!Z18</f>
        <v>0</v>
      </c>
      <c r="AA18" s="108">
        <f>'Amendment 1-Other Funds'!AA18+'Other Funds-Revision No. 2'!AA18</f>
        <v>49391</v>
      </c>
      <c r="AB18" s="108">
        <f>'Amendment 1-Other Funds'!AB18+'Other Funds-Revision No. 2'!AB18</f>
        <v>174571</v>
      </c>
      <c r="AC18" s="108">
        <f>'Amendment 1-Other Funds'!AC18+'Other Funds-Revision No. 2'!AC18</f>
        <v>37395</v>
      </c>
      <c r="AD18" s="108">
        <f>'Amendment 1-Other Funds'!AD18+'Other Funds-Revision No. 2'!AD18</f>
        <v>0</v>
      </c>
      <c r="AE18" s="108">
        <f>'Amendment 1-Other Funds'!AE18+'Other Funds-Revision No. 2'!AE18</f>
        <v>28512</v>
      </c>
      <c r="AF18" s="108">
        <f t="shared" si="0"/>
        <v>1074936</v>
      </c>
    </row>
    <row r="19" spans="1:32" ht="15.75">
      <c r="A19" s="230" t="str">
        <f>+'Original ABG Allocation'!A19</f>
        <v>14</v>
      </c>
      <c r="B19" s="230" t="str">
        <f>+'Original ABG Allocation'!B19</f>
        <v>LYCOM/CLINTON</v>
      </c>
      <c r="C19" s="108">
        <f>'Amendment 1-Other Funds'!C19+'Other Funds-Revision No. 2'!C19</f>
        <v>0</v>
      </c>
      <c r="D19" s="108">
        <f>'Amendment 1-Other Funds'!D19+'Other Funds-Revision No. 2'!D19</f>
        <v>25000</v>
      </c>
      <c r="E19" s="108">
        <f>'Amendment 1-Other Funds'!E19+'Other Funds-Revision No. 2'!E19</f>
        <v>0</v>
      </c>
      <c r="F19" s="108">
        <f>'Amendment 1-Other Funds'!F19+'Other Funds-Revision No. 2'!F19</f>
        <v>0</v>
      </c>
      <c r="G19" s="108">
        <f>'Amendment 1-Other Funds'!G19+'Other Funds-Revision No. 2'!G19</f>
        <v>0</v>
      </c>
      <c r="H19" s="108">
        <f>'Amendment 1-Other Funds'!H19+'Other Funds-Revision No. 2'!H19</f>
        <v>0</v>
      </c>
      <c r="I19" s="108">
        <f>'Amendment 1-Other Funds'!I19+'Other Funds-Revision No. 2'!I19</f>
        <v>0</v>
      </c>
      <c r="J19" s="108">
        <f>'Amendment 1-Other Funds'!J19+'Other Funds-Revision No. 2'!J19</f>
        <v>4654</v>
      </c>
      <c r="K19" s="108">
        <f>'Amendment 1-Other Funds'!K19+'Other Funds-Revision No. 2'!K19</f>
        <v>0</v>
      </c>
      <c r="L19" s="108">
        <f>'Amendment 1-Other Funds'!L19+'Other Funds-Revision No. 2'!L19</f>
        <v>444398</v>
      </c>
      <c r="M19" s="108">
        <f>'Amendment 1-Other Funds'!M19+'Other Funds-Revision No. 2'!M19</f>
        <v>61641</v>
      </c>
      <c r="N19" s="108">
        <f>'Amendment 1-Other Funds'!N19+'Other Funds-Revision No. 2'!N19</f>
        <v>0</v>
      </c>
      <c r="O19" s="108">
        <f>'Amendment 1-Other Funds'!O19+'Other Funds-Revision No. 2'!O19</f>
        <v>40000</v>
      </c>
      <c r="P19" s="108">
        <f>'Amendment 1-Other Funds'!P19+'Other Funds-Revision No. 2'!P19</f>
        <v>5365</v>
      </c>
      <c r="Q19" s="108">
        <f>'Amendment 1-Other Funds'!Q19+'Other Funds-Revision No. 2'!Q19</f>
        <v>0</v>
      </c>
      <c r="R19" s="108">
        <f>'Amendment 1-Other Funds'!R19+'Other Funds-Revision No. 2'!R19</f>
        <v>0</v>
      </c>
      <c r="S19" s="108">
        <f>'Amendment 1-Other Funds'!S19+'Other Funds-Revision No. 3'!T23</f>
        <v>0</v>
      </c>
      <c r="T19" s="108">
        <f>'Amendment 1-Other Funds'!T19+'Other Funds-Revision No. 3'!U23</f>
        <v>0</v>
      </c>
      <c r="U19" s="108">
        <f>'Amendment 1-Other Funds'!U19+'Other Funds-Revision No. 2'!U19</f>
        <v>0</v>
      </c>
      <c r="V19" s="108">
        <f>'Amendment 1-Other Funds'!V19+'Other Funds-Revision No. 2'!V19</f>
        <v>0</v>
      </c>
      <c r="W19" s="108">
        <f>'Amendment 1-Other Funds'!W19+'Other Funds-Revision No. 2'!W19</f>
        <v>0</v>
      </c>
      <c r="X19" s="108">
        <f>'Amendment 1-Other Funds'!X19+'Other Funds-Revision No. 2'!X19</f>
        <v>0</v>
      </c>
      <c r="Y19" s="108">
        <f>'Amendment 1-Other Funds'!Y19+'Other Funds-Revision No. 2'!Y19</f>
        <v>97584</v>
      </c>
      <c r="Z19" s="108">
        <f>'Amendment 1-Other Funds'!Z19+'Other Funds-Revision No. 2'!Z19</f>
        <v>48792</v>
      </c>
      <c r="AA19" s="108">
        <f>'Amendment 1-Other Funds'!AA19+'Other Funds-Revision No. 2'!AA19</f>
        <v>111979</v>
      </c>
      <c r="AB19" s="108">
        <f>'Amendment 1-Other Funds'!AB19+'Other Funds-Revision No. 2'!AB19</f>
        <v>292750</v>
      </c>
      <c r="AC19" s="108">
        <f>'Amendment 1-Other Funds'!AC19+'Other Funds-Revision No. 2'!AC19</f>
        <v>62100</v>
      </c>
      <c r="AD19" s="108">
        <f>'Amendment 1-Other Funds'!AD19+'Other Funds-Revision No. 2'!AD19</f>
        <v>0</v>
      </c>
      <c r="AE19" s="108">
        <f>'Amendment 1-Other Funds'!AE19+'Other Funds-Revision No. 2'!AE19</f>
        <v>39016</v>
      </c>
      <c r="AF19" s="108">
        <f t="shared" si="0"/>
        <v>1233279</v>
      </c>
    </row>
    <row r="20" spans="1:32" ht="15.75">
      <c r="A20" s="230" t="str">
        <f>+'Original ABG Allocation'!A20</f>
        <v>15</v>
      </c>
      <c r="B20" s="230" t="str">
        <f>+'Original ABG Allocation'!B20</f>
        <v>COLUM/MONT</v>
      </c>
      <c r="C20" s="108">
        <f>'Amendment 1-Other Funds'!C20+'Other Funds-Revision No. 2'!C20</f>
        <v>0</v>
      </c>
      <c r="D20" s="108">
        <f>'Amendment 1-Other Funds'!D20+'Other Funds-Revision No. 2'!D20</f>
        <v>15250</v>
      </c>
      <c r="E20" s="108">
        <f>'Amendment 1-Other Funds'!E20+'Other Funds-Revision No. 2'!E20</f>
        <v>0</v>
      </c>
      <c r="F20" s="108">
        <f>'Amendment 1-Other Funds'!F20+'Other Funds-Revision No. 2'!F20</f>
        <v>0</v>
      </c>
      <c r="G20" s="108">
        <f>'Amendment 1-Other Funds'!G20+'Other Funds-Revision No. 2'!G20</f>
        <v>0</v>
      </c>
      <c r="H20" s="108">
        <f>'Amendment 1-Other Funds'!H20+'Other Funds-Revision No. 2'!H20</f>
        <v>0</v>
      </c>
      <c r="I20" s="108">
        <f>'Amendment 1-Other Funds'!I20+'Other Funds-Revision No. 2'!I20</f>
        <v>0</v>
      </c>
      <c r="J20" s="108">
        <f>'Amendment 1-Other Funds'!J20+'Other Funds-Revision No. 2'!J20</f>
        <v>4093</v>
      </c>
      <c r="K20" s="108">
        <f>'Amendment 1-Other Funds'!K20+'Other Funds-Revision No. 2'!K20</f>
        <v>0</v>
      </c>
      <c r="L20" s="108">
        <f>'Amendment 1-Other Funds'!L20+'Other Funds-Revision No. 2'!L20</f>
        <v>535668</v>
      </c>
      <c r="M20" s="108">
        <f>'Amendment 1-Other Funds'!M20+'Other Funds-Revision No. 2'!M20</f>
        <v>33815</v>
      </c>
      <c r="N20" s="108">
        <f>'Amendment 1-Other Funds'!N20+'Other Funds-Revision No. 2'!N20</f>
        <v>0</v>
      </c>
      <c r="O20" s="108">
        <f>'Amendment 1-Other Funds'!O20+'Other Funds-Revision No. 2'!O20</f>
        <v>54194</v>
      </c>
      <c r="P20" s="108">
        <f>'Amendment 1-Other Funds'!P20+'Other Funds-Revision No. 2'!P20</f>
        <v>99918</v>
      </c>
      <c r="Q20" s="108">
        <f>'Amendment 1-Other Funds'!Q20+'Other Funds-Revision No. 2'!Q20</f>
        <v>13350</v>
      </c>
      <c r="R20" s="108">
        <f>'Amendment 1-Other Funds'!R20+'Other Funds-Revision No. 2'!R20</f>
        <v>100000</v>
      </c>
      <c r="S20" s="108">
        <f>'Amendment 1-Other Funds'!S20+'Other Funds-Revision No. 3'!T24</f>
        <v>30000</v>
      </c>
      <c r="T20" s="108">
        <f>'Amendment 1-Other Funds'!T20+'Other Funds-Revision No. 3'!U24</f>
        <v>16980</v>
      </c>
      <c r="U20" s="108">
        <f>'Amendment 1-Other Funds'!U20+'Other Funds-Revision No. 2'!U20</f>
        <v>11320</v>
      </c>
      <c r="V20" s="108">
        <f>'Amendment 1-Other Funds'!V20+'Other Funds-Revision No. 2'!V20</f>
        <v>3000</v>
      </c>
      <c r="W20" s="108">
        <f>'Amendment 1-Other Funds'!W20+'Other Funds-Revision No. 2'!W20</f>
        <v>15348</v>
      </c>
      <c r="X20" s="108">
        <f>'Amendment 1-Other Funds'!X20+'Other Funds-Revision No. 2'!X20</f>
        <v>0</v>
      </c>
      <c r="Y20" s="108">
        <f>'Amendment 1-Other Funds'!Y20+'Other Funds-Revision No. 2'!Y20</f>
        <v>0</v>
      </c>
      <c r="Z20" s="108">
        <f>'Amendment 1-Other Funds'!Z20+'Other Funds-Revision No. 2'!Z20</f>
        <v>0</v>
      </c>
      <c r="AA20" s="108">
        <f>'Amendment 1-Other Funds'!AA20+'Other Funds-Revision No. 2'!AA20</f>
        <v>0</v>
      </c>
      <c r="AB20" s="108">
        <f>'Amendment 1-Other Funds'!AB20+'Other Funds-Revision No. 2'!AB20</f>
        <v>0</v>
      </c>
      <c r="AC20" s="108">
        <f>'Amendment 1-Other Funds'!AC20+'Other Funds-Revision No. 2'!AC20</f>
        <v>0</v>
      </c>
      <c r="AD20" s="108">
        <f>'Amendment 1-Other Funds'!AD20+'Other Funds-Revision No. 2'!AD20</f>
        <v>0</v>
      </c>
      <c r="AE20" s="108">
        <f>'Amendment 1-Other Funds'!AE20+'Other Funds-Revision No. 2'!AE20</f>
        <v>23760</v>
      </c>
      <c r="AF20" s="108">
        <f t="shared" si="0"/>
        <v>956696</v>
      </c>
    </row>
    <row r="21" spans="1:32" ht="15.75">
      <c r="A21" s="230" t="str">
        <f>+'Original ABG Allocation'!A21</f>
        <v>16</v>
      </c>
      <c r="B21" s="230" t="str">
        <f>+'Original ABG Allocation'!B21</f>
        <v>NORTHUMBERLND</v>
      </c>
      <c r="C21" s="108">
        <f>'Amendment 1-Other Funds'!C21+'Other Funds-Revision No. 2'!C21</f>
        <v>0</v>
      </c>
      <c r="D21" s="108">
        <f>'Amendment 1-Other Funds'!D21+'Other Funds-Revision No. 2'!D21</f>
        <v>16950</v>
      </c>
      <c r="E21" s="108">
        <f>'Amendment 1-Other Funds'!E21+'Other Funds-Revision No. 2'!E21</f>
        <v>0</v>
      </c>
      <c r="F21" s="108">
        <f>'Amendment 1-Other Funds'!F21+'Other Funds-Revision No. 2'!F21</f>
        <v>0</v>
      </c>
      <c r="G21" s="108">
        <f>'Amendment 1-Other Funds'!G21+'Other Funds-Revision No. 2'!G21</f>
        <v>0</v>
      </c>
      <c r="H21" s="108">
        <f>'Amendment 1-Other Funds'!H21+'Other Funds-Revision No. 2'!H21</f>
        <v>0</v>
      </c>
      <c r="I21" s="108">
        <f>'Amendment 1-Other Funds'!I21+'Other Funds-Revision No. 2'!I21</f>
        <v>0</v>
      </c>
      <c r="J21" s="108">
        <f>'Amendment 1-Other Funds'!J21+'Other Funds-Revision No. 2'!J21</f>
        <v>4266</v>
      </c>
      <c r="K21" s="108">
        <f>'Amendment 1-Other Funds'!K21+'Other Funds-Revision No. 2'!K21</f>
        <v>0</v>
      </c>
      <c r="L21" s="108">
        <f>'Amendment 1-Other Funds'!L21+'Other Funds-Revision No. 2'!L21</f>
        <v>261510</v>
      </c>
      <c r="M21" s="108">
        <f>'Amendment 1-Other Funds'!M21+'Other Funds-Revision No. 2'!M21</f>
        <v>58445</v>
      </c>
      <c r="N21" s="108">
        <f>'Amendment 1-Other Funds'!N21+'Other Funds-Revision No. 2'!N21</f>
        <v>0</v>
      </c>
      <c r="O21" s="108">
        <f>'Amendment 1-Other Funds'!O21+'Other Funds-Revision No. 2'!O21</f>
        <v>21000</v>
      </c>
      <c r="P21" s="108">
        <f>'Amendment 1-Other Funds'!P21+'Other Funds-Revision No. 2'!P21</f>
        <v>55000</v>
      </c>
      <c r="Q21" s="108">
        <f>'Amendment 1-Other Funds'!Q21+'Other Funds-Revision No. 2'!Q21</f>
        <v>0</v>
      </c>
      <c r="R21" s="108">
        <f>'Amendment 1-Other Funds'!R21+'Other Funds-Revision No. 2'!R21</f>
        <v>285000</v>
      </c>
      <c r="S21" s="108">
        <f>'Amendment 1-Other Funds'!S21+'Other Funds-Revision No. 3'!T25</f>
        <v>55307</v>
      </c>
      <c r="T21" s="108">
        <f>'Amendment 1-Other Funds'!T21+'Other Funds-Revision No. 3'!U25</f>
        <v>54105</v>
      </c>
      <c r="U21" s="108">
        <f>'Amendment 1-Other Funds'!U21+'Other Funds-Revision No. 2'!U21</f>
        <v>36070</v>
      </c>
      <c r="V21" s="108">
        <f>'Amendment 1-Other Funds'!V21+'Other Funds-Revision No. 2'!V21</f>
        <v>5290</v>
      </c>
      <c r="W21" s="108">
        <f>'Amendment 1-Other Funds'!W21+'Other Funds-Revision No. 2'!W21</f>
        <v>17670</v>
      </c>
      <c r="X21" s="108">
        <f>'Amendment 1-Other Funds'!X21+'Other Funds-Revision No. 2'!X21</f>
        <v>0</v>
      </c>
      <c r="Y21" s="108">
        <f>'Amendment 1-Other Funds'!Y21+'Other Funds-Revision No. 2'!Y21</f>
        <v>0</v>
      </c>
      <c r="Z21" s="108">
        <f>'Amendment 1-Other Funds'!Z21+'Other Funds-Revision No. 2'!Z21</f>
        <v>0</v>
      </c>
      <c r="AA21" s="108">
        <f>'Amendment 1-Other Funds'!AA21+'Other Funds-Revision No. 2'!AA21</f>
        <v>0</v>
      </c>
      <c r="AB21" s="108">
        <f>'Amendment 1-Other Funds'!AB21+'Other Funds-Revision No. 2'!AB21</f>
        <v>0</v>
      </c>
      <c r="AC21" s="108">
        <f>'Amendment 1-Other Funds'!AC21+'Other Funds-Revision No. 2'!AC21</f>
        <v>0</v>
      </c>
      <c r="AD21" s="108">
        <f>'Amendment 1-Other Funds'!AD21+'Other Funds-Revision No. 2'!AD21</f>
        <v>0</v>
      </c>
      <c r="AE21" s="108">
        <f>'Amendment 1-Other Funds'!AE21+'Other Funds-Revision No. 2'!AE21</f>
        <v>33264</v>
      </c>
      <c r="AF21" s="108">
        <f t="shared" si="0"/>
        <v>903877</v>
      </c>
    </row>
    <row r="22" spans="1:32" ht="15.75">
      <c r="A22" s="230" t="str">
        <f>+'Original ABG Allocation'!A22</f>
        <v>17</v>
      </c>
      <c r="B22" s="230" t="str">
        <f>+'Original ABG Allocation'!B22</f>
        <v>UNION/SNYDER</v>
      </c>
      <c r="C22" s="108">
        <f>'Amendment 1-Other Funds'!C22+'Other Funds-Revision No. 2'!C22</f>
        <v>0</v>
      </c>
      <c r="D22" s="108">
        <f>'Amendment 1-Other Funds'!D22+'Other Funds-Revision No. 2'!D22</f>
        <v>17407.97</v>
      </c>
      <c r="E22" s="108">
        <f>'Amendment 1-Other Funds'!E22+'Other Funds-Revision No. 2'!E22</f>
        <v>0</v>
      </c>
      <c r="F22" s="108">
        <f>'Amendment 1-Other Funds'!F22+'Other Funds-Revision No. 2'!F22</f>
        <v>0</v>
      </c>
      <c r="G22" s="108">
        <f>'Amendment 1-Other Funds'!G22+'Other Funds-Revision No. 2'!G22</f>
        <v>0</v>
      </c>
      <c r="H22" s="108">
        <f>'Amendment 1-Other Funds'!H22+'Other Funds-Revision No. 2'!H22</f>
        <v>0</v>
      </c>
      <c r="I22" s="108">
        <f>'Amendment 1-Other Funds'!I22+'Other Funds-Revision No. 2'!I22</f>
        <v>0</v>
      </c>
      <c r="J22" s="108">
        <f>'Amendment 1-Other Funds'!J22+'Other Funds-Revision No. 2'!J22</f>
        <v>4135</v>
      </c>
      <c r="K22" s="108">
        <f>'Amendment 1-Other Funds'!K22+'Other Funds-Revision No. 2'!K22</f>
        <v>0</v>
      </c>
      <c r="L22" s="108">
        <f>'Amendment 1-Other Funds'!L22+'Other Funds-Revision No. 2'!L22</f>
        <v>496055</v>
      </c>
      <c r="M22" s="108">
        <f>'Amendment 1-Other Funds'!M22+'Other Funds-Revision No. 2'!M22</f>
        <v>26337</v>
      </c>
      <c r="N22" s="108">
        <f>'Amendment 1-Other Funds'!N22+'Other Funds-Revision No. 2'!N22</f>
        <v>0</v>
      </c>
      <c r="O22" s="108">
        <f>'Amendment 1-Other Funds'!O22+'Other Funds-Revision No. 2'!O22</f>
        <v>50737</v>
      </c>
      <c r="P22" s="108">
        <f>'Amendment 1-Other Funds'!P22+'Other Funds-Revision No. 2'!P22</f>
        <v>0</v>
      </c>
      <c r="Q22" s="108">
        <f>'Amendment 1-Other Funds'!Q22+'Other Funds-Revision No. 2'!Q22</f>
        <v>10000</v>
      </c>
      <c r="R22" s="108">
        <f>'Amendment 1-Other Funds'!R22+'Other Funds-Revision No. 2'!R22</f>
        <v>30000</v>
      </c>
      <c r="S22" s="108">
        <f>'Amendment 1-Other Funds'!S22+'Other Funds-Revision No. 3'!T26</f>
        <v>143334</v>
      </c>
      <c r="T22" s="108">
        <f>'Amendment 1-Other Funds'!T22+'Other Funds-Revision No. 3'!U26</f>
        <v>120953.4</v>
      </c>
      <c r="U22" s="108">
        <f>'Amendment 1-Other Funds'!U22+'Other Funds-Revision No. 2'!U22</f>
        <v>80635.6</v>
      </c>
      <c r="V22" s="108">
        <f>'Amendment 1-Other Funds'!V22+'Other Funds-Revision No. 2'!V22</f>
        <v>0</v>
      </c>
      <c r="W22" s="108">
        <f>'Amendment 1-Other Funds'!W22+'Other Funds-Revision No. 2'!W22</f>
        <v>45791</v>
      </c>
      <c r="X22" s="108">
        <f>'Amendment 1-Other Funds'!X22+'Other Funds-Revision No. 2'!X22</f>
        <v>69185</v>
      </c>
      <c r="Y22" s="108">
        <f>'Amendment 1-Other Funds'!Y22+'Other Funds-Revision No. 2'!Y22</f>
        <v>0</v>
      </c>
      <c r="Z22" s="108">
        <f>'Amendment 1-Other Funds'!Z22+'Other Funds-Revision No. 2'!Z22</f>
        <v>0</v>
      </c>
      <c r="AA22" s="108">
        <f>'Amendment 1-Other Funds'!AA22+'Other Funds-Revision No. 2'!AA22</f>
        <v>8560</v>
      </c>
      <c r="AB22" s="108">
        <f>'Amendment 1-Other Funds'!AB22+'Other Funds-Revision No. 2'!AB22</f>
        <v>14594</v>
      </c>
      <c r="AC22" s="108">
        <f>'Amendment 1-Other Funds'!AC22+'Other Funds-Revision No. 2'!AC22</f>
        <v>11660</v>
      </c>
      <c r="AD22" s="108">
        <f>'Amendment 1-Other Funds'!AD22+'Other Funds-Revision No. 2'!AD22</f>
        <v>0</v>
      </c>
      <c r="AE22" s="108">
        <f>'Amendment 1-Other Funds'!AE22+'Other Funds-Revision No. 2'!AE22</f>
        <v>22008</v>
      </c>
      <c r="AF22" s="108">
        <f t="shared" si="0"/>
        <v>1151392.97</v>
      </c>
    </row>
    <row r="23" spans="1:32" ht="15.75">
      <c r="A23" s="230" t="str">
        <f>+'Original ABG Allocation'!A23</f>
        <v>18</v>
      </c>
      <c r="B23" s="230" t="str">
        <f>+'Original ABG Allocation'!B23</f>
        <v>MIFF/JUNIATA</v>
      </c>
      <c r="C23" s="108">
        <f>'Amendment 1-Other Funds'!C23+'Other Funds-Revision No. 2'!C23</f>
        <v>0</v>
      </c>
      <c r="D23" s="108">
        <f>'Amendment 1-Other Funds'!D23+'Other Funds-Revision No. 2'!D23</f>
        <v>8875</v>
      </c>
      <c r="E23" s="108">
        <f>'Amendment 1-Other Funds'!E23+'Other Funds-Revision No. 2'!E23</f>
        <v>4400</v>
      </c>
      <c r="F23" s="108">
        <f>'Amendment 1-Other Funds'!F23+'Other Funds-Revision No. 2'!F23</f>
        <v>0</v>
      </c>
      <c r="G23" s="108">
        <f>'Amendment 1-Other Funds'!G23+'Other Funds-Revision No. 2'!G23</f>
        <v>0</v>
      </c>
      <c r="H23" s="108">
        <f>'Amendment 1-Other Funds'!H23+'Other Funds-Revision No. 2'!H23</f>
        <v>0</v>
      </c>
      <c r="I23" s="108">
        <f>'Amendment 1-Other Funds'!I23+'Other Funds-Revision No. 2'!I23</f>
        <v>0</v>
      </c>
      <c r="J23" s="108">
        <f>'Amendment 1-Other Funds'!J23+'Other Funds-Revision No. 2'!J23</f>
        <v>3831</v>
      </c>
      <c r="K23" s="108">
        <f>'Amendment 1-Other Funds'!K23+'Other Funds-Revision No. 2'!K23</f>
        <v>0</v>
      </c>
      <c r="L23" s="108">
        <f>'Amendment 1-Other Funds'!L23+'Other Funds-Revision No. 2'!L23</f>
        <v>416786</v>
      </c>
      <c r="M23" s="108">
        <f>'Amendment 1-Other Funds'!M23+'Other Funds-Revision No. 2'!M23</f>
        <v>36241</v>
      </c>
      <c r="N23" s="108">
        <f>'Amendment 1-Other Funds'!N23+'Other Funds-Revision No. 2'!N23</f>
        <v>0</v>
      </c>
      <c r="O23" s="108">
        <f>'Amendment 1-Other Funds'!O23+'Other Funds-Revision No. 2'!O23</f>
        <v>47116</v>
      </c>
      <c r="P23" s="108">
        <f>'Amendment 1-Other Funds'!P23+'Other Funds-Revision No. 2'!P23</f>
        <v>55036</v>
      </c>
      <c r="Q23" s="108">
        <f>'Amendment 1-Other Funds'!Q23+'Other Funds-Revision No. 2'!Q23</f>
        <v>105846</v>
      </c>
      <c r="R23" s="108">
        <f>'Amendment 1-Other Funds'!R23+'Other Funds-Revision No. 2'!R23</f>
        <v>8000</v>
      </c>
      <c r="S23" s="108">
        <f>'Amendment 1-Other Funds'!S23+'Other Funds-Revision No. 3'!T27</f>
        <v>0</v>
      </c>
      <c r="T23" s="108">
        <f>'Amendment 1-Other Funds'!T23+'Other Funds-Revision No. 3'!U27</f>
        <v>28008</v>
      </c>
      <c r="U23" s="108">
        <f>'Amendment 1-Other Funds'!U23+'Other Funds-Revision No. 2'!U23</f>
        <v>18672</v>
      </c>
      <c r="V23" s="108">
        <f>'Amendment 1-Other Funds'!V23+'Other Funds-Revision No. 2'!V23</f>
        <v>0</v>
      </c>
      <c r="W23" s="108">
        <f>'Amendment 1-Other Funds'!W23+'Other Funds-Revision No. 2'!W23</f>
        <v>0</v>
      </c>
      <c r="X23" s="108">
        <f>'Amendment 1-Other Funds'!X23+'Other Funds-Revision No. 2'!X23</f>
        <v>0</v>
      </c>
      <c r="Y23" s="108">
        <f>'Amendment 1-Other Funds'!Y23+'Other Funds-Revision No. 2'!Y23</f>
        <v>0</v>
      </c>
      <c r="Z23" s="108">
        <f>'Amendment 1-Other Funds'!Z23+'Other Funds-Revision No. 2'!Z23</f>
        <v>0</v>
      </c>
      <c r="AA23" s="108">
        <f>'Amendment 1-Other Funds'!AA23+'Other Funds-Revision No. 2'!AA23</f>
        <v>0</v>
      </c>
      <c r="AB23" s="108">
        <f>'Amendment 1-Other Funds'!AB23+'Other Funds-Revision No. 2'!AB23</f>
        <v>0</v>
      </c>
      <c r="AC23" s="108">
        <f>'Amendment 1-Other Funds'!AC23+'Other Funds-Revision No. 2'!AC23</f>
        <v>0</v>
      </c>
      <c r="AD23" s="108">
        <f>'Amendment 1-Other Funds'!AD23+'Other Funds-Revision No. 2'!AD23</f>
        <v>0</v>
      </c>
      <c r="AE23" s="108">
        <f>'Amendment 1-Other Funds'!AE23+'Other Funds-Revision No. 2'!AE23</f>
        <v>19008</v>
      </c>
      <c r="AF23" s="108">
        <f t="shared" si="0"/>
        <v>751819</v>
      </c>
    </row>
    <row r="24" spans="1:32" ht="15.75">
      <c r="A24" s="230" t="str">
        <f>+'Original ABG Allocation'!A24</f>
        <v>19</v>
      </c>
      <c r="B24" s="230" t="str">
        <f>+'Original ABG Allocation'!B24</f>
        <v>FRANKLIN</v>
      </c>
      <c r="C24" s="108">
        <f>'Amendment 1-Other Funds'!C24+'Other Funds-Revision No. 2'!C24</f>
        <v>0</v>
      </c>
      <c r="D24" s="108">
        <f>'Amendment 1-Other Funds'!D24+'Other Funds-Revision No. 2'!D24</f>
        <v>11000</v>
      </c>
      <c r="E24" s="108">
        <f>'Amendment 1-Other Funds'!E24+'Other Funds-Revision No. 2'!E24</f>
        <v>0</v>
      </c>
      <c r="F24" s="108">
        <f>'Amendment 1-Other Funds'!F24+'Other Funds-Revision No. 2'!F24</f>
        <v>0</v>
      </c>
      <c r="G24" s="108">
        <f>'Amendment 1-Other Funds'!G24+'Other Funds-Revision No. 2'!G24</f>
        <v>0</v>
      </c>
      <c r="H24" s="108">
        <f>'Amendment 1-Other Funds'!H24+'Other Funds-Revision No. 2'!H24</f>
        <v>0</v>
      </c>
      <c r="I24" s="108">
        <f>'Amendment 1-Other Funds'!I24+'Other Funds-Revision No. 2'!I24</f>
        <v>0</v>
      </c>
      <c r="J24" s="108">
        <f>'Amendment 1-Other Funds'!J24+'Other Funds-Revision No. 2'!J24</f>
        <v>6126</v>
      </c>
      <c r="K24" s="108">
        <f>'Amendment 1-Other Funds'!K24+'Other Funds-Revision No. 2'!K24</f>
        <v>0</v>
      </c>
      <c r="L24" s="108">
        <f>'Amendment 1-Other Funds'!L24+'Other Funds-Revision No. 2'!L24</f>
        <v>406922</v>
      </c>
      <c r="M24" s="108">
        <f>'Amendment 1-Other Funds'!M24+'Other Funds-Revision No. 2'!M24</f>
        <v>44283</v>
      </c>
      <c r="N24" s="108">
        <f>'Amendment 1-Other Funds'!N24+'Other Funds-Revision No. 2'!N24</f>
        <v>0</v>
      </c>
      <c r="O24" s="108">
        <f>'Amendment 1-Other Funds'!O24+'Other Funds-Revision No. 2'!O24</f>
        <v>54194</v>
      </c>
      <c r="P24" s="108">
        <f>'Amendment 1-Other Funds'!P24+'Other Funds-Revision No. 2'!P24</f>
        <v>55283</v>
      </c>
      <c r="Q24" s="108">
        <f>'Amendment 1-Other Funds'!Q24+'Other Funds-Revision No. 2'!Q24</f>
        <v>0</v>
      </c>
      <c r="R24" s="108">
        <f>'Amendment 1-Other Funds'!R24+'Other Funds-Revision No. 2'!R24</f>
        <v>370866</v>
      </c>
      <c r="S24" s="108">
        <f>'Amendment 1-Other Funds'!S24+'Other Funds-Revision No. 3'!T28</f>
        <v>73536</v>
      </c>
      <c r="T24" s="108">
        <f>'Amendment 1-Other Funds'!T24+'Other Funds-Revision No. 3'!U28</f>
        <v>61660.799999999996</v>
      </c>
      <c r="U24" s="108">
        <f>'Amendment 1-Other Funds'!U24+'Other Funds-Revision No. 2'!U24</f>
        <v>41107.200000000004</v>
      </c>
      <c r="V24" s="108">
        <f>'Amendment 1-Other Funds'!V24+'Other Funds-Revision No. 2'!V24</f>
        <v>0</v>
      </c>
      <c r="W24" s="108">
        <f>'Amendment 1-Other Funds'!W24+'Other Funds-Revision No. 2'!W24</f>
        <v>0</v>
      </c>
      <c r="X24" s="108">
        <f>'Amendment 1-Other Funds'!X24+'Other Funds-Revision No. 2'!X24</f>
        <v>0</v>
      </c>
      <c r="Y24" s="108">
        <f>'Amendment 1-Other Funds'!Y24+'Other Funds-Revision No. 2'!Y24</f>
        <v>43500</v>
      </c>
      <c r="Z24" s="108">
        <f>'Amendment 1-Other Funds'!Z24+'Other Funds-Revision No. 2'!Z24</f>
        <v>34883</v>
      </c>
      <c r="AA24" s="108">
        <f>'Amendment 1-Other Funds'!AA24+'Other Funds-Revision No. 2'!AA24</f>
        <v>77643</v>
      </c>
      <c r="AB24" s="108">
        <f>'Amendment 1-Other Funds'!AB24+'Other Funds-Revision No. 2'!AB24</f>
        <v>259407</v>
      </c>
      <c r="AC24" s="108">
        <f>'Amendment 1-Other Funds'!AC24+'Other Funds-Revision No. 2'!AC24</f>
        <v>54567</v>
      </c>
      <c r="AD24" s="108">
        <f>'Amendment 1-Other Funds'!AD24+'Other Funds-Revision No. 2'!AD24</f>
        <v>0</v>
      </c>
      <c r="AE24" s="108">
        <f>'Amendment 1-Other Funds'!AE24+'Other Funds-Revision No. 2'!AE24</f>
        <v>38016</v>
      </c>
      <c r="AF24" s="108">
        <f t="shared" si="0"/>
        <v>1632994</v>
      </c>
    </row>
    <row r="25" spans="1:32" ht="15.75">
      <c r="A25" s="230" t="str">
        <f>+'Original ABG Allocation'!A25</f>
        <v>20</v>
      </c>
      <c r="B25" s="230" t="str">
        <f>+'Original ABG Allocation'!B25</f>
        <v>ADAMS</v>
      </c>
      <c r="C25" s="108">
        <f>'Amendment 1-Other Funds'!C25+'Other Funds-Revision No. 2'!C25</f>
        <v>0</v>
      </c>
      <c r="D25" s="108">
        <f>'Amendment 1-Other Funds'!D25+'Other Funds-Revision No. 2'!D25</f>
        <v>3775</v>
      </c>
      <c r="E25" s="108">
        <f>'Amendment 1-Other Funds'!E25+'Other Funds-Revision No. 2'!E25</f>
        <v>0</v>
      </c>
      <c r="F25" s="108">
        <f>'Amendment 1-Other Funds'!F25+'Other Funds-Revision No. 2'!F25</f>
        <v>0</v>
      </c>
      <c r="G25" s="108">
        <f>'Amendment 1-Other Funds'!G25+'Other Funds-Revision No. 2'!G25</f>
        <v>0</v>
      </c>
      <c r="H25" s="108">
        <f>'Amendment 1-Other Funds'!H25+'Other Funds-Revision No. 2'!H25</f>
        <v>0</v>
      </c>
      <c r="I25" s="108">
        <f>'Amendment 1-Other Funds'!I25+'Other Funds-Revision No. 2'!I25</f>
        <v>0</v>
      </c>
      <c r="J25" s="108">
        <f>'Amendment 1-Other Funds'!J25+'Other Funds-Revision No. 2'!J25</f>
        <v>2653</v>
      </c>
      <c r="K25" s="108">
        <f>'Amendment 1-Other Funds'!K25+'Other Funds-Revision No. 2'!K25</f>
        <v>0</v>
      </c>
      <c r="L25" s="108">
        <f>'Amendment 1-Other Funds'!L25+'Other Funds-Revision No. 2'!L25</f>
        <v>314230</v>
      </c>
      <c r="M25" s="108">
        <f>'Amendment 1-Other Funds'!M25+'Other Funds-Revision No. 2'!M25</f>
        <v>27356</v>
      </c>
      <c r="N25" s="108">
        <f>'Amendment 1-Other Funds'!N25+'Other Funds-Revision No. 2'!N25</f>
        <v>0</v>
      </c>
      <c r="O25" s="108">
        <f>'Amendment 1-Other Funds'!O25+'Other Funds-Revision No. 2'!O25</f>
        <v>40000</v>
      </c>
      <c r="P25" s="108">
        <f>'Amendment 1-Other Funds'!P25+'Other Funds-Revision No. 2'!P25</f>
        <v>0</v>
      </c>
      <c r="Q25" s="108">
        <f>'Amendment 1-Other Funds'!Q25+'Other Funds-Revision No. 2'!Q25</f>
        <v>165000</v>
      </c>
      <c r="R25" s="108">
        <f>'Amendment 1-Other Funds'!R25+'Other Funds-Revision No. 2'!R25</f>
        <v>0</v>
      </c>
      <c r="S25" s="108">
        <f>'Amendment 1-Other Funds'!S25+'Other Funds-Revision No. 3'!T29</f>
        <v>58210</v>
      </c>
      <c r="T25" s="108">
        <f>'Amendment 1-Other Funds'!T25+'Other Funds-Revision No. 3'!U29</f>
        <v>56946</v>
      </c>
      <c r="U25" s="108">
        <f>'Amendment 1-Other Funds'!U25+'Other Funds-Revision No. 2'!U25</f>
        <v>37964</v>
      </c>
      <c r="V25" s="108">
        <f>'Amendment 1-Other Funds'!V25+'Other Funds-Revision No. 2'!V25</f>
        <v>5568</v>
      </c>
      <c r="W25" s="108">
        <f>'Amendment 1-Other Funds'!W25+'Other Funds-Revision No. 2'!W25</f>
        <v>18596</v>
      </c>
      <c r="X25" s="108">
        <f>'Amendment 1-Other Funds'!X25+'Other Funds-Revision No. 2'!X25</f>
        <v>0</v>
      </c>
      <c r="Y25" s="108">
        <f>'Amendment 1-Other Funds'!Y25+'Other Funds-Revision No. 2'!Y25</f>
        <v>0</v>
      </c>
      <c r="Z25" s="108">
        <f>'Amendment 1-Other Funds'!Z25+'Other Funds-Revision No. 2'!Z25</f>
        <v>0</v>
      </c>
      <c r="AA25" s="108">
        <f>'Amendment 1-Other Funds'!AA25+'Other Funds-Revision No. 2'!AA25</f>
        <v>0</v>
      </c>
      <c r="AB25" s="108">
        <f>'Amendment 1-Other Funds'!AB25+'Other Funds-Revision No. 2'!AB25</f>
        <v>0</v>
      </c>
      <c r="AC25" s="108">
        <f>'Amendment 1-Other Funds'!AC25+'Other Funds-Revision No. 2'!AC25</f>
        <v>0</v>
      </c>
      <c r="AD25" s="108">
        <f>'Amendment 1-Other Funds'!AD25+'Other Funds-Revision No. 2'!AD25</f>
        <v>0</v>
      </c>
      <c r="AE25" s="108">
        <f>'Amendment 1-Other Funds'!AE25+'Other Funds-Revision No. 2'!AE25</f>
        <v>29512</v>
      </c>
      <c r="AF25" s="108">
        <f t="shared" si="0"/>
        <v>759810</v>
      </c>
    </row>
    <row r="26" spans="1:32" ht="15.75">
      <c r="A26" s="230" t="str">
        <f>+'Original ABG Allocation'!A26</f>
        <v>21</v>
      </c>
      <c r="B26" s="230" t="str">
        <f>+'Original ABG Allocation'!B26</f>
        <v>CUMBERLAND</v>
      </c>
      <c r="C26" s="108">
        <f>'Amendment 1-Other Funds'!C26+'Other Funds-Revision No. 2'!C26</f>
        <v>0</v>
      </c>
      <c r="D26" s="108">
        <f>'Amendment 1-Other Funds'!D26+'Other Funds-Revision No. 2'!D26</f>
        <v>8025</v>
      </c>
      <c r="E26" s="108">
        <f>'Amendment 1-Other Funds'!E26+'Other Funds-Revision No. 2'!E26</f>
        <v>0</v>
      </c>
      <c r="F26" s="108">
        <f>'Amendment 1-Other Funds'!F26+'Other Funds-Revision No. 2'!F26</f>
        <v>0</v>
      </c>
      <c r="G26" s="108">
        <f>'Amendment 1-Other Funds'!G26+'Other Funds-Revision No. 2'!G26</f>
        <v>0</v>
      </c>
      <c r="H26" s="108">
        <f>'Amendment 1-Other Funds'!H26+'Other Funds-Revision No. 2'!H26</f>
        <v>0</v>
      </c>
      <c r="I26" s="108">
        <f>'Amendment 1-Other Funds'!I26+'Other Funds-Revision No. 2'!I26</f>
        <v>0</v>
      </c>
      <c r="J26" s="108">
        <f>'Amendment 1-Other Funds'!J26+'Other Funds-Revision No. 2'!J26</f>
        <v>5288</v>
      </c>
      <c r="K26" s="108">
        <f>'Amendment 1-Other Funds'!K26+'Other Funds-Revision No. 2'!K26</f>
        <v>0</v>
      </c>
      <c r="L26" s="108">
        <f>'Amendment 1-Other Funds'!L26+'Other Funds-Revision No. 2'!L26</f>
        <v>433706</v>
      </c>
      <c r="M26" s="108">
        <f>'Amendment 1-Other Funds'!M26+'Other Funds-Revision No. 2'!M26</f>
        <v>47197</v>
      </c>
      <c r="N26" s="108">
        <f>'Amendment 1-Other Funds'!N26+'Other Funds-Revision No. 2'!N26</f>
        <v>0</v>
      </c>
      <c r="O26" s="108">
        <f>'Amendment 1-Other Funds'!O26+'Other Funds-Revision No. 2'!O26</f>
        <v>38000</v>
      </c>
      <c r="P26" s="108">
        <f>'Amendment 1-Other Funds'!P26+'Other Funds-Revision No. 2'!P26</f>
        <v>0</v>
      </c>
      <c r="Q26" s="108">
        <f>'Amendment 1-Other Funds'!Q26+'Other Funds-Revision No. 2'!Q26</f>
        <v>112000</v>
      </c>
      <c r="R26" s="108">
        <f>'Amendment 1-Other Funds'!R26+'Other Funds-Revision No. 2'!R26</f>
        <v>0</v>
      </c>
      <c r="S26" s="108">
        <f>'Amendment 1-Other Funds'!S26+'Other Funds-Revision No. 3'!T30</f>
        <v>76174</v>
      </c>
      <c r="T26" s="108">
        <f>'Amendment 1-Other Funds'!T26+'Other Funds-Revision No. 3'!U30</f>
        <v>45704.4</v>
      </c>
      <c r="U26" s="108">
        <f>'Amendment 1-Other Funds'!U26+'Other Funds-Revision No. 2'!U26</f>
        <v>30469.600000000002</v>
      </c>
      <c r="V26" s="108">
        <f>'Amendment 1-Other Funds'!V26+'Other Funds-Revision No. 2'!V26</f>
        <v>24284</v>
      </c>
      <c r="W26" s="108">
        <f>'Amendment 1-Other Funds'!W26+'Other Funds-Revision No. 2'!W26</f>
        <v>81107</v>
      </c>
      <c r="X26" s="108">
        <f>'Amendment 1-Other Funds'!X26+'Other Funds-Revision No. 2'!X26</f>
        <v>106643</v>
      </c>
      <c r="Y26" s="108">
        <f>'Amendment 1-Other Funds'!Y26+'Other Funds-Revision No. 2'!Y26</f>
        <v>0</v>
      </c>
      <c r="Z26" s="108">
        <f>'Amendment 1-Other Funds'!Z26+'Other Funds-Revision No. 2'!Z26</f>
        <v>0</v>
      </c>
      <c r="AA26" s="108">
        <f>'Amendment 1-Other Funds'!AA26+'Other Funds-Revision No. 2'!AA26</f>
        <v>119067</v>
      </c>
      <c r="AB26" s="108">
        <f>'Amendment 1-Other Funds'!AB26+'Other Funds-Revision No. 2'!AB26</f>
        <v>101717</v>
      </c>
      <c r="AC26" s="108">
        <f>'Amendment 1-Other Funds'!AC26+'Other Funds-Revision No. 2'!AC26</f>
        <v>0</v>
      </c>
      <c r="AD26" s="108">
        <f>'Amendment 1-Other Funds'!AD26+'Other Funds-Revision No. 2'!AD26</f>
        <v>0</v>
      </c>
      <c r="AE26" s="108">
        <f>'Amendment 1-Other Funds'!AE26+'Other Funds-Revision No. 2'!AE26</f>
        <v>28512</v>
      </c>
      <c r="AF26" s="108">
        <f t="shared" si="0"/>
        <v>1257894</v>
      </c>
    </row>
    <row r="27" spans="1:32" ht="15.75">
      <c r="A27" s="230" t="str">
        <f>+'Original ABG Allocation'!A27</f>
        <v>22</v>
      </c>
      <c r="B27" s="230" t="str">
        <f>+'Original ABG Allocation'!B27</f>
        <v>PERRY</v>
      </c>
      <c r="C27" s="108">
        <f>'Amendment 1-Other Funds'!C27+'Other Funds-Revision No. 2'!C27</f>
        <v>0</v>
      </c>
      <c r="D27" s="108">
        <f>'Amendment 1-Other Funds'!D27+'Other Funds-Revision No. 2'!D27</f>
        <v>3350</v>
      </c>
      <c r="E27" s="108">
        <f>'Amendment 1-Other Funds'!E27+'Other Funds-Revision No. 2'!E27</f>
        <v>2100</v>
      </c>
      <c r="F27" s="108">
        <f>'Amendment 1-Other Funds'!F27+'Other Funds-Revision No. 2'!F27</f>
        <v>0</v>
      </c>
      <c r="G27" s="108">
        <f>'Amendment 1-Other Funds'!G27+'Other Funds-Revision No. 2'!G27</f>
        <v>0</v>
      </c>
      <c r="H27" s="108">
        <f>'Amendment 1-Other Funds'!H27+'Other Funds-Revision No. 2'!H27</f>
        <v>0</v>
      </c>
      <c r="I27" s="108">
        <f>'Amendment 1-Other Funds'!I27+'Other Funds-Revision No. 2'!I27</f>
        <v>0</v>
      </c>
      <c r="J27" s="108">
        <f>'Amendment 1-Other Funds'!J27+'Other Funds-Revision No. 2'!J27</f>
        <v>6922</v>
      </c>
      <c r="K27" s="108">
        <f>'Amendment 1-Other Funds'!K27+'Other Funds-Revision No. 2'!K27</f>
        <v>0</v>
      </c>
      <c r="L27" s="108">
        <f>'Amendment 1-Other Funds'!L27+'Other Funds-Revision No. 2'!L27</f>
        <v>265744</v>
      </c>
      <c r="M27" s="108">
        <f>'Amendment 1-Other Funds'!M27+'Other Funds-Revision No. 2'!M27</f>
        <v>15185</v>
      </c>
      <c r="N27" s="108">
        <f>'Amendment 1-Other Funds'!N27+'Other Funds-Revision No. 2'!N27</f>
        <v>0</v>
      </c>
      <c r="O27" s="108">
        <f>'Amendment 1-Other Funds'!O27+'Other Funds-Revision No. 2'!O27</f>
        <v>49702</v>
      </c>
      <c r="P27" s="108">
        <f>'Amendment 1-Other Funds'!P27+'Other Funds-Revision No. 2'!P27</f>
        <v>1500</v>
      </c>
      <c r="Q27" s="108">
        <f>'Amendment 1-Other Funds'!Q27+'Other Funds-Revision No. 2'!Q27</f>
        <v>0</v>
      </c>
      <c r="R27" s="108">
        <f>'Amendment 1-Other Funds'!R27+'Other Funds-Revision No. 2'!R27</f>
        <v>170941</v>
      </c>
      <c r="S27" s="108">
        <f>'Amendment 1-Other Funds'!S27+'Other Funds-Revision No. 3'!T31</f>
        <v>25076</v>
      </c>
      <c r="T27" s="108">
        <f>'Amendment 1-Other Funds'!T27+'Other Funds-Revision No. 3'!U31</f>
        <v>24531</v>
      </c>
      <c r="U27" s="108">
        <f>'Amendment 1-Other Funds'!U27+'Other Funds-Revision No. 2'!U27</f>
        <v>16354</v>
      </c>
      <c r="V27" s="108">
        <f>'Amendment 1-Other Funds'!V27+'Other Funds-Revision No. 2'!V27</f>
        <v>2399</v>
      </c>
      <c r="W27" s="108">
        <f>'Amendment 1-Other Funds'!W27+'Other Funds-Revision No. 2'!W27</f>
        <v>8011</v>
      </c>
      <c r="X27" s="108">
        <f>'Amendment 1-Other Funds'!X27+'Other Funds-Revision No. 2'!X27</f>
        <v>0</v>
      </c>
      <c r="Y27" s="108">
        <f>'Amendment 1-Other Funds'!Y27+'Other Funds-Revision No. 2'!Y27</f>
        <v>55</v>
      </c>
      <c r="Z27" s="108">
        <f>'Amendment 1-Other Funds'!Z27+'Other Funds-Revision No. 2'!Z27</f>
        <v>27</v>
      </c>
      <c r="AA27" s="108">
        <f>'Amendment 1-Other Funds'!AA27+'Other Funds-Revision No. 2'!AA27</f>
        <v>36742</v>
      </c>
      <c r="AB27" s="108">
        <f>'Amendment 1-Other Funds'!AB27+'Other Funds-Revision No. 2'!AB27</f>
        <v>81303</v>
      </c>
      <c r="AC27" s="108">
        <f>'Amendment 1-Other Funds'!AC27+'Other Funds-Revision No. 2'!AC27</f>
        <v>18706</v>
      </c>
      <c r="AD27" s="108">
        <f>'Amendment 1-Other Funds'!AD27+'Other Funds-Revision No. 2'!AD27</f>
        <v>0</v>
      </c>
      <c r="AE27" s="108">
        <f>'Amendment 1-Other Funds'!AE27+'Other Funds-Revision No. 2'!AE27</f>
        <v>33264</v>
      </c>
      <c r="AF27" s="108">
        <f t="shared" si="0"/>
        <v>761912</v>
      </c>
    </row>
    <row r="28" spans="1:32" ht="15.75">
      <c r="A28" s="230" t="str">
        <f>+'Original ABG Allocation'!A28</f>
        <v>23</v>
      </c>
      <c r="B28" s="230" t="str">
        <f>+'Original ABG Allocation'!B28</f>
        <v>DAUPHIN</v>
      </c>
      <c r="C28" s="108">
        <f>'Amendment 1-Other Funds'!C28+'Other Funds-Revision No. 2'!C28</f>
        <v>0</v>
      </c>
      <c r="D28" s="108">
        <f>'Amendment 1-Other Funds'!D28+'Other Funds-Revision No. 2'!D28</f>
        <v>22900</v>
      </c>
      <c r="E28" s="108">
        <f>'Amendment 1-Other Funds'!E28+'Other Funds-Revision No. 2'!E28</f>
        <v>2800</v>
      </c>
      <c r="F28" s="108">
        <f>'Amendment 1-Other Funds'!F28+'Other Funds-Revision No. 2'!F28</f>
        <v>0</v>
      </c>
      <c r="G28" s="108">
        <f>'Amendment 1-Other Funds'!G28+'Other Funds-Revision No. 2'!G28</f>
        <v>0</v>
      </c>
      <c r="H28" s="108">
        <f>'Amendment 1-Other Funds'!H28+'Other Funds-Revision No. 2'!H28</f>
        <v>0</v>
      </c>
      <c r="I28" s="108">
        <f>'Amendment 1-Other Funds'!I28+'Other Funds-Revision No. 2'!I28</f>
        <v>0</v>
      </c>
      <c r="J28" s="108">
        <f>'Amendment 1-Other Funds'!J28+'Other Funds-Revision No. 2'!J28</f>
        <v>1730</v>
      </c>
      <c r="K28" s="108">
        <f>'Amendment 1-Other Funds'!K28+'Other Funds-Revision No. 2'!K28</f>
        <v>0</v>
      </c>
      <c r="L28" s="108">
        <f>'Amendment 1-Other Funds'!L28+'Other Funds-Revision No. 2'!L28</f>
        <v>129041</v>
      </c>
      <c r="M28" s="108">
        <f>'Amendment 1-Other Funds'!M28+'Other Funds-Revision No. 2'!M28</f>
        <v>94315</v>
      </c>
      <c r="N28" s="108">
        <f>'Amendment 1-Other Funds'!N28+'Other Funds-Revision No. 2'!N28</f>
        <v>0</v>
      </c>
      <c r="O28" s="108">
        <f>'Amendment 1-Other Funds'!O28+'Other Funds-Revision No. 2'!O28</f>
        <v>0</v>
      </c>
      <c r="P28" s="108">
        <f>'Amendment 1-Other Funds'!P28+'Other Funds-Revision No. 2'!P28</f>
        <v>70000</v>
      </c>
      <c r="Q28" s="108">
        <f>'Amendment 1-Other Funds'!Q28+'Other Funds-Revision No. 2'!Q28</f>
        <v>0</v>
      </c>
      <c r="R28" s="108">
        <f>'Amendment 1-Other Funds'!R28+'Other Funds-Revision No. 2'!R28</f>
        <v>0</v>
      </c>
      <c r="S28" s="108">
        <f>'Amendment 1-Other Funds'!S28+'Other Funds-Revision No. 3'!T32</f>
        <v>241110</v>
      </c>
      <c r="T28" s="108">
        <f>'Amendment 1-Other Funds'!T28+'Other Funds-Revision No. 3'!U32</f>
        <v>235868.4</v>
      </c>
      <c r="U28" s="108">
        <f>'Amendment 1-Other Funds'!U28+'Other Funds-Revision No. 2'!U28</f>
        <v>157245.6</v>
      </c>
      <c r="V28" s="108">
        <f>'Amendment 1-Other Funds'!V28+'Other Funds-Revision No. 2'!V28</f>
        <v>23062</v>
      </c>
      <c r="W28" s="108">
        <f>'Amendment 1-Other Funds'!W28+'Other Funds-Revision No. 2'!W28</f>
        <v>77027</v>
      </c>
      <c r="X28" s="108">
        <f>'Amendment 1-Other Funds'!X28+'Other Funds-Revision No. 2'!X28</f>
        <v>0</v>
      </c>
      <c r="Y28" s="108">
        <f>'Amendment 1-Other Funds'!Y28+'Other Funds-Revision No. 2'!Y28</f>
        <v>0</v>
      </c>
      <c r="Z28" s="108">
        <f>'Amendment 1-Other Funds'!Z28+'Other Funds-Revision No. 2'!Z28</f>
        <v>0</v>
      </c>
      <c r="AA28" s="108">
        <f>'Amendment 1-Other Funds'!AA28+'Other Funds-Revision No. 2'!AA28</f>
        <v>0</v>
      </c>
      <c r="AB28" s="108">
        <f>'Amendment 1-Other Funds'!AB28+'Other Funds-Revision No. 2'!AB28</f>
        <v>0</v>
      </c>
      <c r="AC28" s="108">
        <f>'Amendment 1-Other Funds'!AC28+'Other Funds-Revision No. 2'!AC28</f>
        <v>0</v>
      </c>
      <c r="AD28" s="108">
        <f>'Amendment 1-Other Funds'!AD28+'Other Funds-Revision No. 2'!AD28</f>
        <v>0</v>
      </c>
      <c r="AE28" s="108">
        <f>'Amendment 1-Other Funds'!AE28+'Other Funds-Revision No. 2'!AE28</f>
        <v>42016</v>
      </c>
      <c r="AF28" s="108">
        <f t="shared" si="0"/>
        <v>1097115</v>
      </c>
    </row>
    <row r="29" spans="1:32" ht="15.75">
      <c r="A29" s="230" t="str">
        <f>+'Original ABG Allocation'!A29</f>
        <v>24</v>
      </c>
      <c r="B29" s="230" t="str">
        <f>+'Original ABG Allocation'!B29</f>
        <v>LEBANON</v>
      </c>
      <c r="C29" s="108">
        <f>'Amendment 1-Other Funds'!C29+'Other Funds-Revision No. 2'!C29</f>
        <v>0</v>
      </c>
      <c r="D29" s="108">
        <f>'Amendment 1-Other Funds'!D29+'Other Funds-Revision No. 2'!D29</f>
        <v>6750</v>
      </c>
      <c r="E29" s="108">
        <f>'Amendment 1-Other Funds'!E29+'Other Funds-Revision No. 2'!E29</f>
        <v>0</v>
      </c>
      <c r="F29" s="108">
        <f>'Amendment 1-Other Funds'!F29+'Other Funds-Revision No. 2'!F29</f>
        <v>0</v>
      </c>
      <c r="G29" s="108">
        <f>'Amendment 1-Other Funds'!G29+'Other Funds-Revision No. 2'!G29</f>
        <v>0</v>
      </c>
      <c r="H29" s="108">
        <f>'Amendment 1-Other Funds'!H29+'Other Funds-Revision No. 2'!H29</f>
        <v>0</v>
      </c>
      <c r="I29" s="108">
        <f>'Amendment 1-Other Funds'!I29+'Other Funds-Revision No. 2'!I29</f>
        <v>0</v>
      </c>
      <c r="J29" s="108">
        <f>'Amendment 1-Other Funds'!J29+'Other Funds-Revision No. 2'!J29</f>
        <v>3993</v>
      </c>
      <c r="K29" s="108">
        <f>'Amendment 1-Other Funds'!K29+'Other Funds-Revision No. 2'!K29</f>
        <v>0</v>
      </c>
      <c r="L29" s="108">
        <f>'Amendment 1-Other Funds'!L29+'Other Funds-Revision No. 2'!L29</f>
        <v>714652</v>
      </c>
      <c r="M29" s="108">
        <f>'Amendment 1-Other Funds'!M29+'Other Funds-Revision No. 2'!M29</f>
        <v>38885</v>
      </c>
      <c r="N29" s="108">
        <f>'Amendment 1-Other Funds'!N29+'Other Funds-Revision No. 2'!N29</f>
        <v>0</v>
      </c>
      <c r="O29" s="108">
        <f>'Amendment 1-Other Funds'!O29+'Other Funds-Revision No. 2'!O29</f>
        <v>48886</v>
      </c>
      <c r="P29" s="108">
        <f>'Amendment 1-Other Funds'!P29+'Other Funds-Revision No. 2'!P29</f>
        <v>0</v>
      </c>
      <c r="Q29" s="108">
        <f>'Amendment 1-Other Funds'!Q29+'Other Funds-Revision No. 2'!Q29</f>
        <v>0</v>
      </c>
      <c r="R29" s="108">
        <f>'Amendment 1-Other Funds'!R29+'Other Funds-Revision No. 2'!R29</f>
        <v>0</v>
      </c>
      <c r="S29" s="108">
        <f>'Amendment 1-Other Funds'!S29+'Other Funds-Revision No. 3'!T33</f>
        <v>59198</v>
      </c>
      <c r="T29" s="108">
        <f>'Amendment 1-Other Funds'!T29+'Other Funds-Revision No. 3'!U33</f>
        <v>52659.6</v>
      </c>
      <c r="U29" s="108">
        <f>'Amendment 1-Other Funds'!U29+'Other Funds-Revision No. 2'!U29</f>
        <v>35106.4</v>
      </c>
      <c r="V29" s="108">
        <f>'Amendment 1-Other Funds'!V29+'Other Funds-Revision No. 2'!V29</f>
        <v>0</v>
      </c>
      <c r="W29" s="108">
        <f>'Amendment 1-Other Funds'!W29+'Other Funds-Revision No. 2'!W29</f>
        <v>17839</v>
      </c>
      <c r="X29" s="108">
        <f>'Amendment 1-Other Funds'!X29+'Other Funds-Revision No. 2'!X29</f>
        <v>0</v>
      </c>
      <c r="Y29" s="108">
        <f>'Amendment 1-Other Funds'!Y29+'Other Funds-Revision No. 2'!Y29</f>
        <v>0</v>
      </c>
      <c r="Z29" s="108">
        <f>'Amendment 1-Other Funds'!Z29+'Other Funds-Revision No. 2'!Z29</f>
        <v>0</v>
      </c>
      <c r="AA29" s="108">
        <f>'Amendment 1-Other Funds'!AA29+'Other Funds-Revision No. 2'!AA29</f>
        <v>0</v>
      </c>
      <c r="AB29" s="108">
        <f>'Amendment 1-Other Funds'!AB29+'Other Funds-Revision No. 2'!AB29</f>
        <v>0</v>
      </c>
      <c r="AC29" s="108">
        <f>'Amendment 1-Other Funds'!AC29+'Other Funds-Revision No. 2'!AC29</f>
        <v>0</v>
      </c>
      <c r="AD29" s="108">
        <f>'Amendment 1-Other Funds'!AD29+'Other Funds-Revision No. 2'!AD29</f>
        <v>0</v>
      </c>
      <c r="AE29" s="108">
        <f>'Amendment 1-Other Funds'!AE29+'Other Funds-Revision No. 2'!AE29</f>
        <v>23760</v>
      </c>
      <c r="AF29" s="108">
        <f t="shared" si="0"/>
        <v>1001729</v>
      </c>
    </row>
    <row r="30" spans="1:32" ht="15.75">
      <c r="A30" s="230" t="str">
        <f>+'Original ABG Allocation'!A30</f>
        <v>25</v>
      </c>
      <c r="B30" s="230" t="str">
        <f>+'Original ABG Allocation'!B30</f>
        <v>YORK</v>
      </c>
      <c r="C30" s="108">
        <f>'Amendment 1-Other Funds'!C30+'Other Funds-Revision No. 2'!C30</f>
        <v>0</v>
      </c>
      <c r="D30" s="108">
        <f>'Amendment 1-Other Funds'!D30+'Other Funds-Revision No. 2'!D30</f>
        <v>5475</v>
      </c>
      <c r="E30" s="108">
        <f>'Amendment 1-Other Funds'!E30+'Other Funds-Revision No. 2'!E30</f>
        <v>0</v>
      </c>
      <c r="F30" s="108">
        <f>'Amendment 1-Other Funds'!F30+'Other Funds-Revision No. 2'!F30</f>
        <v>0</v>
      </c>
      <c r="G30" s="108">
        <f>'Amendment 1-Other Funds'!G30+'Other Funds-Revision No. 2'!G30</f>
        <v>0</v>
      </c>
      <c r="H30" s="108">
        <f>'Amendment 1-Other Funds'!H30+'Other Funds-Revision No. 2'!H30</f>
        <v>0</v>
      </c>
      <c r="I30" s="108">
        <f>'Amendment 1-Other Funds'!I30+'Other Funds-Revision No. 2'!I30</f>
        <v>0</v>
      </c>
      <c r="J30" s="108">
        <f>'Amendment 1-Other Funds'!J30+'Other Funds-Revision No. 2'!J30</f>
        <v>1814</v>
      </c>
      <c r="K30" s="108">
        <f>'Amendment 1-Other Funds'!K30+'Other Funds-Revision No. 2'!K30</f>
        <v>0</v>
      </c>
      <c r="L30" s="108">
        <f>'Amendment 1-Other Funds'!L30+'Other Funds-Revision No. 2'!L30</f>
        <v>1330012</v>
      </c>
      <c r="M30" s="108">
        <f>'Amendment 1-Other Funds'!M30+'Other Funds-Revision No. 2'!M30</f>
        <v>108682</v>
      </c>
      <c r="N30" s="108">
        <f>'Amendment 1-Other Funds'!N30+'Other Funds-Revision No. 2'!N30</f>
        <v>0</v>
      </c>
      <c r="O30" s="108">
        <f>'Amendment 1-Other Funds'!O30+'Other Funds-Revision No. 2'!O30</f>
        <v>47116</v>
      </c>
      <c r="P30" s="108">
        <f>'Amendment 1-Other Funds'!P30+'Other Funds-Revision No. 2'!P30</f>
        <v>100000</v>
      </c>
      <c r="Q30" s="108">
        <f>'Amendment 1-Other Funds'!Q30+'Other Funds-Revision No. 2'!Q30</f>
        <v>650000</v>
      </c>
      <c r="R30" s="108">
        <f>'Amendment 1-Other Funds'!R30+'Other Funds-Revision No. 2'!R30</f>
        <v>0</v>
      </c>
      <c r="S30" s="108">
        <f>'Amendment 1-Other Funds'!S30+'Other Funds-Revision No. 3'!T34</f>
        <v>172153</v>
      </c>
      <c r="T30" s="108">
        <f>'Amendment 1-Other Funds'!T30+'Other Funds-Revision No. 3'!U34</f>
        <v>168410.4</v>
      </c>
      <c r="U30" s="108">
        <f>'Amendment 1-Other Funds'!U30+'Other Funds-Revision No. 2'!U30</f>
        <v>112273.6</v>
      </c>
      <c r="V30" s="108">
        <f>'Amendment 1-Other Funds'!V30+'Other Funds-Revision No. 2'!V30</f>
        <v>16467</v>
      </c>
      <c r="W30" s="108">
        <f>'Amendment 1-Other Funds'!W30+'Other Funds-Revision No. 2'!W30</f>
        <v>54998</v>
      </c>
      <c r="X30" s="108">
        <f>'Amendment 1-Other Funds'!X30+'Other Funds-Revision No. 2'!X30</f>
        <v>0</v>
      </c>
      <c r="Y30" s="108">
        <f>'Amendment 1-Other Funds'!Y30+'Other Funds-Revision No. 2'!Y30</f>
        <v>0</v>
      </c>
      <c r="Z30" s="108">
        <f>'Amendment 1-Other Funds'!Z30+'Other Funds-Revision No. 2'!Z30</f>
        <v>0</v>
      </c>
      <c r="AA30" s="108">
        <f>'Amendment 1-Other Funds'!AA30+'Other Funds-Revision No. 2'!AA30</f>
        <v>0</v>
      </c>
      <c r="AB30" s="108">
        <f>'Amendment 1-Other Funds'!AB30+'Other Funds-Revision No. 2'!AB30</f>
        <v>0</v>
      </c>
      <c r="AC30" s="108">
        <f>'Amendment 1-Other Funds'!AC30+'Other Funds-Revision No. 2'!AC30</f>
        <v>121574</v>
      </c>
      <c r="AD30" s="108">
        <f>'Amendment 1-Other Funds'!AD30+'Other Funds-Revision No. 2'!AD30</f>
        <v>0</v>
      </c>
      <c r="AE30" s="108">
        <f>'Amendment 1-Other Funds'!AE30+'Other Funds-Revision No. 2'!AE30</f>
        <v>47768</v>
      </c>
      <c r="AF30" s="108">
        <f t="shared" si="0"/>
        <v>2936743</v>
      </c>
    </row>
    <row r="31" spans="1:32" ht="15.75">
      <c r="A31" s="230" t="str">
        <f>+'Original ABG Allocation'!A31</f>
        <v>26</v>
      </c>
      <c r="B31" s="230" t="str">
        <f>+'Original ABG Allocation'!B31</f>
        <v>LANCASTER</v>
      </c>
      <c r="C31" s="108">
        <f>'Amendment 1-Other Funds'!C31+'Other Funds-Revision No. 2'!C31</f>
        <v>0</v>
      </c>
      <c r="D31" s="108">
        <f>'Amendment 1-Other Funds'!D31+'Other Funds-Revision No. 2'!D31</f>
        <v>5900</v>
      </c>
      <c r="E31" s="108">
        <f>'Amendment 1-Other Funds'!E31+'Other Funds-Revision No. 2'!E31</f>
        <v>0</v>
      </c>
      <c r="F31" s="108">
        <f>'Amendment 1-Other Funds'!F31+'Other Funds-Revision No. 2'!F31</f>
        <v>0</v>
      </c>
      <c r="G31" s="108">
        <f>'Amendment 1-Other Funds'!G31+'Other Funds-Revision No. 2'!G31</f>
        <v>0</v>
      </c>
      <c r="H31" s="108">
        <f>'Amendment 1-Other Funds'!H31+'Other Funds-Revision No. 2'!H31</f>
        <v>0</v>
      </c>
      <c r="I31" s="108">
        <f>'Amendment 1-Other Funds'!I31+'Other Funds-Revision No. 2'!I31</f>
        <v>0</v>
      </c>
      <c r="J31" s="108">
        <f>'Amendment 1-Other Funds'!J31+'Other Funds-Revision No. 2'!J31</f>
        <v>4308</v>
      </c>
      <c r="K31" s="108">
        <f>'Amendment 1-Other Funds'!K31+'Other Funds-Revision No. 2'!K31</f>
        <v>0</v>
      </c>
      <c r="L31" s="108">
        <f>'Amendment 1-Other Funds'!L31+'Other Funds-Revision No. 2'!L31</f>
        <v>1371817</v>
      </c>
      <c r="M31" s="108">
        <f>'Amendment 1-Other Funds'!M31+'Other Funds-Revision No. 2'!M31</f>
        <v>116160</v>
      </c>
      <c r="N31" s="108">
        <f>'Amendment 1-Other Funds'!N31+'Other Funds-Revision No. 2'!N31</f>
        <v>0</v>
      </c>
      <c r="O31" s="108">
        <f>'Amendment 1-Other Funds'!O31+'Other Funds-Revision No. 2'!O31</f>
        <v>54194</v>
      </c>
      <c r="P31" s="108">
        <f>'Amendment 1-Other Funds'!P31+'Other Funds-Revision No. 2'!P31</f>
        <v>100000</v>
      </c>
      <c r="Q31" s="108">
        <f>'Amendment 1-Other Funds'!Q31+'Other Funds-Revision No. 2'!Q31</f>
        <v>504800</v>
      </c>
      <c r="R31" s="108">
        <f>'Amendment 1-Other Funds'!R31+'Other Funds-Revision No. 2'!R31</f>
        <v>154384</v>
      </c>
      <c r="S31" s="108">
        <f>'Amendment 1-Other Funds'!S31+'Other Funds-Revision No. 3'!T35</f>
        <v>0</v>
      </c>
      <c r="T31" s="108">
        <f>'Amendment 1-Other Funds'!T31+'Other Funds-Revision No. 3'!U35</f>
        <v>187277.4</v>
      </c>
      <c r="U31" s="108">
        <f>'Amendment 1-Other Funds'!U31+'Other Funds-Revision No. 2'!U31</f>
        <v>124851.6</v>
      </c>
      <c r="V31" s="108">
        <f>'Amendment 1-Other Funds'!V31+'Other Funds-Revision No. 2'!V31</f>
        <v>18311.333333333332</v>
      </c>
      <c r="W31" s="108">
        <f>'Amendment 1-Other Funds'!W31+'Other Funds-Revision No. 2'!W31</f>
        <v>61159</v>
      </c>
      <c r="X31" s="108">
        <f>'Amendment 1-Other Funds'!X31+'Other Funds-Revision No. 2'!X31</f>
        <v>79468</v>
      </c>
      <c r="Y31" s="108">
        <f>'Amendment 1-Other Funds'!Y31+'Other Funds-Revision No. 2'!Y31</f>
        <v>0</v>
      </c>
      <c r="Z31" s="108">
        <f>'Amendment 1-Other Funds'!Z31+'Other Funds-Revision No. 2'!Z31</f>
        <v>0</v>
      </c>
      <c r="AA31" s="108">
        <f>'Amendment 1-Other Funds'!AA31+'Other Funds-Revision No. 2'!AA31</f>
        <v>285070</v>
      </c>
      <c r="AB31" s="108">
        <f>'Amendment 1-Other Funds'!AB31+'Other Funds-Revision No. 2'!AB31</f>
        <v>207915</v>
      </c>
      <c r="AC31" s="108">
        <f>'Amendment 1-Other Funds'!AC31+'Other Funds-Revision No. 2'!AC31</f>
        <v>0</v>
      </c>
      <c r="AD31" s="108">
        <f>'Amendment 1-Other Funds'!AD31+'Other Funds-Revision No. 2'!AD31</f>
        <v>0</v>
      </c>
      <c r="AE31" s="108">
        <f>'Amendment 1-Other Funds'!AE31+'Other Funds-Revision No. 2'!AE31</f>
        <v>38016</v>
      </c>
      <c r="AF31" s="108">
        <f t="shared" si="0"/>
        <v>3313631.3333333335</v>
      </c>
    </row>
    <row r="32" spans="1:32" ht="15.75">
      <c r="A32" s="230" t="str">
        <f>+'Original ABG Allocation'!A32</f>
        <v>27</v>
      </c>
      <c r="B32" s="230" t="str">
        <f>+'Original ABG Allocation'!B32</f>
        <v>CHESTER</v>
      </c>
      <c r="C32" s="108">
        <f>'Amendment 1-Other Funds'!C32+'Other Funds-Revision No. 2'!C32</f>
        <v>0</v>
      </c>
      <c r="D32" s="108">
        <f>'Amendment 1-Other Funds'!D32+'Other Funds-Revision No. 2'!D32</f>
        <v>8875</v>
      </c>
      <c r="E32" s="108">
        <f>'Amendment 1-Other Funds'!E32+'Other Funds-Revision No. 2'!E32</f>
        <v>0</v>
      </c>
      <c r="F32" s="108">
        <f>'Amendment 1-Other Funds'!F32+'Other Funds-Revision No. 2'!F32</f>
        <v>0</v>
      </c>
      <c r="G32" s="108">
        <f>'Amendment 1-Other Funds'!G32+'Other Funds-Revision No. 2'!G32</f>
        <v>0</v>
      </c>
      <c r="H32" s="108">
        <f>'Amendment 1-Other Funds'!H32+'Other Funds-Revision No. 2'!H32</f>
        <v>0</v>
      </c>
      <c r="I32" s="108">
        <f>'Amendment 1-Other Funds'!I32+'Other Funds-Revision No. 2'!I32</f>
        <v>0</v>
      </c>
      <c r="J32" s="108">
        <f>'Amendment 1-Other Funds'!J32+'Other Funds-Revision No. 2'!J32</f>
        <v>3310</v>
      </c>
      <c r="K32" s="108">
        <f>'Amendment 1-Other Funds'!K32+'Other Funds-Revision No. 2'!K32</f>
        <v>0</v>
      </c>
      <c r="L32" s="108">
        <f>'Amendment 1-Other Funds'!L32+'Other Funds-Revision No. 2'!L32</f>
        <v>644864</v>
      </c>
      <c r="M32" s="108">
        <f>'Amendment 1-Other Funds'!M32+'Other Funds-Revision No. 2'!M32</f>
        <v>70176</v>
      </c>
      <c r="N32" s="108">
        <f>'Amendment 1-Other Funds'!N32+'Other Funds-Revision No. 2'!N32</f>
        <v>0</v>
      </c>
      <c r="O32" s="108">
        <f>'Amendment 1-Other Funds'!O32+'Other Funds-Revision No. 2'!O32</f>
        <v>54194</v>
      </c>
      <c r="P32" s="108">
        <f>'Amendment 1-Other Funds'!P32+'Other Funds-Revision No. 2'!P32</f>
        <v>65000</v>
      </c>
      <c r="Q32" s="108">
        <f>'Amendment 1-Other Funds'!Q32+'Other Funds-Revision No. 2'!Q32</f>
        <v>40000</v>
      </c>
      <c r="R32" s="108">
        <f>'Amendment 1-Other Funds'!R32+'Other Funds-Revision No. 2'!R32</f>
        <v>0</v>
      </c>
      <c r="S32" s="108">
        <f>'Amendment 1-Other Funds'!S32+'Other Funds-Revision No. 3'!T36</f>
        <v>0</v>
      </c>
      <c r="T32" s="108">
        <f>'Amendment 1-Other Funds'!T32+'Other Funds-Revision No. 3'!U36</f>
        <v>8553</v>
      </c>
      <c r="U32" s="108">
        <f>'Amendment 1-Other Funds'!U32+'Other Funds-Revision No. 2'!U32</f>
        <v>5702</v>
      </c>
      <c r="V32" s="108">
        <f>'Amendment 1-Other Funds'!V32+'Other Funds-Revision No. 2'!V32</f>
        <v>42444</v>
      </c>
      <c r="W32" s="108">
        <f>'Amendment 1-Other Funds'!W32+'Other Funds-Revision No. 2'!W32</f>
        <v>141759</v>
      </c>
      <c r="X32" s="108">
        <f>'Amendment 1-Other Funds'!X32+'Other Funds-Revision No. 2'!X32</f>
        <v>0</v>
      </c>
      <c r="Y32" s="108">
        <f>'Amendment 1-Other Funds'!Y32+'Other Funds-Revision No. 2'!Y32</f>
        <v>0</v>
      </c>
      <c r="Z32" s="108">
        <f>'Amendment 1-Other Funds'!Z32+'Other Funds-Revision No. 2'!Z32</f>
        <v>0</v>
      </c>
      <c r="AA32" s="108">
        <f>'Amendment 1-Other Funds'!AA32+'Other Funds-Revision No. 2'!AA32</f>
        <v>0</v>
      </c>
      <c r="AB32" s="108">
        <f>'Amendment 1-Other Funds'!AB32+'Other Funds-Revision No. 2'!AB32</f>
        <v>419754</v>
      </c>
      <c r="AC32" s="108">
        <f>'Amendment 1-Other Funds'!AC32+'Other Funds-Revision No. 2'!AC32</f>
        <v>0</v>
      </c>
      <c r="AD32" s="108">
        <f>'Amendment 1-Other Funds'!AD32+'Other Funds-Revision No. 2'!AD32</f>
        <v>0</v>
      </c>
      <c r="AE32" s="108">
        <f>'Amendment 1-Other Funds'!AE32+'Other Funds-Revision No. 2'!AE32</f>
        <v>33264</v>
      </c>
      <c r="AF32" s="108">
        <f t="shared" si="0"/>
        <v>1537895</v>
      </c>
    </row>
    <row r="33" spans="1:32" ht="15.75">
      <c r="A33" s="230" t="str">
        <f>+'Original ABG Allocation'!A33</f>
        <v>28</v>
      </c>
      <c r="B33" s="230" t="str">
        <f>+'Original ABG Allocation'!B33</f>
        <v>MONTGOMERY</v>
      </c>
      <c r="C33" s="108">
        <f>'Amendment 1-Other Funds'!C33+'Other Funds-Revision No. 2'!C33</f>
        <v>0</v>
      </c>
      <c r="D33" s="108">
        <f>'Amendment 1-Other Funds'!D33+'Other Funds-Revision No. 2'!D33</f>
        <v>16100</v>
      </c>
      <c r="E33" s="108">
        <f>'Amendment 1-Other Funds'!E33+'Other Funds-Revision No. 2'!E33</f>
        <v>33700</v>
      </c>
      <c r="F33" s="108">
        <f>'Amendment 1-Other Funds'!F33+'Other Funds-Revision No. 2'!F33</f>
        <v>0</v>
      </c>
      <c r="G33" s="108">
        <f>'Amendment 1-Other Funds'!G33+'Other Funds-Revision No. 2'!G33</f>
        <v>0</v>
      </c>
      <c r="H33" s="108">
        <f>'Amendment 1-Other Funds'!H33+'Other Funds-Revision No. 2'!H33</f>
        <v>0</v>
      </c>
      <c r="I33" s="108">
        <f>'Amendment 1-Other Funds'!I33+'Other Funds-Revision No. 2'!I33</f>
        <v>0</v>
      </c>
      <c r="J33" s="108">
        <f>'Amendment 1-Other Funds'!J33+'Other Funds-Revision No. 2'!J33</f>
        <v>7271</v>
      </c>
      <c r="K33" s="108">
        <f>'Amendment 1-Other Funds'!K33+'Other Funds-Revision No. 2'!K33</f>
        <v>0</v>
      </c>
      <c r="L33" s="108">
        <f>'Amendment 1-Other Funds'!L33+'Other Funds-Revision No. 2'!L33</f>
        <v>1974940</v>
      </c>
      <c r="M33" s="108">
        <f>'Amendment 1-Other Funds'!M33+'Other Funds-Revision No. 2'!M33</f>
        <v>171935</v>
      </c>
      <c r="N33" s="108">
        <f>'Amendment 1-Other Funds'!N33+'Other Funds-Revision No. 2'!N33</f>
        <v>0</v>
      </c>
      <c r="O33" s="108">
        <f>'Amendment 1-Other Funds'!O33+'Other Funds-Revision No. 2'!O33</f>
        <v>54036</v>
      </c>
      <c r="P33" s="108">
        <f>'Amendment 1-Other Funds'!P33+'Other Funds-Revision No. 2'!P33</f>
        <v>73392</v>
      </c>
      <c r="Q33" s="108">
        <f>'Amendment 1-Other Funds'!Q33+'Other Funds-Revision No. 2'!Q33</f>
        <v>0</v>
      </c>
      <c r="R33" s="108">
        <f>'Amendment 1-Other Funds'!R33+'Other Funds-Revision No. 2'!R33</f>
        <v>255000</v>
      </c>
      <c r="S33" s="108">
        <f>'Amendment 1-Other Funds'!S33+'Other Funds-Revision No. 3'!T37</f>
        <v>262781</v>
      </c>
      <c r="T33" s="108">
        <f>'Amendment 1-Other Funds'!T33+'Other Funds-Revision No. 3'!U37</f>
        <v>257068.19999999998</v>
      </c>
      <c r="U33" s="108">
        <f>'Amendment 1-Other Funds'!U33+'Other Funds-Revision No. 2'!U33</f>
        <v>171378.80000000002</v>
      </c>
      <c r="V33" s="108">
        <f>'Amendment 1-Other Funds'!V33+'Other Funds-Revision No. 2'!V33</f>
        <v>25135</v>
      </c>
      <c r="W33" s="108">
        <f>'Amendment 1-Other Funds'!W33+'Other Funds-Revision No. 2'!W33</f>
        <v>83950</v>
      </c>
      <c r="X33" s="108">
        <f>'Amendment 1-Other Funds'!X33+'Other Funds-Revision No. 2'!X33</f>
        <v>147618</v>
      </c>
      <c r="Y33" s="108">
        <f>'Amendment 1-Other Funds'!Y33+'Other Funds-Revision No. 2'!Y33</f>
        <v>0</v>
      </c>
      <c r="Z33" s="108">
        <f>'Amendment 1-Other Funds'!Z33+'Other Funds-Revision No. 2'!Z33</f>
        <v>0</v>
      </c>
      <c r="AA33" s="108">
        <f>'Amendment 1-Other Funds'!AA33+'Other Funds-Revision No. 2'!AA33</f>
        <v>0</v>
      </c>
      <c r="AB33" s="108">
        <f>'Amendment 1-Other Funds'!AB33+'Other Funds-Revision No. 2'!AB33</f>
        <v>0</v>
      </c>
      <c r="AC33" s="108">
        <f>'Amendment 1-Other Funds'!AC33+'Other Funds-Revision No. 2'!AC33</f>
        <v>0</v>
      </c>
      <c r="AD33" s="108">
        <f>'Amendment 1-Other Funds'!AD33+'Other Funds-Revision No. 2'!AD33</f>
        <v>0</v>
      </c>
      <c r="AE33" s="108">
        <f>'Amendment 1-Other Funds'!AE33+'Other Funds-Revision No. 2'!AE33</f>
        <v>47520</v>
      </c>
      <c r="AF33" s="108">
        <f t="shared" si="0"/>
        <v>3581825</v>
      </c>
    </row>
    <row r="34" spans="1:32" ht="15.75">
      <c r="A34" s="230" t="str">
        <f>+'Original ABG Allocation'!A34</f>
        <v>29</v>
      </c>
      <c r="B34" s="230" t="str">
        <f>+'Original ABG Allocation'!B34</f>
        <v>BUCKS</v>
      </c>
      <c r="C34" s="108">
        <f>'Amendment 1-Other Funds'!C34+'Other Funds-Revision No. 2'!C34</f>
        <v>0</v>
      </c>
      <c r="D34" s="108">
        <f>'Amendment 1-Other Funds'!D34+'Other Funds-Revision No. 2'!D34</f>
        <v>5050</v>
      </c>
      <c r="E34" s="108">
        <f>'Amendment 1-Other Funds'!E34+'Other Funds-Revision No. 2'!E34</f>
        <v>0</v>
      </c>
      <c r="F34" s="108">
        <f>'Amendment 1-Other Funds'!F34+'Other Funds-Revision No. 2'!F34</f>
        <v>0</v>
      </c>
      <c r="G34" s="108">
        <f>'Amendment 1-Other Funds'!G34+'Other Funds-Revision No. 2'!G34</f>
        <v>0</v>
      </c>
      <c r="H34" s="108">
        <f>'Amendment 1-Other Funds'!H34+'Other Funds-Revision No. 2'!H34</f>
        <v>0</v>
      </c>
      <c r="I34" s="108">
        <f>'Amendment 1-Other Funds'!I34+'Other Funds-Revision No. 2'!I34</f>
        <v>0</v>
      </c>
      <c r="J34" s="108">
        <f>'Amendment 1-Other Funds'!J34+'Other Funds-Revision No. 2'!J34</f>
        <v>3616</v>
      </c>
      <c r="K34" s="108">
        <f>'Amendment 1-Other Funds'!K34+'Other Funds-Revision No. 2'!K34</f>
        <v>0</v>
      </c>
      <c r="L34" s="108">
        <f>'Amendment 1-Other Funds'!L34+'Other Funds-Revision No. 2'!L34</f>
        <v>982342</v>
      </c>
      <c r="M34" s="108">
        <f>'Amendment 1-Other Funds'!M34+'Other Funds-Revision No. 2'!M34</f>
        <v>106902</v>
      </c>
      <c r="N34" s="108">
        <f>'Amendment 1-Other Funds'!N34+'Other Funds-Revision No. 2'!N34</f>
        <v>0</v>
      </c>
      <c r="O34" s="108">
        <f>'Amendment 1-Other Funds'!O34+'Other Funds-Revision No. 2'!O34</f>
        <v>54194</v>
      </c>
      <c r="P34" s="108">
        <f>'Amendment 1-Other Funds'!P34+'Other Funds-Revision No. 2'!P34</f>
        <v>0</v>
      </c>
      <c r="Q34" s="108">
        <f>'Amendment 1-Other Funds'!Q34+'Other Funds-Revision No. 2'!Q34</f>
        <v>0</v>
      </c>
      <c r="R34" s="108">
        <f>'Amendment 1-Other Funds'!R34+'Other Funds-Revision No. 2'!R34</f>
        <v>0</v>
      </c>
      <c r="S34" s="108">
        <f>'Amendment 1-Other Funds'!S34+'Other Funds-Revision No. 3'!T38</f>
        <v>100000</v>
      </c>
      <c r="T34" s="108">
        <f>'Amendment 1-Other Funds'!T34+'Other Funds-Revision No. 3'!U38</f>
        <v>120000</v>
      </c>
      <c r="U34" s="108">
        <f>'Amendment 1-Other Funds'!U34+'Other Funds-Revision No. 2'!U34</f>
        <v>80000</v>
      </c>
      <c r="V34" s="108">
        <f>'Amendment 1-Other Funds'!V34+'Other Funds-Revision No. 2'!V34</f>
        <v>10000</v>
      </c>
      <c r="W34" s="108">
        <f>'Amendment 1-Other Funds'!W34+'Other Funds-Revision No. 2'!W34</f>
        <v>45000</v>
      </c>
      <c r="X34" s="108">
        <f>'Amendment 1-Other Funds'!X34+'Other Funds-Revision No. 2'!X34</f>
        <v>0</v>
      </c>
      <c r="Y34" s="108">
        <f>'Amendment 1-Other Funds'!Y34+'Other Funds-Revision No. 2'!Y34</f>
        <v>166329</v>
      </c>
      <c r="Z34" s="108">
        <f>'Amendment 1-Other Funds'!Z34+'Other Funds-Revision No. 2'!Z34</f>
        <v>81876</v>
      </c>
      <c r="AA34" s="108">
        <f>'Amendment 1-Other Funds'!AA34+'Other Funds-Revision No. 2'!AA34</f>
        <v>251357</v>
      </c>
      <c r="AB34" s="108">
        <f>'Amendment 1-Other Funds'!AB34+'Other Funds-Revision No. 2'!AB34</f>
        <v>396291</v>
      </c>
      <c r="AC34" s="108">
        <f>'Amendment 1-Other Funds'!AC34+'Other Funds-Revision No. 2'!AC34</f>
        <v>56824</v>
      </c>
      <c r="AD34" s="108">
        <f>'Amendment 1-Other Funds'!AD34+'Other Funds-Revision No. 2'!AD34</f>
        <v>0</v>
      </c>
      <c r="AE34" s="108">
        <f>'Amendment 1-Other Funds'!AE34+'Other Funds-Revision No. 2'!AE34</f>
        <v>63776</v>
      </c>
      <c r="AF34" s="108">
        <f t="shared" si="0"/>
        <v>2523557</v>
      </c>
    </row>
    <row r="35" spans="1:32" ht="15.75">
      <c r="A35" s="230" t="str">
        <f>+'Original ABG Allocation'!A35</f>
        <v>30</v>
      </c>
      <c r="B35" s="230" t="str">
        <f>+'Original ABG Allocation'!B35</f>
        <v>DELAWARE</v>
      </c>
      <c r="C35" s="108">
        <f>'Amendment 1-Other Funds'!C35+'Other Funds-Revision No. 2'!C35</f>
        <v>0</v>
      </c>
      <c r="D35" s="108">
        <f>'Amendment 1-Other Funds'!D35+'Other Funds-Revision No. 2'!D35</f>
        <v>2925</v>
      </c>
      <c r="E35" s="108">
        <f>'Amendment 1-Other Funds'!E35+'Other Funds-Revision No. 2'!E35</f>
        <v>0</v>
      </c>
      <c r="F35" s="108">
        <f>'Amendment 1-Other Funds'!F35+'Other Funds-Revision No. 2'!F35</f>
        <v>0</v>
      </c>
      <c r="G35" s="108">
        <f>'Amendment 1-Other Funds'!G35+'Other Funds-Revision No. 2'!G35</f>
        <v>0</v>
      </c>
      <c r="H35" s="108">
        <f>'Amendment 1-Other Funds'!H35+'Other Funds-Revision No. 2'!H35</f>
        <v>0</v>
      </c>
      <c r="I35" s="108">
        <f>'Amendment 1-Other Funds'!I35+'Other Funds-Revision No. 2'!I35</f>
        <v>0</v>
      </c>
      <c r="J35" s="108">
        <f>'Amendment 1-Other Funds'!J35+'Other Funds-Revision No. 2'!J35</f>
        <v>5229</v>
      </c>
      <c r="K35" s="108">
        <f>'Amendment 1-Other Funds'!K35+'Other Funds-Revision No. 2'!K35</f>
        <v>0</v>
      </c>
      <c r="L35" s="108">
        <f>'Amendment 1-Other Funds'!L35+'Other Funds-Revision No. 2'!L35</f>
        <v>1162566</v>
      </c>
      <c r="M35" s="108">
        <f>'Amendment 1-Other Funds'!M35+'Other Funds-Revision No. 2'!M35</f>
        <v>172328</v>
      </c>
      <c r="N35" s="108">
        <f>'Amendment 1-Other Funds'!N35+'Other Funds-Revision No. 2'!N35</f>
        <v>0</v>
      </c>
      <c r="O35" s="108">
        <f>'Amendment 1-Other Funds'!O35+'Other Funds-Revision No. 2'!O35</f>
        <v>50655</v>
      </c>
      <c r="P35" s="108">
        <f>'Amendment 1-Other Funds'!P35+'Other Funds-Revision No. 2'!P35</f>
        <v>48000</v>
      </c>
      <c r="Q35" s="108">
        <f>'Amendment 1-Other Funds'!Q35+'Other Funds-Revision No. 2'!Q35</f>
        <v>0</v>
      </c>
      <c r="R35" s="108">
        <f>'Amendment 1-Other Funds'!R35+'Other Funds-Revision No. 2'!R35</f>
        <v>0</v>
      </c>
      <c r="S35" s="108">
        <f>'Amendment 1-Other Funds'!S35+'Other Funds-Revision No. 3'!T39</f>
        <v>0</v>
      </c>
      <c r="T35" s="108">
        <f>'Amendment 1-Other Funds'!T35+'Other Funds-Revision No. 3'!U39</f>
        <v>0</v>
      </c>
      <c r="U35" s="108">
        <f>'Amendment 1-Other Funds'!U35+'Other Funds-Revision No. 2'!U35</f>
        <v>0</v>
      </c>
      <c r="V35" s="108">
        <f>'Amendment 1-Other Funds'!V35+'Other Funds-Revision No. 2'!V35</f>
        <v>0</v>
      </c>
      <c r="W35" s="108">
        <f>'Amendment 1-Other Funds'!W35+'Other Funds-Revision No. 2'!W35</f>
        <v>0</v>
      </c>
      <c r="X35" s="108">
        <f>'Amendment 1-Other Funds'!X35+'Other Funds-Revision No. 2'!X35</f>
        <v>0</v>
      </c>
      <c r="Y35" s="108">
        <f>'Amendment 1-Other Funds'!Y35+'Other Funds-Revision No. 2'!Y35</f>
        <v>81132</v>
      </c>
      <c r="Z35" s="108">
        <f>'Amendment 1-Other Funds'!Z35+'Other Funds-Revision No. 2'!Z35</f>
        <v>40568</v>
      </c>
      <c r="AA35" s="108">
        <f>'Amendment 1-Other Funds'!AA35+'Other Funds-Revision No. 2'!AA35</f>
        <v>101413</v>
      </c>
      <c r="AB35" s="108">
        <f>'Amendment 1-Other Funds'!AB35+'Other Funds-Revision No. 2'!AB35</f>
        <v>243385</v>
      </c>
      <c r="AC35" s="108">
        <f>'Amendment 1-Other Funds'!AC35+'Other Funds-Revision No. 2'!AC35</f>
        <v>51632</v>
      </c>
      <c r="AD35" s="108">
        <f>'Amendment 1-Other Funds'!AD35+'Other Funds-Revision No. 2'!AD35</f>
        <v>0</v>
      </c>
      <c r="AE35" s="108">
        <f>'Amendment 1-Other Funds'!AE35+'Other Funds-Revision No. 2'!AE35</f>
        <v>38016</v>
      </c>
      <c r="AF35" s="108">
        <f t="shared" si="0"/>
        <v>1997849</v>
      </c>
    </row>
    <row r="36" spans="1:32" ht="15.75">
      <c r="A36" s="230" t="str">
        <f>+'Original ABG Allocation'!A36</f>
        <v>31</v>
      </c>
      <c r="B36" s="230" t="str">
        <f>+'Original ABG Allocation'!B36</f>
        <v>PHILADELPHIA</v>
      </c>
      <c r="C36" s="108">
        <f>'Amendment 1-Other Funds'!C36+'Other Funds-Revision No. 2'!C36</f>
        <v>0</v>
      </c>
      <c r="D36" s="108">
        <f>'Amendment 1-Other Funds'!D36+'Other Funds-Revision No. 2'!D36</f>
        <v>24600</v>
      </c>
      <c r="E36" s="108">
        <f>'Amendment 1-Other Funds'!E36+'Other Funds-Revision No. 2'!E36</f>
        <v>29600</v>
      </c>
      <c r="F36" s="108">
        <f>'Amendment 1-Other Funds'!F36+'Other Funds-Revision No. 2'!F36</f>
        <v>0</v>
      </c>
      <c r="G36" s="108">
        <f>'Amendment 1-Other Funds'!G36+'Other Funds-Revision No. 2'!G36</f>
        <v>0</v>
      </c>
      <c r="H36" s="108">
        <f>'Amendment 1-Other Funds'!H36+'Other Funds-Revision No. 2'!H36</f>
        <v>0</v>
      </c>
      <c r="I36" s="108">
        <f>'Amendment 1-Other Funds'!I36+'Other Funds-Revision No. 2'!I36</f>
        <v>0</v>
      </c>
      <c r="J36" s="108">
        <f>'Amendment 1-Other Funds'!J36+'Other Funds-Revision No. 2'!J36</f>
        <v>1730</v>
      </c>
      <c r="K36" s="108">
        <f>'Amendment 1-Other Funds'!K36+'Other Funds-Revision No. 2'!K36</f>
        <v>0</v>
      </c>
      <c r="L36" s="108">
        <f>'Amendment 1-Other Funds'!L36+'Other Funds-Revision No. 2'!L36</f>
        <v>1946696</v>
      </c>
      <c r="M36" s="108">
        <f>'Amendment 1-Other Funds'!M36+'Other Funds-Revision No. 2'!M36</f>
        <v>1113574</v>
      </c>
      <c r="N36" s="108">
        <f>'Amendment 1-Other Funds'!N36+'Other Funds-Revision No. 2'!N36</f>
        <v>0</v>
      </c>
      <c r="O36" s="108">
        <f>'Amendment 1-Other Funds'!O36+'Other Funds-Revision No. 2'!O36</f>
        <v>54194</v>
      </c>
      <c r="P36" s="108">
        <f>'Amendment 1-Other Funds'!P36+'Other Funds-Revision No. 2'!P36</f>
        <v>100000</v>
      </c>
      <c r="Q36" s="108">
        <f>'Amendment 1-Other Funds'!Q36+'Other Funds-Revision No. 2'!Q36</f>
        <v>0</v>
      </c>
      <c r="R36" s="108">
        <f>'Amendment 1-Other Funds'!R36+'Other Funds-Revision No. 2'!R36</f>
        <v>481040</v>
      </c>
      <c r="S36" s="108">
        <f>'Amendment 1-Other Funds'!S36+'Other Funds-Revision No. 3'!T40</f>
        <v>787837.5</v>
      </c>
      <c r="T36" s="108">
        <f>'Amendment 1-Other Funds'!T36+'Other Funds-Revision No. 3'!U40</f>
        <v>770710.5</v>
      </c>
      <c r="U36" s="108">
        <f>'Amendment 1-Other Funds'!U36+'Other Funds-Revision No. 2'!U36</f>
        <v>513807</v>
      </c>
      <c r="V36" s="108">
        <f>'Amendment 1-Other Funds'!V36+'Other Funds-Revision No. 2'!V36</f>
        <v>75358.25</v>
      </c>
      <c r="W36" s="108">
        <f>'Amendment 1-Other Funds'!W36+'Other Funds-Revision No. 2'!W36</f>
        <v>251690.5</v>
      </c>
      <c r="X36" s="108">
        <f>'Amendment 1-Other Funds'!X36+'Other Funds-Revision No. 2'!X36</f>
        <v>190862</v>
      </c>
      <c r="Y36" s="108">
        <f>'Amendment 1-Other Funds'!Y36+'Other Funds-Revision No. 2'!Y36</f>
        <v>0</v>
      </c>
      <c r="Z36" s="108">
        <f>'Amendment 1-Other Funds'!Z36+'Other Funds-Revision No. 2'!Z36</f>
        <v>0</v>
      </c>
      <c r="AA36" s="108">
        <f>'Amendment 1-Other Funds'!AA36+'Other Funds-Revision No. 2'!AA36</f>
        <v>0</v>
      </c>
      <c r="AB36" s="108">
        <f>'Amendment 1-Other Funds'!AB36+'Other Funds-Revision No. 2'!AB36</f>
        <v>0</v>
      </c>
      <c r="AC36" s="108">
        <f>'Amendment 1-Other Funds'!AC36+'Other Funds-Revision No. 2'!AC36</f>
        <v>0</v>
      </c>
      <c r="AD36" s="108">
        <f>'Amendment 1-Other Funds'!AD36+'Other Funds-Revision No. 2'!AD36</f>
        <v>0</v>
      </c>
      <c r="AE36" s="108">
        <f>'Amendment 1-Other Funds'!AE36+'Other Funds-Revision No. 2'!AE36</f>
        <v>95536</v>
      </c>
      <c r="AF36" s="108">
        <f t="shared" si="0"/>
        <v>6437235.75</v>
      </c>
    </row>
    <row r="37" spans="1:32" ht="15.75">
      <c r="A37" s="230" t="str">
        <f>+'Original ABG Allocation'!A37</f>
        <v>32</v>
      </c>
      <c r="B37" s="230" t="str">
        <f>+'Original ABG Allocation'!B37</f>
        <v>BERKS</v>
      </c>
      <c r="C37" s="108">
        <f>'Amendment 1-Other Funds'!C37+'Other Funds-Revision No. 2'!C37</f>
        <v>0</v>
      </c>
      <c r="D37" s="108">
        <f>'Amendment 1-Other Funds'!D37+'Other Funds-Revision No. 2'!D37</f>
        <v>8025</v>
      </c>
      <c r="E37" s="108">
        <f>'Amendment 1-Other Funds'!E37+'Other Funds-Revision No. 2'!E37</f>
        <v>0</v>
      </c>
      <c r="F37" s="108">
        <f>'Amendment 1-Other Funds'!F37+'Other Funds-Revision No. 2'!F37</f>
        <v>0</v>
      </c>
      <c r="G37" s="108">
        <f>'Amendment 1-Other Funds'!G37+'Other Funds-Revision No. 2'!G37</f>
        <v>0</v>
      </c>
      <c r="H37" s="108">
        <f>'Amendment 1-Other Funds'!H37+'Other Funds-Revision No. 2'!H37</f>
        <v>0</v>
      </c>
      <c r="I37" s="108">
        <f>'Amendment 1-Other Funds'!I37+'Other Funds-Revision No. 2'!I37</f>
        <v>0</v>
      </c>
      <c r="J37" s="108">
        <f>'Amendment 1-Other Funds'!J37+'Other Funds-Revision No. 2'!J37</f>
        <v>1730</v>
      </c>
      <c r="K37" s="108">
        <f>'Amendment 1-Other Funds'!K37+'Other Funds-Revision No. 2'!K37</f>
        <v>0</v>
      </c>
      <c r="L37" s="108">
        <f>'Amendment 1-Other Funds'!L37+'Other Funds-Revision No. 2'!L37</f>
        <v>805815</v>
      </c>
      <c r="M37" s="108">
        <f>'Amendment 1-Other Funds'!M37+'Other Funds-Revision No. 2'!M37</f>
        <v>122665</v>
      </c>
      <c r="N37" s="108">
        <f>'Amendment 1-Other Funds'!N37+'Other Funds-Revision No. 2'!N37</f>
        <v>0</v>
      </c>
      <c r="O37" s="108">
        <f>'Amendment 1-Other Funds'!O37+'Other Funds-Revision No. 2'!O37</f>
        <v>54194</v>
      </c>
      <c r="P37" s="108">
        <f>'Amendment 1-Other Funds'!P37+'Other Funds-Revision No. 2'!P37</f>
        <v>89993</v>
      </c>
      <c r="Q37" s="108">
        <f>'Amendment 1-Other Funds'!Q37+'Other Funds-Revision No. 2'!Q37</f>
        <v>0</v>
      </c>
      <c r="R37" s="108">
        <f>'Amendment 1-Other Funds'!R37+'Other Funds-Revision No. 2'!R37</f>
        <v>0</v>
      </c>
      <c r="S37" s="108">
        <f>'Amendment 1-Other Funds'!S37+'Other Funds-Revision No. 3'!T41</f>
        <v>80607</v>
      </c>
      <c r="T37" s="108">
        <f>'Amendment 1-Other Funds'!T37+'Other Funds-Revision No. 3'!U41</f>
        <v>76241.4</v>
      </c>
      <c r="U37" s="108">
        <f>'Amendment 1-Other Funds'!U37+'Other Funds-Revision No. 2'!U37</f>
        <v>50827.600000000006</v>
      </c>
      <c r="V37" s="108">
        <f>'Amendment 1-Other Funds'!V37+'Other Funds-Revision No. 2'!V37</f>
        <v>18015</v>
      </c>
      <c r="W37" s="108">
        <f>'Amendment 1-Other Funds'!W37+'Other Funds-Revision No. 2'!W37</f>
        <v>180502</v>
      </c>
      <c r="X37" s="108">
        <f>'Amendment 1-Other Funds'!X37+'Other Funds-Revision No. 2'!X37</f>
        <v>0</v>
      </c>
      <c r="Y37" s="108">
        <f>'Amendment 1-Other Funds'!Y37+'Other Funds-Revision No. 2'!Y37</f>
        <v>0</v>
      </c>
      <c r="Z37" s="108">
        <f>'Amendment 1-Other Funds'!Z37+'Other Funds-Revision No. 2'!Z37</f>
        <v>0</v>
      </c>
      <c r="AA37" s="108">
        <f>'Amendment 1-Other Funds'!AA37+'Other Funds-Revision No. 2'!AA37</f>
        <v>0</v>
      </c>
      <c r="AB37" s="108">
        <f>'Amendment 1-Other Funds'!AB37+'Other Funds-Revision No. 2'!AB37</f>
        <v>238579</v>
      </c>
      <c r="AC37" s="108">
        <f>'Amendment 1-Other Funds'!AC37+'Other Funds-Revision No. 2'!AC37</f>
        <v>0</v>
      </c>
      <c r="AD37" s="108">
        <f>'Amendment 1-Other Funds'!AD37+'Other Funds-Revision No. 2'!AD37</f>
        <v>0</v>
      </c>
      <c r="AE37" s="108">
        <f>'Amendment 1-Other Funds'!AE37+'Other Funds-Revision No. 2'!AE37</f>
        <v>39016</v>
      </c>
      <c r="AF37" s="108">
        <f t="shared" si="0"/>
        <v>1766210</v>
      </c>
    </row>
    <row r="38" spans="1:32" ht="15.75">
      <c r="A38" s="230" t="str">
        <f>+'Original ABG Allocation'!A38</f>
        <v>33</v>
      </c>
      <c r="B38" s="230" t="str">
        <f>+'Original ABG Allocation'!B38</f>
        <v>LEHIGH</v>
      </c>
      <c r="C38" s="108">
        <f>'Amendment 1-Other Funds'!C38+'Other Funds-Revision No. 2'!C38</f>
        <v>0</v>
      </c>
      <c r="D38" s="108">
        <f>'Amendment 1-Other Funds'!D38+'Other Funds-Revision No. 2'!D38</f>
        <v>3775</v>
      </c>
      <c r="E38" s="108">
        <f>'Amendment 1-Other Funds'!E38+'Other Funds-Revision No. 2'!E38</f>
        <v>0</v>
      </c>
      <c r="F38" s="108">
        <f>'Amendment 1-Other Funds'!F38+'Other Funds-Revision No. 2'!F38</f>
        <v>0</v>
      </c>
      <c r="G38" s="108">
        <f>'Amendment 1-Other Funds'!G38+'Other Funds-Revision No. 2'!G38</f>
        <v>0</v>
      </c>
      <c r="H38" s="108">
        <f>'Amendment 1-Other Funds'!H38+'Other Funds-Revision No. 2'!H38</f>
        <v>0</v>
      </c>
      <c r="I38" s="108">
        <f>'Amendment 1-Other Funds'!I38+'Other Funds-Revision No. 2'!I38</f>
        <v>0</v>
      </c>
      <c r="J38" s="108">
        <f>'Amendment 1-Other Funds'!J38+'Other Funds-Revision No. 2'!J38</f>
        <v>1730</v>
      </c>
      <c r="K38" s="108">
        <f>'Amendment 1-Other Funds'!K38+'Other Funds-Revision No. 2'!K38</f>
        <v>0</v>
      </c>
      <c r="L38" s="108">
        <f>'Amendment 1-Other Funds'!L38+'Other Funds-Revision No. 2'!L38</f>
        <v>631748</v>
      </c>
      <c r="M38" s="108">
        <f>'Amendment 1-Other Funds'!M38+'Other Funds-Revision No. 2'!M38</f>
        <v>86694</v>
      </c>
      <c r="N38" s="108">
        <f>'Amendment 1-Other Funds'!N38+'Other Funds-Revision No. 2'!N38</f>
        <v>0</v>
      </c>
      <c r="O38" s="108">
        <f>'Amendment 1-Other Funds'!O38+'Other Funds-Revision No. 2'!O38</f>
        <v>54194</v>
      </c>
      <c r="P38" s="108">
        <f>'Amendment 1-Other Funds'!P38+'Other Funds-Revision No. 2'!P38</f>
        <v>96256</v>
      </c>
      <c r="Q38" s="108">
        <f>'Amendment 1-Other Funds'!Q38+'Other Funds-Revision No. 2'!Q38</f>
        <v>0</v>
      </c>
      <c r="R38" s="108">
        <f>'Amendment 1-Other Funds'!R38+'Other Funds-Revision No. 2'!R38</f>
        <v>0</v>
      </c>
      <c r="S38" s="108">
        <f>'Amendment 1-Other Funds'!S38+'Other Funds-Revision No. 3'!T42</f>
        <v>138328</v>
      </c>
      <c r="T38" s="108">
        <f>'Amendment 1-Other Funds'!T38+'Other Funds-Revision No. 3'!U42</f>
        <v>135321</v>
      </c>
      <c r="U38" s="108">
        <f>'Amendment 1-Other Funds'!U38+'Other Funds-Revision No. 2'!U38</f>
        <v>90214</v>
      </c>
      <c r="V38" s="108">
        <f>'Amendment 1-Other Funds'!V38+'Other Funds-Revision No. 2'!V38</f>
        <v>13231</v>
      </c>
      <c r="W38" s="108">
        <f>'Amendment 1-Other Funds'!W38+'Other Funds-Revision No. 2'!W38</f>
        <v>44192</v>
      </c>
      <c r="X38" s="108">
        <f>'Amendment 1-Other Funds'!X38+'Other Funds-Revision No. 2'!X38</f>
        <v>45215</v>
      </c>
      <c r="Y38" s="108">
        <f>'Amendment 1-Other Funds'!Y38+'Other Funds-Revision No. 2'!Y38</f>
        <v>0</v>
      </c>
      <c r="Z38" s="108">
        <f>'Amendment 1-Other Funds'!Z38+'Other Funds-Revision No. 2'!Z38</f>
        <v>0</v>
      </c>
      <c r="AA38" s="108">
        <f>'Amendment 1-Other Funds'!AA38+'Other Funds-Revision No. 2'!AA38</f>
        <v>115925</v>
      </c>
      <c r="AB38" s="108">
        <f>'Amendment 1-Other Funds'!AB38+'Other Funds-Revision No. 2'!AB38</f>
        <v>128311</v>
      </c>
      <c r="AC38" s="108">
        <f>'Amendment 1-Other Funds'!AC38+'Other Funds-Revision No. 2'!AC38</f>
        <v>0</v>
      </c>
      <c r="AD38" s="108">
        <f>'Amendment 1-Other Funds'!AD38+'Other Funds-Revision No. 2'!AD38</f>
        <v>0</v>
      </c>
      <c r="AE38" s="108">
        <f>'Amendment 1-Other Funds'!AE38+'Other Funds-Revision No. 2'!AE38</f>
        <v>45768</v>
      </c>
      <c r="AF38" s="108">
        <f t="shared" si="0"/>
        <v>1630902</v>
      </c>
    </row>
    <row r="39" spans="1:32" ht="15.75">
      <c r="A39" s="230" t="str">
        <f>+'Original ABG Allocation'!A39</f>
        <v>34</v>
      </c>
      <c r="B39" s="230" t="str">
        <f>+'Original ABG Allocation'!B39</f>
        <v>NORTHAMPTON</v>
      </c>
      <c r="C39" s="108">
        <f>'Amendment 1-Other Funds'!C39+'Other Funds-Revision No. 2'!C39</f>
        <v>0</v>
      </c>
      <c r="D39" s="108">
        <f>'Amendment 1-Other Funds'!D39+'Other Funds-Revision No. 2'!D39</f>
        <v>3350</v>
      </c>
      <c r="E39" s="108">
        <f>'Amendment 1-Other Funds'!E39+'Other Funds-Revision No. 2'!E39</f>
        <v>0</v>
      </c>
      <c r="F39" s="108">
        <f>'Amendment 1-Other Funds'!F39+'Other Funds-Revision No. 2'!F39</f>
        <v>0</v>
      </c>
      <c r="G39" s="108">
        <f>'Amendment 1-Other Funds'!G39+'Other Funds-Revision No. 2'!G39</f>
        <v>0</v>
      </c>
      <c r="H39" s="108">
        <f>'Amendment 1-Other Funds'!H39+'Other Funds-Revision No. 2'!H39</f>
        <v>0</v>
      </c>
      <c r="I39" s="108">
        <f>'Amendment 1-Other Funds'!I39+'Other Funds-Revision No. 2'!I39</f>
        <v>0</v>
      </c>
      <c r="J39" s="108">
        <f>'Amendment 1-Other Funds'!J39+'Other Funds-Revision No. 2'!J39</f>
        <v>3664</v>
      </c>
      <c r="K39" s="108">
        <f>'Amendment 1-Other Funds'!K39+'Other Funds-Revision No. 2'!K39</f>
        <v>0</v>
      </c>
      <c r="L39" s="108">
        <f>'Amendment 1-Other Funds'!L39+'Other Funds-Revision No. 2'!L39</f>
        <v>745346</v>
      </c>
      <c r="M39" s="108">
        <f>'Amendment 1-Other Funds'!M39+'Other Funds-Revision No. 2'!M39</f>
        <v>81074</v>
      </c>
      <c r="N39" s="108">
        <f>'Amendment 1-Other Funds'!N39+'Other Funds-Revision No. 2'!N39</f>
        <v>0</v>
      </c>
      <c r="O39" s="108">
        <f>'Amendment 1-Other Funds'!O39+'Other Funds-Revision No. 2'!O39</f>
        <v>0</v>
      </c>
      <c r="P39" s="108">
        <f>'Amendment 1-Other Funds'!P39+'Other Funds-Revision No. 2'!P39</f>
        <v>100000</v>
      </c>
      <c r="Q39" s="108">
        <f>'Amendment 1-Other Funds'!Q39+'Other Funds-Revision No. 2'!Q39</f>
        <v>0</v>
      </c>
      <c r="R39" s="108">
        <f>'Amendment 1-Other Funds'!R39+'Other Funds-Revision No. 2'!R39</f>
        <v>300000</v>
      </c>
      <c r="S39" s="108">
        <f>'Amendment 1-Other Funds'!S39+'Other Funds-Revision No. 3'!T43</f>
        <v>110549</v>
      </c>
      <c r="T39" s="108">
        <f>'Amendment 1-Other Funds'!T39+'Other Funds-Revision No. 3'!U43</f>
        <v>108145.59999999999</v>
      </c>
      <c r="U39" s="108">
        <f>'Amendment 1-Other Funds'!U39+'Other Funds-Revision No. 2'!U39</f>
        <v>72097.06666666667</v>
      </c>
      <c r="V39" s="108">
        <f>'Amendment 1-Other Funds'!V39+'Other Funds-Revision No. 2'!V39</f>
        <v>10574</v>
      </c>
      <c r="W39" s="108">
        <f>'Amendment 1-Other Funds'!W39+'Other Funds-Revision No. 2'!W39</f>
        <v>35317</v>
      </c>
      <c r="X39" s="108">
        <f>'Amendment 1-Other Funds'!X39+'Other Funds-Revision No. 2'!X39</f>
        <v>0</v>
      </c>
      <c r="Y39" s="108">
        <f>'Amendment 1-Other Funds'!Y39+'Other Funds-Revision No. 2'!Y39</f>
        <v>15153</v>
      </c>
      <c r="Z39" s="108">
        <f>'Amendment 1-Other Funds'!Z39+'Other Funds-Revision No. 2'!Z39</f>
        <v>68711</v>
      </c>
      <c r="AA39" s="108">
        <f>'Amendment 1-Other Funds'!AA39+'Other Funds-Revision No. 2'!AA39</f>
        <v>0</v>
      </c>
      <c r="AB39" s="108">
        <f>'Amendment 1-Other Funds'!AB39+'Other Funds-Revision No. 2'!AB39</f>
        <v>258171</v>
      </c>
      <c r="AC39" s="108">
        <f>'Amendment 1-Other Funds'!AC39+'Other Funds-Revision No. 2'!AC39</f>
        <v>78157</v>
      </c>
      <c r="AD39" s="108">
        <f>'Amendment 1-Other Funds'!AD39+'Other Funds-Revision No. 2'!AD39</f>
        <v>0</v>
      </c>
      <c r="AE39" s="108">
        <f>'Amendment 1-Other Funds'!AE39+'Other Funds-Revision No. 2'!AE39</f>
        <v>48520</v>
      </c>
      <c r="AF39" s="108">
        <f t="shared" si="0"/>
        <v>2038828.6666666667</v>
      </c>
    </row>
    <row r="40" spans="1:32" ht="15.75">
      <c r="A40" s="230" t="str">
        <f>+'Original ABG Allocation'!A40</f>
        <v>35</v>
      </c>
      <c r="B40" s="230" t="str">
        <f>+'Original ABG Allocation'!B40</f>
        <v>PIKE</v>
      </c>
      <c r="C40" s="108">
        <f>'Amendment 1-Other Funds'!C40+'Other Funds-Revision No. 2'!C40</f>
        <v>0</v>
      </c>
      <c r="D40" s="108">
        <f>'Amendment 1-Other Funds'!D40+'Other Funds-Revision No. 2'!D40</f>
        <v>5475</v>
      </c>
      <c r="E40" s="108">
        <f>'Amendment 1-Other Funds'!E40+'Other Funds-Revision No. 2'!E40</f>
        <v>0</v>
      </c>
      <c r="F40" s="108">
        <f>'Amendment 1-Other Funds'!F40+'Other Funds-Revision No. 2'!F40</f>
        <v>0</v>
      </c>
      <c r="G40" s="108">
        <f>'Amendment 1-Other Funds'!G40+'Other Funds-Revision No. 2'!G40</f>
        <v>0</v>
      </c>
      <c r="H40" s="108">
        <f>'Amendment 1-Other Funds'!H40+'Other Funds-Revision No. 2'!H40</f>
        <v>0</v>
      </c>
      <c r="I40" s="108">
        <f>'Amendment 1-Other Funds'!I40+'Other Funds-Revision No. 2'!I40</f>
        <v>0</v>
      </c>
      <c r="J40" s="108">
        <f>'Amendment 1-Other Funds'!J40+'Other Funds-Revision No. 2'!J40</f>
        <v>4889</v>
      </c>
      <c r="K40" s="108">
        <f>'Amendment 1-Other Funds'!K40+'Other Funds-Revision No. 2'!K40</f>
        <v>0</v>
      </c>
      <c r="L40" s="108">
        <f>'Amendment 1-Other Funds'!L40+'Other Funds-Revision No. 2'!L40</f>
        <v>219730</v>
      </c>
      <c r="M40" s="108">
        <f>'Amendment 1-Other Funds'!M40+'Other Funds-Revision No. 2'!M40</f>
        <v>15038</v>
      </c>
      <c r="N40" s="108">
        <f>'Amendment 1-Other Funds'!N40+'Other Funds-Revision No. 2'!N40</f>
        <v>0</v>
      </c>
      <c r="O40" s="108">
        <f>'Amendment 1-Other Funds'!O40+'Other Funds-Revision No. 2'!O40</f>
        <v>27606</v>
      </c>
      <c r="P40" s="108">
        <f>'Amendment 1-Other Funds'!P40+'Other Funds-Revision No. 2'!P40</f>
        <v>6300</v>
      </c>
      <c r="Q40" s="108">
        <f>'Amendment 1-Other Funds'!Q40+'Other Funds-Revision No. 2'!Q40</f>
        <v>15000</v>
      </c>
      <c r="R40" s="108">
        <f>'Amendment 1-Other Funds'!R40+'Other Funds-Revision No. 2'!R40</f>
        <v>40000</v>
      </c>
      <c r="S40" s="108">
        <f>'Amendment 1-Other Funds'!S40+'Other Funds-Revision No. 3'!T44</f>
        <v>79702.2</v>
      </c>
      <c r="T40" s="108">
        <f>'Amendment 1-Other Funds'!T40+'Other Funds-Revision No. 3'!U44</f>
        <v>44182.932</v>
      </c>
      <c r="U40" s="108">
        <f>'Amendment 1-Other Funds'!U40+'Other Funds-Revision No. 2'!U40</f>
        <v>29455.288</v>
      </c>
      <c r="V40" s="108">
        <f>'Amendment 1-Other Funds'!V40+'Other Funds-Revision No. 2'!V40</f>
        <v>4320.04</v>
      </c>
      <c r="W40" s="108">
        <f>'Amendment 1-Other Funds'!W40+'Other Funds-Revision No. 2'!W40</f>
        <v>25462.2</v>
      </c>
      <c r="X40" s="108">
        <f>'Amendment 1-Other Funds'!X40+'Other Funds-Revision No. 2'!X40</f>
        <v>32673</v>
      </c>
      <c r="Y40" s="108">
        <f>'Amendment 1-Other Funds'!Y40+'Other Funds-Revision No. 2'!Y40</f>
        <v>0</v>
      </c>
      <c r="Z40" s="108">
        <f>'Amendment 1-Other Funds'!Z40+'Other Funds-Revision No. 2'!Z40</f>
        <v>0</v>
      </c>
      <c r="AA40" s="108">
        <f>'Amendment 1-Other Funds'!AA40+'Other Funds-Revision No. 2'!AA40</f>
        <v>0</v>
      </c>
      <c r="AB40" s="108">
        <f>'Amendment 1-Other Funds'!AB40+'Other Funds-Revision No. 2'!AB40</f>
        <v>0</v>
      </c>
      <c r="AC40" s="108">
        <f>'Amendment 1-Other Funds'!AC40+'Other Funds-Revision No. 2'!AC40</f>
        <v>0</v>
      </c>
      <c r="AD40" s="108">
        <f>'Amendment 1-Other Funds'!AD40+'Other Funds-Revision No. 2'!AD40</f>
        <v>0</v>
      </c>
      <c r="AE40" s="108">
        <f>'Amendment 1-Other Funds'!AE40+'Other Funds-Revision No. 2'!AE40</f>
        <v>15256</v>
      </c>
      <c r="AF40" s="108">
        <f t="shared" si="0"/>
        <v>565089.6599999999</v>
      </c>
    </row>
    <row r="41" spans="1:32" ht="15.75">
      <c r="A41" s="230" t="str">
        <f>+'Original ABG Allocation'!A41</f>
        <v>36</v>
      </c>
      <c r="B41" s="230" t="str">
        <f>+'Original ABG Allocation'!B41</f>
        <v>B/S/S/T</v>
      </c>
      <c r="C41" s="108">
        <f>'Amendment 1-Other Funds'!C41+'Other Funds-Revision No. 2'!C41</f>
        <v>0</v>
      </c>
      <c r="D41" s="108">
        <f>'Amendment 1-Other Funds'!D41+'Other Funds-Revision No. 2'!D41</f>
        <v>21625</v>
      </c>
      <c r="E41" s="108">
        <f>'Amendment 1-Other Funds'!E41+'Other Funds-Revision No. 2'!E41</f>
        <v>0</v>
      </c>
      <c r="F41" s="108">
        <f>'Amendment 1-Other Funds'!F41+'Other Funds-Revision No. 2'!F41</f>
        <v>0</v>
      </c>
      <c r="G41" s="108">
        <f>'Amendment 1-Other Funds'!G41+'Other Funds-Revision No. 2'!G41</f>
        <v>0</v>
      </c>
      <c r="H41" s="108">
        <f>'Amendment 1-Other Funds'!H41+'Other Funds-Revision No. 2'!H41</f>
        <v>0</v>
      </c>
      <c r="I41" s="108">
        <f>'Amendment 1-Other Funds'!I41+'Other Funds-Revision No. 2'!I41</f>
        <v>0</v>
      </c>
      <c r="J41" s="108">
        <f>'Amendment 1-Other Funds'!J41+'Other Funds-Revision No. 2'!J41</f>
        <v>3518</v>
      </c>
      <c r="K41" s="108">
        <f>'Amendment 1-Other Funds'!K41+'Other Funds-Revision No. 2'!K41</f>
        <v>0</v>
      </c>
      <c r="L41" s="108">
        <f>'Amendment 1-Other Funds'!L41+'Other Funds-Revision No. 2'!L41</f>
        <v>790021</v>
      </c>
      <c r="M41" s="108">
        <f>'Amendment 1-Other Funds'!M41+'Other Funds-Revision No. 2'!M41</f>
        <v>82094</v>
      </c>
      <c r="N41" s="108">
        <f>'Amendment 1-Other Funds'!N41+'Other Funds-Revision No. 2'!N41</f>
        <v>0</v>
      </c>
      <c r="O41" s="108">
        <f>'Amendment 1-Other Funds'!O41+'Other Funds-Revision No. 2'!O41</f>
        <v>43263</v>
      </c>
      <c r="P41" s="108">
        <f>'Amendment 1-Other Funds'!P41+'Other Funds-Revision No. 2'!P41</f>
        <v>51500</v>
      </c>
      <c r="Q41" s="108">
        <f>'Amendment 1-Other Funds'!Q41+'Other Funds-Revision No. 2'!Q41</f>
        <v>0</v>
      </c>
      <c r="R41" s="108">
        <f>'Amendment 1-Other Funds'!R41+'Other Funds-Revision No. 2'!R41</f>
        <v>0</v>
      </c>
      <c r="S41" s="108">
        <f>'Amendment 1-Other Funds'!S41+'Other Funds-Revision No. 3'!T45</f>
        <v>86882</v>
      </c>
      <c r="T41" s="108">
        <f>'Amendment 1-Other Funds'!T41+'Other Funds-Revision No. 3'!U45</f>
        <v>84991.8</v>
      </c>
      <c r="U41" s="108">
        <f>'Amendment 1-Other Funds'!U41+'Other Funds-Revision No. 2'!U41</f>
        <v>56661.200000000004</v>
      </c>
      <c r="V41" s="108">
        <f>'Amendment 1-Other Funds'!V41+'Other Funds-Revision No. 2'!V41</f>
        <v>8311</v>
      </c>
      <c r="W41" s="108">
        <f>'Amendment 1-Other Funds'!W41+'Other Funds-Revision No. 2'!W41</f>
        <v>27755</v>
      </c>
      <c r="X41" s="108">
        <f>'Amendment 1-Other Funds'!X41+'Other Funds-Revision No. 2'!X41</f>
        <v>21044</v>
      </c>
      <c r="Y41" s="108">
        <f>'Amendment 1-Other Funds'!Y41+'Other Funds-Revision No. 2'!Y41</f>
        <v>113587</v>
      </c>
      <c r="Z41" s="108">
        <f>'Amendment 1-Other Funds'!Z41+'Other Funds-Revision No. 2'!Z41</f>
        <v>64294</v>
      </c>
      <c r="AA41" s="108">
        <f>'Amendment 1-Other Funds'!AA41+'Other Funds-Revision No. 2'!AA41</f>
        <v>150733</v>
      </c>
      <c r="AB41" s="108">
        <f>'Amendment 1-Other Funds'!AB41+'Other Funds-Revision No. 2'!AB41</f>
        <v>385294</v>
      </c>
      <c r="AC41" s="108">
        <f>'Amendment 1-Other Funds'!AC41+'Other Funds-Revision No. 2'!AC41</f>
        <v>81830</v>
      </c>
      <c r="AD41" s="108">
        <f>'Amendment 1-Other Funds'!AD41+'Other Funds-Revision No. 2'!AD41</f>
        <v>0</v>
      </c>
      <c r="AE41" s="108">
        <f>'Amendment 1-Other Funds'!AE41+'Other Funds-Revision No. 2'!AE41</f>
        <v>76032</v>
      </c>
      <c r="AF41" s="108">
        <f t="shared" si="0"/>
        <v>2149436</v>
      </c>
    </row>
    <row r="42" spans="1:32" ht="15.75">
      <c r="A42" s="230" t="str">
        <f>+'Original ABG Allocation'!A42</f>
        <v>37</v>
      </c>
      <c r="B42" s="230" t="str">
        <f>+'Original ABG Allocation'!B42</f>
        <v>LUZERNE/WYOMING</v>
      </c>
      <c r="C42" s="108">
        <f>'Amendment 1-Other Funds'!C42+'Other Funds-Revision No. 2'!C42</f>
        <v>112068</v>
      </c>
      <c r="D42" s="108">
        <f>'Amendment 1-Other Funds'!D42+'Other Funds-Revision No. 2'!D42</f>
        <v>25000</v>
      </c>
      <c r="E42" s="108">
        <f>'Amendment 1-Other Funds'!E42+'Other Funds-Revision No. 2'!E42</f>
        <v>13200</v>
      </c>
      <c r="F42" s="108">
        <f>'Amendment 1-Other Funds'!F42+'Other Funds-Revision No. 2'!F42</f>
        <v>0</v>
      </c>
      <c r="G42" s="108">
        <f>'Amendment 1-Other Funds'!G42+'Other Funds-Revision No. 2'!G42</f>
        <v>536.92</v>
      </c>
      <c r="H42" s="108">
        <f>'Amendment 1-Other Funds'!H42+'Other Funds-Revision No. 2'!H42</f>
        <v>0</v>
      </c>
      <c r="I42" s="108">
        <f>'Amendment 1-Other Funds'!I42+'Other Funds-Revision No. 2'!I42</f>
        <v>0</v>
      </c>
      <c r="J42" s="108">
        <f>'Amendment 1-Other Funds'!J42+'Other Funds-Revision No. 2'!J42</f>
        <v>8157</v>
      </c>
      <c r="K42" s="108">
        <f>'Amendment 1-Other Funds'!K42+'Other Funds-Revision No. 2'!K42</f>
        <v>0</v>
      </c>
      <c r="L42" s="108">
        <f>'Amendment 1-Other Funds'!L42+'Other Funds-Revision No. 2'!L42</f>
        <v>191216</v>
      </c>
      <c r="M42" s="108">
        <f>'Amendment 1-Other Funds'!M42+'Other Funds-Revision No. 2'!M42</f>
        <v>183179</v>
      </c>
      <c r="N42" s="108">
        <f>'Amendment 1-Other Funds'!N42+'Other Funds-Revision No. 2'!N42</f>
        <v>0</v>
      </c>
      <c r="O42" s="108">
        <f>'Amendment 1-Other Funds'!O42+'Other Funds-Revision No. 2'!O42</f>
        <v>54194</v>
      </c>
      <c r="P42" s="108">
        <f>'Amendment 1-Other Funds'!P42+'Other Funds-Revision No. 2'!P42</f>
        <v>60000</v>
      </c>
      <c r="Q42" s="108">
        <f>'Amendment 1-Other Funds'!Q42+'Other Funds-Revision No. 2'!Q42</f>
        <v>0</v>
      </c>
      <c r="R42" s="108">
        <f>'Amendment 1-Other Funds'!R42+'Other Funds-Revision No. 2'!R42</f>
        <v>0</v>
      </c>
      <c r="S42" s="108">
        <f>'Amendment 1-Other Funds'!S42+'Other Funds-Revision No. 3'!T46</f>
        <v>0</v>
      </c>
      <c r="T42" s="108">
        <f>'Amendment 1-Other Funds'!T42+'Other Funds-Revision No. 3'!U46</f>
        <v>0</v>
      </c>
      <c r="U42" s="108">
        <f>'Amendment 1-Other Funds'!U42+'Other Funds-Revision No. 2'!U42</f>
        <v>0</v>
      </c>
      <c r="V42" s="108">
        <f>'Amendment 1-Other Funds'!V42+'Other Funds-Revision No. 2'!V42</f>
        <v>0</v>
      </c>
      <c r="W42" s="108">
        <f>'Amendment 1-Other Funds'!W42+'Other Funds-Revision No. 2'!W42</f>
        <v>0</v>
      </c>
      <c r="X42" s="108">
        <f>'Amendment 1-Other Funds'!X42+'Other Funds-Revision No. 2'!X42</f>
        <v>0</v>
      </c>
      <c r="Y42" s="108">
        <f>'Amendment 1-Other Funds'!Y42+'Other Funds-Revision No. 2'!Y42</f>
        <v>88813</v>
      </c>
      <c r="Z42" s="108">
        <f>'Amendment 1-Other Funds'!Z42+'Other Funds-Revision No. 2'!Z42</f>
        <v>0</v>
      </c>
      <c r="AA42" s="108">
        <f>'Amendment 1-Other Funds'!AA42+'Other Funds-Revision No. 2'!AA42</f>
        <v>262264</v>
      </c>
      <c r="AB42" s="108">
        <f>'Amendment 1-Other Funds'!AB42+'Other Funds-Revision No. 2'!AB42</f>
        <v>550000</v>
      </c>
      <c r="AC42" s="108">
        <f>'Amendment 1-Other Funds'!AC42+'Other Funds-Revision No. 2'!AC42</f>
        <v>100000</v>
      </c>
      <c r="AD42" s="108">
        <f>'Amendment 1-Other Funds'!AD42+'Other Funds-Revision No. 2'!AD42</f>
        <v>0</v>
      </c>
      <c r="AE42" s="108">
        <f>'Amendment 1-Other Funds'!AE42+'Other Funds-Revision No. 2'!AE42</f>
        <v>80784</v>
      </c>
      <c r="AF42" s="108">
        <f t="shared" si="0"/>
        <v>1729411.92</v>
      </c>
    </row>
    <row r="43" spans="1:32" ht="15.75">
      <c r="A43" s="230" t="str">
        <f>+'Original ABG Allocation'!A43</f>
        <v>38</v>
      </c>
      <c r="B43" s="230" t="str">
        <f>+'Original ABG Allocation'!B43</f>
        <v>LACKAWANNA</v>
      </c>
      <c r="C43" s="108">
        <f>'Amendment 1-Other Funds'!C43+'Other Funds-Revision No. 2'!C43</f>
        <v>0</v>
      </c>
      <c r="D43" s="108">
        <f>'Amendment 1-Other Funds'!D43+'Other Funds-Revision No. 2'!D43</f>
        <v>25000</v>
      </c>
      <c r="E43" s="108">
        <f>'Amendment 1-Other Funds'!E43+'Other Funds-Revision No. 2'!E43</f>
        <v>6400</v>
      </c>
      <c r="F43" s="108">
        <f>'Amendment 1-Other Funds'!F43+'Other Funds-Revision No. 2'!F43</f>
        <v>0</v>
      </c>
      <c r="G43" s="108">
        <f>'Amendment 1-Other Funds'!G43+'Other Funds-Revision No. 2'!G43</f>
        <v>0</v>
      </c>
      <c r="H43" s="108">
        <f>'Amendment 1-Other Funds'!H43+'Other Funds-Revision No. 2'!H43</f>
        <v>0</v>
      </c>
      <c r="I43" s="108">
        <f>'Amendment 1-Other Funds'!I43+'Other Funds-Revision No. 2'!I43</f>
        <v>0</v>
      </c>
      <c r="J43" s="108">
        <f>'Amendment 1-Other Funds'!J43+'Other Funds-Revision No. 2'!J43</f>
        <v>4866</v>
      </c>
      <c r="K43" s="108">
        <f>'Amendment 1-Other Funds'!K43+'Other Funds-Revision No. 2'!K43</f>
        <v>0</v>
      </c>
      <c r="L43" s="108">
        <f>'Amendment 1-Other Funds'!L43+'Other Funds-Revision No. 2'!L43</f>
        <v>491125</v>
      </c>
      <c r="M43" s="108">
        <f>'Amendment 1-Other Funds'!M43+'Other Funds-Revision No. 2'!M43</f>
        <v>104323</v>
      </c>
      <c r="N43" s="108">
        <f>'Amendment 1-Other Funds'!N43+'Other Funds-Revision No. 2'!N43</f>
        <v>0</v>
      </c>
      <c r="O43" s="108">
        <f>'Amendment 1-Other Funds'!O43+'Other Funds-Revision No. 2'!O43</f>
        <v>54194</v>
      </c>
      <c r="P43" s="108">
        <f>'Amendment 1-Other Funds'!P43+'Other Funds-Revision No. 2'!P43</f>
        <v>57783</v>
      </c>
      <c r="Q43" s="108">
        <f>'Amendment 1-Other Funds'!Q43+'Other Funds-Revision No. 2'!Q43</f>
        <v>0</v>
      </c>
      <c r="R43" s="108">
        <f>'Amendment 1-Other Funds'!R43+'Other Funds-Revision No. 2'!R43</f>
        <v>623959</v>
      </c>
      <c r="S43" s="108">
        <f>'Amendment 1-Other Funds'!S43+'Other Funds-Revision No. 3'!T47</f>
        <v>0</v>
      </c>
      <c r="T43" s="108">
        <f>'Amendment 1-Other Funds'!T43+'Other Funds-Revision No. 3'!U47</f>
        <v>0</v>
      </c>
      <c r="U43" s="108">
        <f>'Amendment 1-Other Funds'!U43+'Other Funds-Revision No. 2'!U43</f>
        <v>0</v>
      </c>
      <c r="V43" s="108">
        <f>'Amendment 1-Other Funds'!V43+'Other Funds-Revision No. 2'!V43</f>
        <v>0</v>
      </c>
      <c r="W43" s="108">
        <f>'Amendment 1-Other Funds'!W43+'Other Funds-Revision No. 2'!W43</f>
        <v>0</v>
      </c>
      <c r="X43" s="108">
        <f>'Amendment 1-Other Funds'!X43+'Other Funds-Revision No. 2'!X43</f>
        <v>0</v>
      </c>
      <c r="Y43" s="108">
        <f>'Amendment 1-Other Funds'!Y43+'Other Funds-Revision No. 2'!Y43</f>
        <v>124323</v>
      </c>
      <c r="Z43" s="108">
        <f>'Amendment 1-Other Funds'!Z43+'Other Funds-Revision No. 2'!Z43</f>
        <v>62162</v>
      </c>
      <c r="AA43" s="108">
        <f>'Amendment 1-Other Funds'!AA43+'Other Funds-Revision No. 2'!AA43</f>
        <v>145404</v>
      </c>
      <c r="AB43" s="108">
        <f>'Amendment 1-Other Funds'!AB43+'Other Funds-Revision No. 2'!AB43</f>
        <v>357969</v>
      </c>
      <c r="AC43" s="108">
        <f>'Amendment 1-Other Funds'!AC43+'Other Funds-Revision No. 2'!AC43</f>
        <v>79117</v>
      </c>
      <c r="AD43" s="108">
        <f>'Amendment 1-Other Funds'!AD43+'Other Funds-Revision No. 2'!AD43</f>
        <v>0</v>
      </c>
      <c r="AE43" s="108">
        <f>'Amendment 1-Other Funds'!AE43+'Other Funds-Revision No. 2'!AE43</f>
        <v>22008</v>
      </c>
      <c r="AF43" s="108">
        <f t="shared" si="0"/>
        <v>2158633</v>
      </c>
    </row>
    <row r="44" spans="1:32" ht="15.75">
      <c r="A44" s="230" t="str">
        <f>+'Original ABG Allocation'!A44</f>
        <v>39</v>
      </c>
      <c r="B44" s="230" t="str">
        <f>+'Original ABG Allocation'!B44</f>
        <v>CARBON</v>
      </c>
      <c r="C44" s="108">
        <f>'Amendment 1-Other Funds'!C44+'Other Funds-Revision No. 2'!C44</f>
        <v>0</v>
      </c>
      <c r="D44" s="108">
        <f>'Amendment 1-Other Funds'!D44+'Other Funds-Revision No. 2'!D44</f>
        <v>2500</v>
      </c>
      <c r="E44" s="108">
        <f>'Amendment 1-Other Funds'!E44+'Other Funds-Revision No. 2'!E44</f>
        <v>0</v>
      </c>
      <c r="F44" s="108">
        <f>'Amendment 1-Other Funds'!F44+'Other Funds-Revision No. 2'!F44</f>
        <v>0</v>
      </c>
      <c r="G44" s="108">
        <f>'Amendment 1-Other Funds'!G44+'Other Funds-Revision No. 2'!G44</f>
        <v>0</v>
      </c>
      <c r="H44" s="108">
        <f>'Amendment 1-Other Funds'!H44+'Other Funds-Revision No. 2'!H44</f>
        <v>0</v>
      </c>
      <c r="I44" s="108">
        <f>'Amendment 1-Other Funds'!I44+'Other Funds-Revision No. 2'!I44</f>
        <v>0</v>
      </c>
      <c r="J44" s="108">
        <f>'Amendment 1-Other Funds'!J44+'Other Funds-Revision No. 2'!J44</f>
        <v>5307</v>
      </c>
      <c r="K44" s="108">
        <f>'Amendment 1-Other Funds'!K44+'Other Funds-Revision No. 2'!K44</f>
        <v>0</v>
      </c>
      <c r="L44" s="108">
        <f>'Amendment 1-Other Funds'!L44+'Other Funds-Revision No. 2'!L44</f>
        <v>221607</v>
      </c>
      <c r="M44" s="108">
        <f>'Amendment 1-Other Funds'!M44+'Other Funds-Revision No. 2'!M44</f>
        <v>24576</v>
      </c>
      <c r="N44" s="108">
        <f>'Amendment 1-Other Funds'!N44+'Other Funds-Revision No. 2'!N44</f>
        <v>0</v>
      </c>
      <c r="O44" s="108">
        <f>'Amendment 1-Other Funds'!O44+'Other Funds-Revision No. 2'!O44</f>
        <v>43853</v>
      </c>
      <c r="P44" s="108">
        <f>'Amendment 1-Other Funds'!P44+'Other Funds-Revision No. 2'!P44</f>
        <v>32194</v>
      </c>
      <c r="Q44" s="108">
        <f>'Amendment 1-Other Funds'!Q44+'Other Funds-Revision No. 2'!Q44</f>
        <v>80000</v>
      </c>
      <c r="R44" s="108">
        <f>'Amendment 1-Other Funds'!R44+'Other Funds-Revision No. 2'!R44</f>
        <v>67000</v>
      </c>
      <c r="S44" s="108">
        <f>'Amendment 1-Other Funds'!S44+'Other Funds-Revision No. 3'!T48</f>
        <v>40406</v>
      </c>
      <c r="T44" s="108">
        <f>'Amendment 1-Other Funds'!T44+'Other Funds-Revision No. 3'!U48</f>
        <v>39526.799999999996</v>
      </c>
      <c r="U44" s="108">
        <f>'Amendment 1-Other Funds'!U44+'Other Funds-Revision No. 2'!U44</f>
        <v>26351.2</v>
      </c>
      <c r="V44" s="108">
        <f>'Amendment 1-Other Funds'!V44+'Other Funds-Revision No. 2'!V44</f>
        <v>3864</v>
      </c>
      <c r="W44" s="108">
        <f>'Amendment 1-Other Funds'!W44+'Other Funds-Revision No. 2'!W44</f>
        <v>12908</v>
      </c>
      <c r="X44" s="108">
        <f>'Amendment 1-Other Funds'!X44+'Other Funds-Revision No. 2'!X44</f>
        <v>53817</v>
      </c>
      <c r="Y44" s="108">
        <f>'Amendment 1-Other Funds'!Y44+'Other Funds-Revision No. 2'!Y44</f>
        <v>12766</v>
      </c>
      <c r="Z44" s="108">
        <f>'Amendment 1-Other Funds'!Z44+'Other Funds-Revision No. 2'!Z44</f>
        <v>0</v>
      </c>
      <c r="AA44" s="108">
        <f>'Amendment 1-Other Funds'!AA44+'Other Funds-Revision No. 2'!AA44</f>
        <v>22889</v>
      </c>
      <c r="AB44" s="108">
        <f>'Amendment 1-Other Funds'!AB44+'Other Funds-Revision No. 2'!AB44</f>
        <v>78401</v>
      </c>
      <c r="AC44" s="108">
        <f>'Amendment 1-Other Funds'!AC44+'Other Funds-Revision No. 2'!AC44</f>
        <v>3</v>
      </c>
      <c r="AD44" s="108">
        <f>'Amendment 1-Other Funds'!AD44+'Other Funds-Revision No. 2'!AD44</f>
        <v>0</v>
      </c>
      <c r="AE44" s="108">
        <f>'Amendment 1-Other Funds'!AE44+'Other Funds-Revision No. 2'!AE44</f>
        <v>23760</v>
      </c>
      <c r="AF44" s="108">
        <f t="shared" si="0"/>
        <v>791729</v>
      </c>
    </row>
    <row r="45" spans="1:32" ht="15.75">
      <c r="A45" s="230" t="str">
        <f>+'Original ABG Allocation'!A45</f>
        <v>40</v>
      </c>
      <c r="B45" s="230" t="str">
        <f>+'Original ABG Allocation'!B45</f>
        <v>SCHUYLKILL</v>
      </c>
      <c r="C45" s="108">
        <f>'Amendment 1-Other Funds'!C45+'Other Funds-Revision No. 2'!C45</f>
        <v>0</v>
      </c>
      <c r="D45" s="108">
        <f>'Amendment 1-Other Funds'!D45+'Other Funds-Revision No. 2'!D45</f>
        <v>24175</v>
      </c>
      <c r="E45" s="108">
        <f>'Amendment 1-Other Funds'!E45+'Other Funds-Revision No. 2'!E45</f>
        <v>2700</v>
      </c>
      <c r="F45" s="108">
        <f>'Amendment 1-Other Funds'!F45+'Other Funds-Revision No. 2'!F45</f>
        <v>2300</v>
      </c>
      <c r="G45" s="108">
        <f>'Amendment 1-Other Funds'!G45+'Other Funds-Revision No. 2'!G45</f>
        <v>183906</v>
      </c>
      <c r="H45" s="108">
        <f>'Amendment 1-Other Funds'!H45+'Other Funds-Revision No. 2'!H45</f>
        <v>0</v>
      </c>
      <c r="I45" s="108">
        <f>'Amendment 1-Other Funds'!I45+'Other Funds-Revision No. 2'!I45</f>
        <v>0</v>
      </c>
      <c r="J45" s="108">
        <f>'Amendment 1-Other Funds'!J45+'Other Funds-Revision No. 2'!J45</f>
        <v>5707</v>
      </c>
      <c r="K45" s="108">
        <f>'Amendment 1-Other Funds'!K45+'Other Funds-Revision No. 2'!K45</f>
        <v>0</v>
      </c>
      <c r="L45" s="108">
        <f>'Amendment 1-Other Funds'!L45+'Other Funds-Revision No. 2'!L45</f>
        <v>103461</v>
      </c>
      <c r="M45" s="108">
        <f>'Amendment 1-Other Funds'!M45+'Other Funds-Revision No. 2'!M45</f>
        <v>99112</v>
      </c>
      <c r="N45" s="108">
        <f>'Amendment 1-Other Funds'!N45+'Other Funds-Revision No. 2'!N45</f>
        <v>0</v>
      </c>
      <c r="O45" s="108">
        <f>'Amendment 1-Other Funds'!O45+'Other Funds-Revision No. 2'!O45</f>
        <v>40708</v>
      </c>
      <c r="P45" s="108">
        <f>'Amendment 1-Other Funds'!P45+'Other Funds-Revision No. 2'!P45</f>
        <v>47614</v>
      </c>
      <c r="Q45" s="108">
        <f>'Amendment 1-Other Funds'!Q45+'Other Funds-Revision No. 2'!Q45</f>
        <v>0</v>
      </c>
      <c r="R45" s="108">
        <f>'Amendment 1-Other Funds'!R45+'Other Funds-Revision No. 2'!R45</f>
        <v>0</v>
      </c>
      <c r="S45" s="108">
        <f>'Amendment 1-Other Funds'!S45+'Other Funds-Revision No. 3'!T49</f>
        <v>75000</v>
      </c>
      <c r="T45" s="108">
        <f>'Amendment 1-Other Funds'!T45+'Other Funds-Revision No. 3'!U49</f>
        <v>24000</v>
      </c>
      <c r="U45" s="108">
        <f>'Amendment 1-Other Funds'!U45+'Other Funds-Revision No. 2'!U45</f>
        <v>16000</v>
      </c>
      <c r="V45" s="108">
        <f>'Amendment 1-Other Funds'!V45+'Other Funds-Revision No. 2'!V45</f>
        <v>8725</v>
      </c>
      <c r="W45" s="108">
        <f>'Amendment 1-Other Funds'!W45+'Other Funds-Revision No. 2'!W45</f>
        <v>0</v>
      </c>
      <c r="X45" s="108">
        <f>'Amendment 1-Other Funds'!X45+'Other Funds-Revision No. 2'!X45</f>
        <v>0</v>
      </c>
      <c r="Y45" s="108">
        <f>'Amendment 1-Other Funds'!Y45+'Other Funds-Revision No. 2'!Y45</f>
        <v>0</v>
      </c>
      <c r="Z45" s="108">
        <f>'Amendment 1-Other Funds'!Z45+'Other Funds-Revision No. 2'!Z45</f>
        <v>0</v>
      </c>
      <c r="AA45" s="108">
        <f>'Amendment 1-Other Funds'!AA45+'Other Funds-Revision No. 2'!AA45</f>
        <v>72947</v>
      </c>
      <c r="AB45" s="108">
        <f>'Amendment 1-Other Funds'!AB45+'Other Funds-Revision No. 2'!AB45</f>
        <v>212874</v>
      </c>
      <c r="AC45" s="108">
        <f>'Amendment 1-Other Funds'!AC45+'Other Funds-Revision No. 2'!AC45</f>
        <v>0</v>
      </c>
      <c r="AD45" s="108">
        <f>'Amendment 1-Other Funds'!AD45+'Other Funds-Revision No. 2'!AD45</f>
        <v>0</v>
      </c>
      <c r="AE45" s="108">
        <f>'Amendment 1-Other Funds'!AE45+'Other Funds-Revision No. 2'!AE45</f>
        <v>23760</v>
      </c>
      <c r="AF45" s="108">
        <f t="shared" si="0"/>
        <v>942989</v>
      </c>
    </row>
    <row r="46" spans="1:32" ht="15.75">
      <c r="A46" s="230" t="str">
        <f>+'Original ABG Allocation'!A46</f>
        <v>41</v>
      </c>
      <c r="B46" s="230" t="str">
        <f>+'Original ABG Allocation'!B46</f>
        <v>CLEARFIELD</v>
      </c>
      <c r="C46" s="108">
        <f>'Amendment 1-Other Funds'!C46+'Other Funds-Revision No. 2'!C46</f>
        <v>0</v>
      </c>
      <c r="D46" s="108">
        <f>'Amendment 1-Other Funds'!D46+'Other Funds-Revision No. 2'!D46</f>
        <v>20775</v>
      </c>
      <c r="E46" s="108">
        <f>'Amendment 1-Other Funds'!E46+'Other Funds-Revision No. 2'!E46</f>
        <v>0</v>
      </c>
      <c r="F46" s="108">
        <f>'Amendment 1-Other Funds'!F46+'Other Funds-Revision No. 2'!F46</f>
        <v>7500</v>
      </c>
      <c r="G46" s="108">
        <f>'Amendment 1-Other Funds'!G46+'Other Funds-Revision No. 2'!G46</f>
        <v>0</v>
      </c>
      <c r="H46" s="108">
        <f>'Amendment 1-Other Funds'!H46+'Other Funds-Revision No. 2'!H46</f>
        <v>0</v>
      </c>
      <c r="I46" s="108">
        <f>'Amendment 1-Other Funds'!I46+'Other Funds-Revision No. 2'!I46</f>
        <v>4025</v>
      </c>
      <c r="J46" s="108">
        <f>'Amendment 1-Other Funds'!J46+'Other Funds-Revision No. 2'!J46</f>
        <v>3738</v>
      </c>
      <c r="K46" s="108">
        <f>'Amendment 1-Other Funds'!K46+'Other Funds-Revision No. 2'!K46</f>
        <v>0</v>
      </c>
      <c r="L46" s="108">
        <f>'Amendment 1-Other Funds'!L46+'Other Funds-Revision No. 2'!L46</f>
        <v>387856</v>
      </c>
      <c r="M46" s="108">
        <f>'Amendment 1-Other Funds'!M46+'Other Funds-Revision No. 2'!M46</f>
        <v>45918</v>
      </c>
      <c r="N46" s="108">
        <f>'Amendment 1-Other Funds'!N46+'Other Funds-Revision No. 2'!N46</f>
        <v>0</v>
      </c>
      <c r="O46" s="108">
        <f>'Amendment 1-Other Funds'!O46+'Other Funds-Revision No. 2'!O46</f>
        <v>49043</v>
      </c>
      <c r="P46" s="108">
        <f>'Amendment 1-Other Funds'!P46+'Other Funds-Revision No. 2'!P46</f>
        <v>45000</v>
      </c>
      <c r="Q46" s="108">
        <f>'Amendment 1-Other Funds'!Q46+'Other Funds-Revision No. 2'!Q46</f>
        <v>561126</v>
      </c>
      <c r="R46" s="108">
        <f>'Amendment 1-Other Funds'!R46+'Other Funds-Revision No. 2'!R46</f>
        <v>0</v>
      </c>
      <c r="S46" s="108">
        <f>'Amendment 1-Other Funds'!S46+'Other Funds-Revision No. 3'!T50</f>
        <v>0</v>
      </c>
      <c r="T46" s="108">
        <f>'Amendment 1-Other Funds'!T46+'Other Funds-Revision No. 3'!U50</f>
        <v>57438.119999999995</v>
      </c>
      <c r="U46" s="108">
        <f>'Amendment 1-Other Funds'!U46+'Other Funds-Revision No. 2'!U46</f>
        <v>38292.08</v>
      </c>
      <c r="V46" s="108">
        <f>'Amendment 1-Other Funds'!V46+'Other Funds-Revision No. 2'!V46</f>
        <v>8424.2</v>
      </c>
      <c r="W46" s="108">
        <f>'Amendment 1-Other Funds'!W46+'Other Funds-Revision No. 2'!W46</f>
        <v>18757.2</v>
      </c>
      <c r="X46" s="108">
        <f>'Amendment 1-Other Funds'!X46+'Other Funds-Revision No. 2'!X46</f>
        <v>28110</v>
      </c>
      <c r="Y46" s="108">
        <f>'Amendment 1-Other Funds'!Y46+'Other Funds-Revision No. 2'!Y46</f>
        <v>0</v>
      </c>
      <c r="Z46" s="108">
        <f>'Amendment 1-Other Funds'!Z46+'Other Funds-Revision No. 2'!Z46</f>
        <v>0</v>
      </c>
      <c r="AA46" s="108">
        <f>'Amendment 1-Other Funds'!AA46+'Other Funds-Revision No. 2'!AA46</f>
        <v>0</v>
      </c>
      <c r="AB46" s="108">
        <f>'Amendment 1-Other Funds'!AB46+'Other Funds-Revision No. 2'!AB46</f>
        <v>0</v>
      </c>
      <c r="AC46" s="108">
        <f>'Amendment 1-Other Funds'!AC46+'Other Funds-Revision No. 2'!AC46</f>
        <v>0</v>
      </c>
      <c r="AD46" s="108">
        <f>'Amendment 1-Other Funds'!AD46+'Other Funds-Revision No. 2'!AD46</f>
        <v>0</v>
      </c>
      <c r="AE46" s="108">
        <f>'Amendment 1-Other Funds'!AE46+'Other Funds-Revision No. 2'!AE46</f>
        <v>23760</v>
      </c>
      <c r="AF46" s="108">
        <f t="shared" si="0"/>
        <v>1299762.6</v>
      </c>
    </row>
    <row r="47" spans="1:32" ht="15.75">
      <c r="A47" s="230" t="str">
        <f>+'Original ABG Allocation'!A47</f>
        <v>42</v>
      </c>
      <c r="B47" s="230" t="str">
        <f>+'Original ABG Allocation'!B47</f>
        <v>JEFFERSON</v>
      </c>
      <c r="C47" s="108">
        <f>'Amendment 1-Other Funds'!C47+'Other Funds-Revision No. 2'!C47</f>
        <v>0</v>
      </c>
      <c r="D47" s="108">
        <f>'Amendment 1-Other Funds'!D47+'Other Funds-Revision No. 2'!D47</f>
        <v>13550</v>
      </c>
      <c r="E47" s="108">
        <f>'Amendment 1-Other Funds'!E47+'Other Funds-Revision No. 2'!E47</f>
        <v>4600</v>
      </c>
      <c r="F47" s="108">
        <f>'Amendment 1-Other Funds'!F47+'Other Funds-Revision No. 2'!F47</f>
        <v>0</v>
      </c>
      <c r="G47" s="108">
        <f>'Amendment 1-Other Funds'!G47+'Other Funds-Revision No. 2'!G47</f>
        <v>0</v>
      </c>
      <c r="H47" s="108">
        <f>'Amendment 1-Other Funds'!H47+'Other Funds-Revision No. 2'!H47</f>
        <v>0</v>
      </c>
      <c r="I47" s="108">
        <f>'Amendment 1-Other Funds'!I47+'Other Funds-Revision No. 2'!I47</f>
        <v>0</v>
      </c>
      <c r="J47" s="108">
        <f>'Amendment 1-Other Funds'!J47+'Other Funds-Revision No. 2'!J47</f>
        <v>7083</v>
      </c>
      <c r="K47" s="108">
        <f>'Amendment 1-Other Funds'!K47+'Other Funds-Revision No. 2'!K47</f>
        <v>0</v>
      </c>
      <c r="L47" s="108">
        <f>'Amendment 1-Other Funds'!L47+'Other Funds-Revision No. 2'!L47</f>
        <v>152812</v>
      </c>
      <c r="M47" s="108">
        <f>'Amendment 1-Other Funds'!M47+'Other Funds-Revision No. 2'!M47</f>
        <v>23872</v>
      </c>
      <c r="N47" s="108">
        <f>'Amendment 1-Other Funds'!N47+'Other Funds-Revision No. 2'!N47</f>
        <v>0</v>
      </c>
      <c r="O47" s="108">
        <f>'Amendment 1-Other Funds'!O47+'Other Funds-Revision No. 2'!O47</f>
        <v>35000</v>
      </c>
      <c r="P47" s="108">
        <f>'Amendment 1-Other Funds'!P47+'Other Funds-Revision No. 2'!P47</f>
        <v>0</v>
      </c>
      <c r="Q47" s="108">
        <f>'Amendment 1-Other Funds'!Q47+'Other Funds-Revision No. 2'!Q47</f>
        <v>25000</v>
      </c>
      <c r="R47" s="108">
        <f>'Amendment 1-Other Funds'!R47+'Other Funds-Revision No. 2'!R47</f>
        <v>50000</v>
      </c>
      <c r="S47" s="108">
        <f>'Amendment 1-Other Funds'!S47+'Other Funds-Revision No. 3'!T51</f>
        <v>30472</v>
      </c>
      <c r="T47" s="108">
        <f>'Amendment 1-Other Funds'!T47+'Other Funds-Revision No. 3'!U51</f>
        <v>29808.6</v>
      </c>
      <c r="U47" s="108">
        <f>'Amendment 1-Other Funds'!U47+'Other Funds-Revision No. 2'!U47</f>
        <v>19872.4</v>
      </c>
      <c r="V47" s="108">
        <f>'Amendment 1-Other Funds'!V47+'Other Funds-Revision No. 2'!V47</f>
        <v>2915</v>
      </c>
      <c r="W47" s="108">
        <f>'Amendment 1-Other Funds'!W47+'Other Funds-Revision No. 2'!W47</f>
        <v>9735</v>
      </c>
      <c r="X47" s="108">
        <f>'Amendment 1-Other Funds'!X47+'Other Funds-Revision No. 2'!X47</f>
        <v>0</v>
      </c>
      <c r="Y47" s="108">
        <f>'Amendment 1-Other Funds'!Y47+'Other Funds-Revision No. 2'!Y47</f>
        <v>0</v>
      </c>
      <c r="Z47" s="108">
        <f>'Amendment 1-Other Funds'!Z47+'Other Funds-Revision No. 2'!Z47</f>
        <v>0</v>
      </c>
      <c r="AA47" s="108">
        <f>'Amendment 1-Other Funds'!AA47+'Other Funds-Revision No. 2'!AA47</f>
        <v>0</v>
      </c>
      <c r="AB47" s="108">
        <f>'Amendment 1-Other Funds'!AB47+'Other Funds-Revision No. 2'!AB47</f>
        <v>0</v>
      </c>
      <c r="AC47" s="108">
        <f>'Amendment 1-Other Funds'!AC47+'Other Funds-Revision No. 2'!AC47</f>
        <v>0</v>
      </c>
      <c r="AD47" s="108">
        <f>'Amendment 1-Other Funds'!AD47+'Other Funds-Revision No. 2'!AD47</f>
        <v>0</v>
      </c>
      <c r="AE47" s="108">
        <f>'Amendment 1-Other Funds'!AE47+'Other Funds-Revision No. 2'!AE47</f>
        <v>20008</v>
      </c>
      <c r="AF47" s="108">
        <f t="shared" si="0"/>
        <v>424728</v>
      </c>
    </row>
    <row r="48" spans="1:32" ht="15.75">
      <c r="A48" s="230" t="str">
        <f>+'Original ABG Allocation'!A48</f>
        <v>43</v>
      </c>
      <c r="B48" s="230" t="str">
        <f>+'Original ABG Allocation'!B48</f>
        <v>FOREST/WARREN</v>
      </c>
      <c r="C48" s="108">
        <f>'Amendment 1-Other Funds'!C48+'Other Funds-Revision No. 2'!C48</f>
        <v>0</v>
      </c>
      <c r="D48" s="108">
        <f>'Amendment 1-Other Funds'!D48+'Other Funds-Revision No. 2'!D48</f>
        <v>5050</v>
      </c>
      <c r="E48" s="108">
        <f>'Amendment 1-Other Funds'!E48+'Other Funds-Revision No. 2'!E48</f>
        <v>0</v>
      </c>
      <c r="F48" s="108">
        <f>'Amendment 1-Other Funds'!F48+'Other Funds-Revision No. 2'!F48</f>
        <v>0</v>
      </c>
      <c r="G48" s="108">
        <f>'Amendment 1-Other Funds'!G48+'Other Funds-Revision No. 2'!G48</f>
        <v>0</v>
      </c>
      <c r="H48" s="108">
        <f>'Amendment 1-Other Funds'!H48+'Other Funds-Revision No. 2'!H48</f>
        <v>0</v>
      </c>
      <c r="I48" s="108">
        <f>'Amendment 1-Other Funds'!I48+'Other Funds-Revision No. 2'!I48</f>
        <v>0</v>
      </c>
      <c r="J48" s="108">
        <f>'Amendment 1-Other Funds'!J48+'Other Funds-Revision No. 2'!J48</f>
        <v>6196</v>
      </c>
      <c r="K48" s="108">
        <f>'Amendment 1-Other Funds'!K48+'Other Funds-Revision No. 2'!K48</f>
        <v>0</v>
      </c>
      <c r="L48" s="108">
        <f>'Amendment 1-Other Funds'!L48+'Other Funds-Revision No. 2'!L48</f>
        <v>184943</v>
      </c>
      <c r="M48" s="108">
        <f>'Amendment 1-Other Funds'!M48+'Other Funds-Revision No. 2'!M48</f>
        <v>18494</v>
      </c>
      <c r="N48" s="108">
        <f>'Amendment 1-Other Funds'!N48+'Other Funds-Revision No. 2'!N48</f>
        <v>0</v>
      </c>
      <c r="O48" s="108">
        <f>'Amendment 1-Other Funds'!O48+'Other Funds-Revision No. 2'!O48</f>
        <v>41769</v>
      </c>
      <c r="P48" s="108">
        <f>'Amendment 1-Other Funds'!P48+'Other Funds-Revision No. 2'!P48</f>
        <v>12809</v>
      </c>
      <c r="Q48" s="108">
        <f>'Amendment 1-Other Funds'!Q48+'Other Funds-Revision No. 2'!Q48</f>
        <v>41778</v>
      </c>
      <c r="R48" s="108">
        <f>'Amendment 1-Other Funds'!R48+'Other Funds-Revision No. 2'!R48</f>
        <v>108124</v>
      </c>
      <c r="S48" s="108">
        <f>'Amendment 1-Other Funds'!S48+'Other Funds-Revision No. 3'!T52</f>
        <v>36053</v>
      </c>
      <c r="T48" s="108">
        <f>'Amendment 1-Other Funds'!T48+'Other Funds-Revision No. 3'!U52</f>
        <v>35269.2</v>
      </c>
      <c r="U48" s="108">
        <f>'Amendment 1-Other Funds'!U48+'Other Funds-Revision No. 2'!U48</f>
        <v>23512.800000000003</v>
      </c>
      <c r="V48" s="108">
        <f>'Amendment 1-Other Funds'!V48+'Other Funds-Revision No. 2'!V48</f>
        <v>3448</v>
      </c>
      <c r="W48" s="108">
        <f>'Amendment 1-Other Funds'!W48+'Other Funds-Revision No. 2'!W48</f>
        <v>34553</v>
      </c>
      <c r="X48" s="108">
        <f>'Amendment 1-Other Funds'!X48+'Other Funds-Revision No. 2'!X48</f>
        <v>0</v>
      </c>
      <c r="Y48" s="108">
        <f>'Amendment 1-Other Funds'!Y48+'Other Funds-Revision No. 2'!Y48</f>
        <v>0</v>
      </c>
      <c r="Z48" s="108">
        <f>'Amendment 1-Other Funds'!Z48+'Other Funds-Revision No. 2'!Z48</f>
        <v>0</v>
      </c>
      <c r="AA48" s="108">
        <f>'Amendment 1-Other Funds'!AA48+'Other Funds-Revision No. 2'!AA48</f>
        <v>0</v>
      </c>
      <c r="AB48" s="108">
        <f>'Amendment 1-Other Funds'!AB48+'Other Funds-Revision No. 2'!AB48</f>
        <v>0</v>
      </c>
      <c r="AC48" s="108">
        <f>'Amendment 1-Other Funds'!AC48+'Other Funds-Revision No. 2'!AC48</f>
        <v>0</v>
      </c>
      <c r="AD48" s="108">
        <f>'Amendment 1-Other Funds'!AD48+'Other Funds-Revision No. 2'!AD48</f>
        <v>0</v>
      </c>
      <c r="AE48" s="108">
        <f>'Amendment 1-Other Funds'!AE48+'Other Funds-Revision No. 2'!AE48</f>
        <v>12504</v>
      </c>
      <c r="AF48" s="108">
        <f t="shared" si="0"/>
        <v>564503</v>
      </c>
    </row>
    <row r="49" spans="1:32" ht="15.75">
      <c r="A49" s="230" t="str">
        <f>+'Original ABG Allocation'!A49</f>
        <v>44</v>
      </c>
      <c r="B49" s="230" t="str">
        <f>+'Original ABG Allocation'!B49</f>
        <v>VENANGO</v>
      </c>
      <c r="C49" s="108">
        <f>'Amendment 1-Other Funds'!C49+'Other Funds-Revision No. 2'!C49</f>
        <v>0</v>
      </c>
      <c r="D49" s="108">
        <f>'Amendment 1-Other Funds'!D49+'Other Funds-Revision No. 2'!D49</f>
        <v>14400</v>
      </c>
      <c r="E49" s="108">
        <f>'Amendment 1-Other Funds'!E49+'Other Funds-Revision No. 2'!E49</f>
        <v>0</v>
      </c>
      <c r="F49" s="108">
        <f>'Amendment 1-Other Funds'!F49+'Other Funds-Revision No. 2'!F49</f>
        <v>0</v>
      </c>
      <c r="G49" s="108">
        <f>'Amendment 1-Other Funds'!G49+'Other Funds-Revision No. 2'!G49</f>
        <v>0</v>
      </c>
      <c r="H49" s="108">
        <f>'Amendment 1-Other Funds'!H49+'Other Funds-Revision No. 2'!H49</f>
        <v>0</v>
      </c>
      <c r="I49" s="108">
        <f>'Amendment 1-Other Funds'!I49+'Other Funds-Revision No. 2'!I49</f>
        <v>0</v>
      </c>
      <c r="J49" s="108">
        <f>'Amendment 1-Other Funds'!J49+'Other Funds-Revision No. 2'!J49</f>
        <v>5946</v>
      </c>
      <c r="K49" s="108">
        <f>'Amendment 1-Other Funds'!K49+'Other Funds-Revision No. 2'!K49</f>
        <v>0</v>
      </c>
      <c r="L49" s="108">
        <f>'Amendment 1-Other Funds'!L49+'Other Funds-Revision No. 2'!L49</f>
        <v>293954</v>
      </c>
      <c r="M49" s="108">
        <f>'Amendment 1-Other Funds'!M49+'Other Funds-Revision No. 2'!M49</f>
        <v>26505</v>
      </c>
      <c r="N49" s="108">
        <f>'Amendment 1-Other Funds'!N49+'Other Funds-Revision No. 2'!N49</f>
        <v>0</v>
      </c>
      <c r="O49" s="108">
        <f>'Amendment 1-Other Funds'!O49+'Other Funds-Revision No. 2'!O49</f>
        <v>0</v>
      </c>
      <c r="P49" s="108">
        <f>'Amendment 1-Other Funds'!P49+'Other Funds-Revision No. 2'!P49</f>
        <v>52000</v>
      </c>
      <c r="Q49" s="108">
        <f>'Amendment 1-Other Funds'!Q49+'Other Funds-Revision No. 2'!Q49</f>
        <v>0</v>
      </c>
      <c r="R49" s="108">
        <f>'Amendment 1-Other Funds'!R49+'Other Funds-Revision No. 2'!R49</f>
        <v>90000</v>
      </c>
      <c r="S49" s="108">
        <f>'Amendment 1-Other Funds'!S49+'Other Funds-Revision No. 3'!T53</f>
        <v>37628</v>
      </c>
      <c r="T49" s="108">
        <f>'Amendment 1-Other Funds'!T49+'Other Funds-Revision No. 3'!U53</f>
        <v>36809.4</v>
      </c>
      <c r="U49" s="108">
        <f>'Amendment 1-Other Funds'!U49+'Other Funds-Revision No. 2'!U49</f>
        <v>24539.600000000002</v>
      </c>
      <c r="V49" s="108">
        <f>'Amendment 1-Other Funds'!V49+'Other Funds-Revision No. 2'!V49</f>
        <v>3599</v>
      </c>
      <c r="W49" s="108">
        <f>'Amendment 1-Other Funds'!W49+'Other Funds-Revision No. 2'!W49</f>
        <v>12021</v>
      </c>
      <c r="X49" s="108">
        <f>'Amendment 1-Other Funds'!X49+'Other Funds-Revision No. 2'!X49</f>
        <v>0</v>
      </c>
      <c r="Y49" s="108">
        <f>'Amendment 1-Other Funds'!Y49+'Other Funds-Revision No. 2'!Y49</f>
        <v>41673</v>
      </c>
      <c r="Z49" s="108">
        <f>'Amendment 1-Other Funds'!Z49+'Other Funds-Revision No. 2'!Z49</f>
        <v>20837</v>
      </c>
      <c r="AA49" s="108">
        <f>'Amendment 1-Other Funds'!AA49+'Other Funds-Revision No. 2'!AA49</f>
        <v>52092</v>
      </c>
      <c r="AB49" s="108">
        <f>'Amendment 1-Other Funds'!AB49+'Other Funds-Revision No. 2'!AB49</f>
        <v>125019</v>
      </c>
      <c r="AC49" s="108">
        <f>'Amendment 1-Other Funds'!AC49+'Other Funds-Revision No. 2'!AC49</f>
        <v>26520</v>
      </c>
      <c r="AD49" s="108">
        <f>'Amendment 1-Other Funds'!AD49+'Other Funds-Revision No. 2'!AD49</f>
        <v>0</v>
      </c>
      <c r="AE49" s="108">
        <f>'Amendment 1-Other Funds'!AE49+'Other Funds-Revision No. 2'!AE49</f>
        <v>12504</v>
      </c>
      <c r="AF49" s="108">
        <f t="shared" si="0"/>
        <v>876047</v>
      </c>
    </row>
    <row r="50" spans="1:32" ht="15.75">
      <c r="A50" s="230" t="str">
        <f>+'Original ABG Allocation'!A50</f>
        <v>45</v>
      </c>
      <c r="B50" s="230" t="str">
        <f>+'Original ABG Allocation'!B50</f>
        <v>ARMSTRONG</v>
      </c>
      <c r="C50" s="108">
        <f>'Amendment 1-Other Funds'!C50+'Other Funds-Revision No. 2'!C50</f>
        <v>0</v>
      </c>
      <c r="D50" s="108">
        <f>'Amendment 1-Other Funds'!D50+'Other Funds-Revision No. 2'!D50</f>
        <v>3775</v>
      </c>
      <c r="E50" s="108">
        <f>'Amendment 1-Other Funds'!E50+'Other Funds-Revision No. 2'!E50</f>
        <v>0</v>
      </c>
      <c r="F50" s="108">
        <f>'Amendment 1-Other Funds'!F50+'Other Funds-Revision No. 2'!F50</f>
        <v>0</v>
      </c>
      <c r="G50" s="108">
        <f>'Amendment 1-Other Funds'!G50+'Other Funds-Revision No. 2'!G50</f>
        <v>0</v>
      </c>
      <c r="H50" s="108">
        <f>'Amendment 1-Other Funds'!H50+'Other Funds-Revision No. 2'!H50</f>
        <v>0</v>
      </c>
      <c r="I50" s="108">
        <f>'Amendment 1-Other Funds'!I50+'Other Funds-Revision No. 2'!I50</f>
        <v>0</v>
      </c>
      <c r="J50" s="108">
        <f>'Amendment 1-Other Funds'!J50+'Other Funds-Revision No. 2'!J50</f>
        <v>4281</v>
      </c>
      <c r="K50" s="108">
        <f>'Amendment 1-Other Funds'!K50+'Other Funds-Revision No. 2'!K50</f>
        <v>0</v>
      </c>
      <c r="L50" s="108">
        <f>'Amendment 1-Other Funds'!L50+'Other Funds-Revision No. 2'!L50</f>
        <v>323584</v>
      </c>
      <c r="M50" s="108">
        <f>'Amendment 1-Other Funds'!M50+'Other Funds-Revision No. 2'!M50</f>
        <v>38732</v>
      </c>
      <c r="N50" s="108">
        <f>'Amendment 1-Other Funds'!N50+'Other Funds-Revision No. 2'!N50</f>
        <v>0</v>
      </c>
      <c r="O50" s="108">
        <f>'Amendment 1-Other Funds'!O50+'Other Funds-Revision No. 2'!O50</f>
        <v>50655</v>
      </c>
      <c r="P50" s="108">
        <f>'Amendment 1-Other Funds'!P50+'Other Funds-Revision No. 2'!P50</f>
        <v>0</v>
      </c>
      <c r="Q50" s="108">
        <f>'Amendment 1-Other Funds'!Q50+'Other Funds-Revision No. 2'!Q50</f>
        <v>0</v>
      </c>
      <c r="R50" s="108">
        <f>'Amendment 1-Other Funds'!R50+'Other Funds-Revision No. 2'!R50</f>
        <v>0</v>
      </c>
      <c r="S50" s="108">
        <f>'Amendment 1-Other Funds'!S50+'Other Funds-Revision No. 3'!T54</f>
        <v>51383</v>
      </c>
      <c r="T50" s="108">
        <f>'Amendment 1-Other Funds'!T50+'Other Funds-Revision No. 3'!U54</f>
        <v>50266.2</v>
      </c>
      <c r="U50" s="108">
        <f>'Amendment 1-Other Funds'!U50+'Other Funds-Revision No. 2'!U50</f>
        <v>33510.8</v>
      </c>
      <c r="V50" s="108">
        <f>'Amendment 1-Other Funds'!V50+'Other Funds-Revision No. 2'!V50</f>
        <v>4914</v>
      </c>
      <c r="W50" s="108">
        <f>'Amendment 1-Other Funds'!W50+'Other Funds-Revision No. 2'!W50</f>
        <v>16415</v>
      </c>
      <c r="X50" s="108">
        <f>'Amendment 1-Other Funds'!X50+'Other Funds-Revision No. 2'!X50</f>
        <v>0</v>
      </c>
      <c r="Y50" s="108">
        <f>'Amendment 1-Other Funds'!Y50+'Other Funds-Revision No. 2'!Y50</f>
        <v>0</v>
      </c>
      <c r="Z50" s="108">
        <f>'Amendment 1-Other Funds'!Z50+'Other Funds-Revision No. 2'!Z50</f>
        <v>0</v>
      </c>
      <c r="AA50" s="108">
        <f>'Amendment 1-Other Funds'!AA50+'Other Funds-Revision No. 2'!AA50</f>
        <v>41310</v>
      </c>
      <c r="AB50" s="108">
        <f>'Amendment 1-Other Funds'!AB50+'Other Funds-Revision No. 2'!AB50</f>
        <v>173674</v>
      </c>
      <c r="AC50" s="108">
        <f>'Amendment 1-Other Funds'!AC50+'Other Funds-Revision No. 2'!AC50</f>
        <v>0</v>
      </c>
      <c r="AD50" s="108">
        <f>'Amendment 1-Other Funds'!AD50+'Other Funds-Revision No. 2'!AD50</f>
        <v>0</v>
      </c>
      <c r="AE50" s="108">
        <f>'Amendment 1-Other Funds'!AE50+'Other Funds-Revision No. 2'!AE50</f>
        <v>49520</v>
      </c>
      <c r="AF50" s="108">
        <f t="shared" si="0"/>
        <v>842020</v>
      </c>
    </row>
    <row r="51" spans="1:32" ht="15.75">
      <c r="A51" s="230" t="str">
        <f>+'Original ABG Allocation'!A51</f>
        <v>46</v>
      </c>
      <c r="B51" s="230" t="str">
        <f>+'Original ABG Allocation'!B51</f>
        <v>LAWRENCE</v>
      </c>
      <c r="C51" s="108">
        <f>'Amendment 1-Other Funds'!C51+'Other Funds-Revision No. 2'!C51</f>
        <v>0</v>
      </c>
      <c r="D51" s="108">
        <f>'Amendment 1-Other Funds'!D51+'Other Funds-Revision No. 2'!D51</f>
        <v>10454.720000000001</v>
      </c>
      <c r="E51" s="108">
        <f>'Amendment 1-Other Funds'!E51+'Other Funds-Revision No. 2'!E51</f>
        <v>0</v>
      </c>
      <c r="F51" s="108">
        <f>'Amendment 1-Other Funds'!F51+'Other Funds-Revision No. 2'!F51</f>
        <v>0</v>
      </c>
      <c r="G51" s="108">
        <f>'Amendment 1-Other Funds'!G51+'Other Funds-Revision No. 2'!G51</f>
        <v>0</v>
      </c>
      <c r="H51" s="108">
        <f>'Amendment 1-Other Funds'!H51+'Other Funds-Revision No. 2'!H51</f>
        <v>0</v>
      </c>
      <c r="I51" s="108">
        <f>'Amendment 1-Other Funds'!I51+'Other Funds-Revision No. 2'!I51</f>
        <v>0</v>
      </c>
      <c r="J51" s="108">
        <f>'Amendment 1-Other Funds'!J51+'Other Funds-Revision No. 2'!J51</f>
        <v>3646</v>
      </c>
      <c r="K51" s="108">
        <f>'Amendment 1-Other Funds'!K51+'Other Funds-Revision No. 2'!K51</f>
        <v>0</v>
      </c>
      <c r="L51" s="108">
        <f>'Amendment 1-Other Funds'!L51+'Other Funds-Revision No. 2'!L51</f>
        <v>299612</v>
      </c>
      <c r="M51" s="108">
        <f>'Amendment 1-Other Funds'!M51+'Other Funds-Revision No. 2'!M51</f>
        <v>40053</v>
      </c>
      <c r="N51" s="108">
        <f>'Amendment 1-Other Funds'!N51+'Other Funds-Revision No. 2'!N51</f>
        <v>0</v>
      </c>
      <c r="O51" s="108">
        <f>'Amendment 1-Other Funds'!O51+'Other Funds-Revision No. 2'!O51</f>
        <v>54194</v>
      </c>
      <c r="P51" s="108">
        <f>'Amendment 1-Other Funds'!P51+'Other Funds-Revision No. 2'!P51</f>
        <v>0</v>
      </c>
      <c r="Q51" s="108">
        <f>'Amendment 1-Other Funds'!Q51+'Other Funds-Revision No. 2'!Q51</f>
        <v>0</v>
      </c>
      <c r="R51" s="108">
        <f>'Amendment 1-Other Funds'!R51+'Other Funds-Revision No. 2'!R51</f>
        <v>0</v>
      </c>
      <c r="S51" s="108">
        <f>'Amendment 1-Other Funds'!S51+'Other Funds-Revision No. 3'!T55</f>
        <v>47701</v>
      </c>
      <c r="T51" s="108">
        <f>'Amendment 1-Other Funds'!T51+'Other Funds-Revision No. 3'!U55</f>
        <v>46663.799999999996</v>
      </c>
      <c r="U51" s="108">
        <f>'Amendment 1-Other Funds'!U51+'Other Funds-Revision No. 2'!U51</f>
        <v>31109.2</v>
      </c>
      <c r="V51" s="108">
        <f>'Amendment 1-Other Funds'!V51+'Other Funds-Revision No. 2'!V51</f>
        <v>4562</v>
      </c>
      <c r="W51" s="108">
        <f>'Amendment 1-Other Funds'!W51+'Other Funds-Revision No. 2'!W51</f>
        <v>15239</v>
      </c>
      <c r="X51" s="108">
        <f>'Amendment 1-Other Funds'!X51+'Other Funds-Revision No. 2'!X51</f>
        <v>0</v>
      </c>
      <c r="Y51" s="108">
        <f>'Amendment 1-Other Funds'!Y51+'Other Funds-Revision No. 2'!Y51</f>
        <v>0</v>
      </c>
      <c r="Z51" s="108">
        <f>'Amendment 1-Other Funds'!Z51+'Other Funds-Revision No. 2'!Z51</f>
        <v>0</v>
      </c>
      <c r="AA51" s="108">
        <f>'Amendment 1-Other Funds'!AA51+'Other Funds-Revision No. 2'!AA51</f>
        <v>0</v>
      </c>
      <c r="AB51" s="108">
        <f>'Amendment 1-Other Funds'!AB51+'Other Funds-Revision No. 2'!AB51</f>
        <v>0</v>
      </c>
      <c r="AC51" s="108">
        <f>'Amendment 1-Other Funds'!AC51+'Other Funds-Revision No. 2'!AC51</f>
        <v>0</v>
      </c>
      <c r="AD51" s="108">
        <f>'Amendment 1-Other Funds'!AD51+'Other Funds-Revision No. 2'!AD51</f>
        <v>0</v>
      </c>
      <c r="AE51" s="108">
        <f>'Amendment 1-Other Funds'!AE51+'Other Funds-Revision No. 2'!AE51</f>
        <v>5752</v>
      </c>
      <c r="AF51" s="108">
        <f t="shared" si="0"/>
        <v>558986.72</v>
      </c>
    </row>
    <row r="52" spans="1:32" ht="15.75">
      <c r="A52" s="230" t="str">
        <f>+'Original ABG Allocation'!A52</f>
        <v>47</v>
      </c>
      <c r="B52" s="230" t="str">
        <f>+'Original ABG Allocation'!B52</f>
        <v>MERCER</v>
      </c>
      <c r="C52" s="108">
        <f>'Amendment 1-Other Funds'!C52+'Other Funds-Revision No. 2'!C52</f>
        <v>0</v>
      </c>
      <c r="D52" s="108">
        <f>'Amendment 1-Other Funds'!D52+'Other Funds-Revision No. 2'!D52</f>
        <v>5475</v>
      </c>
      <c r="E52" s="108">
        <f>'Amendment 1-Other Funds'!E52+'Other Funds-Revision No. 2'!E52</f>
        <v>8400</v>
      </c>
      <c r="F52" s="108">
        <f>'Amendment 1-Other Funds'!F52+'Other Funds-Revision No. 2'!F52</f>
        <v>0</v>
      </c>
      <c r="G52" s="108">
        <f>'Amendment 1-Other Funds'!G52+'Other Funds-Revision No. 2'!G52</f>
        <v>0</v>
      </c>
      <c r="H52" s="108">
        <f>'Amendment 1-Other Funds'!H52+'Other Funds-Revision No. 2'!H52</f>
        <v>0</v>
      </c>
      <c r="I52" s="108">
        <f>'Amendment 1-Other Funds'!I52+'Other Funds-Revision No. 2'!I52</f>
        <v>0</v>
      </c>
      <c r="J52" s="108">
        <f>'Amendment 1-Other Funds'!J52+'Other Funds-Revision No. 2'!J52</f>
        <v>4558</v>
      </c>
      <c r="K52" s="108">
        <f>'Amendment 1-Other Funds'!K52+'Other Funds-Revision No. 2'!K52</f>
        <v>0</v>
      </c>
      <c r="L52" s="108">
        <f>'Amendment 1-Other Funds'!L52+'Other Funds-Revision No. 2'!L52</f>
        <v>415856</v>
      </c>
      <c r="M52" s="108">
        <f>'Amendment 1-Other Funds'!M52+'Other Funds-Revision No. 2'!M52</f>
        <v>45255</v>
      </c>
      <c r="N52" s="108">
        <f>'Amendment 1-Other Funds'!N52+'Other Funds-Revision No. 2'!N52</f>
        <v>0</v>
      </c>
      <c r="O52" s="108">
        <f>'Amendment 1-Other Funds'!O52+'Other Funds-Revision No. 2'!O52</f>
        <v>40000</v>
      </c>
      <c r="P52" s="108">
        <f>'Amendment 1-Other Funds'!P52+'Other Funds-Revision No. 2'!P52</f>
        <v>7500</v>
      </c>
      <c r="Q52" s="108">
        <f>'Amendment 1-Other Funds'!Q52+'Other Funds-Revision No. 2'!Q52</f>
        <v>0</v>
      </c>
      <c r="R52" s="108">
        <f>'Amendment 1-Other Funds'!R52+'Other Funds-Revision No. 2'!R52</f>
        <v>0</v>
      </c>
      <c r="S52" s="108">
        <f>'Amendment 1-Other Funds'!S52+'Other Funds-Revision No. 3'!T56</f>
        <v>0</v>
      </c>
      <c r="T52" s="108">
        <f>'Amendment 1-Other Funds'!T52+'Other Funds-Revision No. 3'!U56</f>
        <v>0</v>
      </c>
      <c r="U52" s="108">
        <f>'Amendment 1-Other Funds'!U52+'Other Funds-Revision No. 2'!U52</f>
        <v>0</v>
      </c>
      <c r="V52" s="108">
        <f>'Amendment 1-Other Funds'!V52+'Other Funds-Revision No. 2'!V52</f>
        <v>0</v>
      </c>
      <c r="W52" s="108">
        <f>'Amendment 1-Other Funds'!W52+'Other Funds-Revision No. 2'!W52</f>
        <v>0</v>
      </c>
      <c r="X52" s="108">
        <f>'Amendment 1-Other Funds'!X52+'Other Funds-Revision No. 2'!X52</f>
        <v>0</v>
      </c>
      <c r="Y52" s="108">
        <f>'Amendment 1-Other Funds'!Y52+'Other Funds-Revision No. 2'!Y52</f>
        <v>50372</v>
      </c>
      <c r="Z52" s="108">
        <f>'Amendment 1-Other Funds'!Z52+'Other Funds-Revision No. 2'!Z52</f>
        <v>43922</v>
      </c>
      <c r="AA52" s="108">
        <f>'Amendment 1-Other Funds'!AA52+'Other Funds-Revision No. 2'!AA52</f>
        <v>109803</v>
      </c>
      <c r="AB52" s="108">
        <f>'Amendment 1-Other Funds'!AB52+'Other Funds-Revision No. 2'!AB52</f>
        <v>263527</v>
      </c>
      <c r="AC52" s="108">
        <f>'Amendment 1-Other Funds'!AC52+'Other Funds-Revision No. 2'!AC52</f>
        <v>55901</v>
      </c>
      <c r="AD52" s="108">
        <f>'Amendment 1-Other Funds'!AD52+'Other Funds-Revision No. 2'!AD52</f>
        <v>0</v>
      </c>
      <c r="AE52" s="108">
        <f>'Amendment 1-Other Funds'!AE52+'Other Funds-Revision No. 2'!AE52</f>
        <v>19008</v>
      </c>
      <c r="AF52" s="108">
        <f t="shared" si="0"/>
        <v>1069577</v>
      </c>
    </row>
    <row r="53" spans="1:32" ht="15.75">
      <c r="A53" s="230" t="str">
        <f>+'Original ABG Allocation'!A53</f>
        <v>48</v>
      </c>
      <c r="B53" s="230" t="str">
        <f>+'Original ABG Allocation'!B53</f>
        <v>MONROE</v>
      </c>
      <c r="C53" s="108">
        <f>'Amendment 1-Other Funds'!C53+'Other Funds-Revision No. 2'!C53</f>
        <v>0</v>
      </c>
      <c r="D53" s="108">
        <f>'Amendment 1-Other Funds'!D53+'Other Funds-Revision No. 2'!D53</f>
        <v>12275</v>
      </c>
      <c r="E53" s="108">
        <f>'Amendment 1-Other Funds'!E53+'Other Funds-Revision No. 2'!E53</f>
        <v>0</v>
      </c>
      <c r="F53" s="108">
        <f>'Amendment 1-Other Funds'!F53+'Other Funds-Revision No. 2'!F53</f>
        <v>0</v>
      </c>
      <c r="G53" s="108">
        <f>'Amendment 1-Other Funds'!G53+'Other Funds-Revision No. 2'!G53</f>
        <v>0</v>
      </c>
      <c r="H53" s="108">
        <f>'Amendment 1-Other Funds'!H53+'Other Funds-Revision No. 2'!H53</f>
        <v>0</v>
      </c>
      <c r="I53" s="108">
        <f>'Amendment 1-Other Funds'!I53+'Other Funds-Revision No. 2'!I53</f>
        <v>0</v>
      </c>
      <c r="J53" s="108">
        <f>'Amendment 1-Other Funds'!J53+'Other Funds-Revision No. 2'!J53</f>
        <v>1730</v>
      </c>
      <c r="K53" s="108">
        <f>'Amendment 1-Other Funds'!K53+'Other Funds-Revision No. 2'!K53</f>
        <v>0</v>
      </c>
      <c r="L53" s="108">
        <f>'Amendment 1-Other Funds'!L53+'Other Funds-Revision No. 2'!L53</f>
        <v>643819</v>
      </c>
      <c r="M53" s="108">
        <f>'Amendment 1-Other Funds'!M53+'Other Funds-Revision No. 2'!M53</f>
        <v>32404</v>
      </c>
      <c r="N53" s="108">
        <f>'Amendment 1-Other Funds'!N53+'Other Funds-Revision No. 2'!N53</f>
        <v>0</v>
      </c>
      <c r="O53" s="108">
        <f>'Amendment 1-Other Funds'!O53+'Other Funds-Revision No. 2'!O53</f>
        <v>21000</v>
      </c>
      <c r="P53" s="108">
        <f>'Amendment 1-Other Funds'!P53+'Other Funds-Revision No. 2'!P53</f>
        <v>43900</v>
      </c>
      <c r="Q53" s="108">
        <f>'Amendment 1-Other Funds'!Q53+'Other Funds-Revision No. 2'!Q53</f>
        <v>0</v>
      </c>
      <c r="R53" s="108">
        <f>'Amendment 1-Other Funds'!R53+'Other Funds-Revision No. 2'!R53</f>
        <v>90000</v>
      </c>
      <c r="S53" s="108">
        <f>'Amendment 1-Other Funds'!S53+'Other Funds-Revision No. 3'!T57</f>
        <v>160000</v>
      </c>
      <c r="T53" s="108">
        <f>'Amendment 1-Other Funds'!T53+'Other Funds-Revision No. 3'!U57</f>
        <v>120000</v>
      </c>
      <c r="U53" s="108">
        <f>'Amendment 1-Other Funds'!U53+'Other Funds-Revision No. 2'!U53</f>
        <v>80000</v>
      </c>
      <c r="V53" s="108">
        <f>'Amendment 1-Other Funds'!V53+'Other Funds-Revision No. 2'!V53</f>
        <v>9000</v>
      </c>
      <c r="W53" s="108">
        <f>'Amendment 1-Other Funds'!W53+'Other Funds-Revision No. 2'!W53</f>
        <v>20000</v>
      </c>
      <c r="X53" s="108">
        <f>'Amendment 1-Other Funds'!X53+'Other Funds-Revision No. 2'!X53</f>
        <v>0</v>
      </c>
      <c r="Y53" s="108">
        <f>'Amendment 1-Other Funds'!Y53+'Other Funds-Revision No. 2'!Y53</f>
        <v>0</v>
      </c>
      <c r="Z53" s="108">
        <f>'Amendment 1-Other Funds'!Z53+'Other Funds-Revision No. 2'!Z53</f>
        <v>0</v>
      </c>
      <c r="AA53" s="108">
        <f>'Amendment 1-Other Funds'!AA53+'Other Funds-Revision No. 2'!AA53</f>
        <v>0</v>
      </c>
      <c r="AB53" s="108">
        <f>'Amendment 1-Other Funds'!AB53+'Other Funds-Revision No. 2'!AB53</f>
        <v>0</v>
      </c>
      <c r="AC53" s="108">
        <f>'Amendment 1-Other Funds'!AC53+'Other Funds-Revision No. 2'!AC53</f>
        <v>0</v>
      </c>
      <c r="AD53" s="108">
        <f>'Amendment 1-Other Funds'!AD53+'Other Funds-Revision No. 2'!AD53</f>
        <v>0</v>
      </c>
      <c r="AE53" s="108">
        <f>'Amendment 1-Other Funds'!AE53+'Other Funds-Revision No. 2'!AE53</f>
        <v>23760</v>
      </c>
      <c r="AF53" s="108">
        <f t="shared" si="0"/>
        <v>1257888</v>
      </c>
    </row>
    <row r="54" spans="1:32" ht="15.75">
      <c r="A54" s="230" t="str">
        <f>+'Original ABG Allocation'!A54</f>
        <v>49</v>
      </c>
      <c r="B54" s="230" t="str">
        <f>+'Original ABG Allocation'!B54</f>
        <v>CLARION</v>
      </c>
      <c r="C54" s="108">
        <f>'Amendment 1-Other Funds'!C54+'Other Funds-Revision No. 2'!C54</f>
        <v>0</v>
      </c>
      <c r="D54" s="108">
        <f>'Amendment 1-Other Funds'!D54+'Other Funds-Revision No. 2'!D54</f>
        <v>5439.83</v>
      </c>
      <c r="E54" s="108">
        <f>'Amendment 1-Other Funds'!E54+'Other Funds-Revision No. 2'!E54</f>
        <v>3600</v>
      </c>
      <c r="F54" s="108">
        <f>'Amendment 1-Other Funds'!F54+'Other Funds-Revision No. 2'!F54</f>
        <v>0</v>
      </c>
      <c r="G54" s="108">
        <f>'Amendment 1-Other Funds'!G54+'Other Funds-Revision No. 2'!G54</f>
        <v>0</v>
      </c>
      <c r="H54" s="108">
        <f>'Amendment 1-Other Funds'!H54+'Other Funds-Revision No. 2'!H54</f>
        <v>0</v>
      </c>
      <c r="I54" s="108">
        <f>'Amendment 1-Other Funds'!I54+'Other Funds-Revision No. 2'!I54</f>
        <v>0</v>
      </c>
      <c r="J54" s="108">
        <f>'Amendment 1-Other Funds'!J54+'Other Funds-Revision No. 2'!J54</f>
        <v>7426</v>
      </c>
      <c r="K54" s="108">
        <f>'Amendment 1-Other Funds'!K54+'Other Funds-Revision No. 2'!K54</f>
        <v>0</v>
      </c>
      <c r="L54" s="108">
        <f>'Amendment 1-Other Funds'!L54+'Other Funds-Revision No. 2'!L54</f>
        <v>228178</v>
      </c>
      <c r="M54" s="108">
        <f>'Amendment 1-Other Funds'!M54+'Other Funds-Revision No. 2'!M54</f>
        <v>18039</v>
      </c>
      <c r="N54" s="108">
        <f>'Amendment 1-Other Funds'!N54+'Other Funds-Revision No. 2'!N54</f>
        <v>0</v>
      </c>
      <c r="O54" s="108">
        <f>'Amendment 1-Other Funds'!O54+'Other Funds-Revision No. 2'!O54</f>
        <v>4950</v>
      </c>
      <c r="P54" s="108">
        <f>'Amendment 1-Other Funds'!P54+'Other Funds-Revision No. 2'!P54</f>
        <v>0</v>
      </c>
      <c r="Q54" s="108">
        <f>'Amendment 1-Other Funds'!Q54+'Other Funds-Revision No. 2'!Q54</f>
        <v>0</v>
      </c>
      <c r="R54" s="108">
        <f>'Amendment 1-Other Funds'!R54+'Other Funds-Revision No. 2'!R54</f>
        <v>0</v>
      </c>
      <c r="S54" s="108">
        <f>'Amendment 1-Other Funds'!S54+'Other Funds-Revision No. 3'!T58</f>
        <v>84946</v>
      </c>
      <c r="T54" s="108">
        <f>'Amendment 1-Other Funds'!T54+'Other Funds-Revision No. 3'!U58</f>
        <v>42000</v>
      </c>
      <c r="U54" s="108">
        <f>'Amendment 1-Other Funds'!U54+'Other Funds-Revision No. 2'!U54</f>
        <v>28000</v>
      </c>
      <c r="V54" s="108">
        <f>'Amendment 1-Other Funds'!V54+'Other Funds-Revision No. 2'!V54</f>
        <v>0</v>
      </c>
      <c r="W54" s="108">
        <f>'Amendment 1-Other Funds'!W54+'Other Funds-Revision No. 2'!W54</f>
        <v>27138</v>
      </c>
      <c r="X54" s="108">
        <f>'Amendment 1-Other Funds'!X54+'Other Funds-Revision No. 2'!X54</f>
        <v>0</v>
      </c>
      <c r="Y54" s="108">
        <f>'Amendment 1-Other Funds'!Y54+'Other Funds-Revision No. 2'!Y54</f>
        <v>0</v>
      </c>
      <c r="Z54" s="108">
        <f>'Amendment 1-Other Funds'!Z54+'Other Funds-Revision No. 2'!Z54</f>
        <v>0</v>
      </c>
      <c r="AA54" s="108">
        <f>'Amendment 1-Other Funds'!AA54+'Other Funds-Revision No. 2'!AA54</f>
        <v>14201</v>
      </c>
      <c r="AB54" s="108">
        <f>'Amendment 1-Other Funds'!AB54+'Other Funds-Revision No. 2'!AB54</f>
        <v>0</v>
      </c>
      <c r="AC54" s="108">
        <f>'Amendment 1-Other Funds'!AC54+'Other Funds-Revision No. 2'!AC54</f>
        <v>2718</v>
      </c>
      <c r="AD54" s="108">
        <f>'Amendment 1-Other Funds'!AD54+'Other Funds-Revision No. 2'!AD54</f>
        <v>0</v>
      </c>
      <c r="AE54" s="108">
        <f>'Amendment 1-Other Funds'!AE54+'Other Funds-Revision No. 2'!AE54</f>
        <v>23760</v>
      </c>
      <c r="AF54" s="108">
        <f t="shared" si="0"/>
        <v>490395.83</v>
      </c>
    </row>
    <row r="55" spans="1:32" ht="15.75">
      <c r="A55" s="230" t="str">
        <f>+'Original ABG Allocation'!A55</f>
        <v>50</v>
      </c>
      <c r="B55" s="230" t="str">
        <f>+'Original ABG Allocation'!B55</f>
        <v>BUTLER</v>
      </c>
      <c r="C55" s="108">
        <f>'Amendment 1-Other Funds'!C55+'Other Funds-Revision No. 2'!C55</f>
        <v>0</v>
      </c>
      <c r="D55" s="108">
        <f>'Amendment 1-Other Funds'!D55+'Other Funds-Revision No. 2'!D55</f>
        <v>8025</v>
      </c>
      <c r="E55" s="108">
        <f>'Amendment 1-Other Funds'!E55+'Other Funds-Revision No. 2'!E55</f>
        <v>0</v>
      </c>
      <c r="F55" s="108">
        <f>'Amendment 1-Other Funds'!F55+'Other Funds-Revision No. 2'!F55</f>
        <v>0</v>
      </c>
      <c r="G55" s="108">
        <f>'Amendment 1-Other Funds'!G55+'Other Funds-Revision No. 2'!G55</f>
        <v>0</v>
      </c>
      <c r="H55" s="108">
        <f>'Amendment 1-Other Funds'!H55+'Other Funds-Revision No. 2'!H55</f>
        <v>0</v>
      </c>
      <c r="I55" s="108">
        <f>'Amendment 1-Other Funds'!I55+'Other Funds-Revision No. 2'!I55</f>
        <v>0</v>
      </c>
      <c r="J55" s="108">
        <f>'Amendment 1-Other Funds'!J55+'Other Funds-Revision No. 2'!J55</f>
        <v>4639</v>
      </c>
      <c r="K55" s="108">
        <f>'Amendment 1-Other Funds'!K55+'Other Funds-Revision No. 2'!K55</f>
        <v>0</v>
      </c>
      <c r="L55" s="108">
        <f>'Amendment 1-Other Funds'!L55+'Other Funds-Revision No. 2'!L55</f>
        <v>543340</v>
      </c>
      <c r="M55" s="108">
        <f>'Amendment 1-Other Funds'!M55+'Other Funds-Revision No. 2'!M55</f>
        <v>47636</v>
      </c>
      <c r="N55" s="108">
        <f>'Amendment 1-Other Funds'!N55+'Other Funds-Revision No. 2'!N55</f>
        <v>0</v>
      </c>
      <c r="O55" s="108">
        <f>'Amendment 1-Other Funds'!O55+'Other Funds-Revision No. 2'!O55</f>
        <v>54194</v>
      </c>
      <c r="P55" s="108">
        <f>'Amendment 1-Other Funds'!P55+'Other Funds-Revision No. 2'!P55</f>
        <v>100000</v>
      </c>
      <c r="Q55" s="108">
        <f>'Amendment 1-Other Funds'!Q55+'Other Funds-Revision No. 2'!Q55</f>
        <v>0</v>
      </c>
      <c r="R55" s="108">
        <f>'Amendment 1-Other Funds'!R55+'Other Funds-Revision No. 2'!R55</f>
        <v>0</v>
      </c>
      <c r="S55" s="108">
        <f>'Amendment 1-Other Funds'!S55+'Other Funds-Revision No. 3'!T59</f>
        <v>55214</v>
      </c>
      <c r="T55" s="108">
        <f>'Amendment 1-Other Funds'!T55+'Other Funds-Revision No. 3'!U59</f>
        <v>25540.2</v>
      </c>
      <c r="U55" s="108">
        <f>'Amendment 1-Other Funds'!U55+'Other Funds-Revision No. 2'!U55</f>
        <v>17026.8</v>
      </c>
      <c r="V55" s="108">
        <f>'Amendment 1-Other Funds'!V55+'Other Funds-Revision No. 2'!V55</f>
        <v>8324</v>
      </c>
      <c r="W55" s="108">
        <f>'Amendment 1-Other Funds'!W55+'Other Funds-Revision No. 2'!W55</f>
        <v>20851</v>
      </c>
      <c r="X55" s="108">
        <f>'Amendment 1-Other Funds'!X55+'Other Funds-Revision No. 2'!X55</f>
        <v>37413</v>
      </c>
      <c r="Y55" s="108">
        <f>'Amendment 1-Other Funds'!Y55+'Other Funds-Revision No. 2'!Y55</f>
        <v>0</v>
      </c>
      <c r="Z55" s="108">
        <f>'Amendment 1-Other Funds'!Z55+'Other Funds-Revision No. 2'!Z55</f>
        <v>22998</v>
      </c>
      <c r="AA55" s="108">
        <f>'Amendment 1-Other Funds'!AA55+'Other Funds-Revision No. 2'!AA55</f>
        <v>54990</v>
      </c>
      <c r="AB55" s="108">
        <f>'Amendment 1-Other Funds'!AB55+'Other Funds-Revision No. 2'!AB55</f>
        <v>200000</v>
      </c>
      <c r="AC55" s="108">
        <f>'Amendment 1-Other Funds'!AC55+'Other Funds-Revision No. 2'!AC55</f>
        <v>66237</v>
      </c>
      <c r="AD55" s="108">
        <f>'Amendment 1-Other Funds'!AD55+'Other Funds-Revision No. 2'!AD55</f>
        <v>0</v>
      </c>
      <c r="AE55" s="108">
        <f>'Amendment 1-Other Funds'!AE55+'Other Funds-Revision No. 2'!AE55</f>
        <v>33264</v>
      </c>
      <c r="AF55" s="108">
        <f t="shared" si="0"/>
        <v>1299692</v>
      </c>
    </row>
    <row r="56" spans="1:32" ht="15.75">
      <c r="A56" s="230" t="str">
        <f>+'Original ABG Allocation'!A56</f>
        <v>51</v>
      </c>
      <c r="B56" s="230" t="str">
        <f>+'Original ABG Allocation'!B56</f>
        <v>POTTER</v>
      </c>
      <c r="C56" s="108">
        <f>'Amendment 1-Other Funds'!C56+'Other Funds-Revision No. 2'!C56</f>
        <v>95630</v>
      </c>
      <c r="D56" s="108">
        <f>'Amendment 1-Other Funds'!D56+'Other Funds-Revision No. 2'!D56</f>
        <v>8450</v>
      </c>
      <c r="E56" s="108">
        <f>'Amendment 1-Other Funds'!E56+'Other Funds-Revision No. 2'!E56</f>
        <v>7700</v>
      </c>
      <c r="F56" s="108">
        <f>'Amendment 1-Other Funds'!F56+'Other Funds-Revision No. 2'!F56</f>
        <v>0</v>
      </c>
      <c r="G56" s="108">
        <f>'Amendment 1-Other Funds'!G56+'Other Funds-Revision No. 2'!G56</f>
        <v>0</v>
      </c>
      <c r="H56" s="108">
        <f>'Amendment 1-Other Funds'!H56+'Other Funds-Revision No. 2'!H56</f>
        <v>0</v>
      </c>
      <c r="I56" s="108">
        <f>'Amendment 1-Other Funds'!I56+'Other Funds-Revision No. 2'!I56</f>
        <v>0</v>
      </c>
      <c r="J56" s="108">
        <f>'Amendment 1-Other Funds'!J56+'Other Funds-Revision No. 2'!J56</f>
        <v>9708</v>
      </c>
      <c r="K56" s="108">
        <f>'Amendment 1-Other Funds'!K56+'Other Funds-Revision No. 2'!K56</f>
        <v>0</v>
      </c>
      <c r="L56" s="108">
        <f>'Amendment 1-Other Funds'!L56+'Other Funds-Revision No. 2'!L56</f>
        <v>110025</v>
      </c>
      <c r="M56" s="108">
        <f>'Amendment 1-Other Funds'!M56+'Other Funds-Revision No. 2'!M56</f>
        <v>10946</v>
      </c>
      <c r="N56" s="108">
        <f>'Amendment 1-Other Funds'!N56+'Other Funds-Revision No. 2'!N56</f>
        <v>0</v>
      </c>
      <c r="O56" s="108">
        <f>'Amendment 1-Other Funds'!O56+'Other Funds-Revision No. 2'!O56</f>
        <v>0</v>
      </c>
      <c r="P56" s="108">
        <f>'Amendment 1-Other Funds'!P56+'Other Funds-Revision No. 2'!P56</f>
        <v>0</v>
      </c>
      <c r="Q56" s="108">
        <f>'Amendment 1-Other Funds'!Q56+'Other Funds-Revision No. 2'!Q56</f>
        <v>0</v>
      </c>
      <c r="R56" s="108">
        <f>'Amendment 1-Other Funds'!R56+'Other Funds-Revision No. 2'!R56</f>
        <v>25000</v>
      </c>
      <c r="S56" s="108">
        <f>'Amendment 1-Other Funds'!S56+'Other Funds-Revision No. 3'!T60</f>
        <v>13962</v>
      </c>
      <c r="T56" s="108">
        <f>'Amendment 1-Other Funds'!T56+'Other Funds-Revision No. 3'!U60</f>
        <v>13658.4</v>
      </c>
      <c r="U56" s="108">
        <f>'Amendment 1-Other Funds'!U56+'Other Funds-Revision No. 2'!U56</f>
        <v>9105.6</v>
      </c>
      <c r="V56" s="108">
        <f>'Amendment 1-Other Funds'!V56+'Other Funds-Revision No. 2'!V56</f>
        <v>1335</v>
      </c>
      <c r="W56" s="108">
        <f>'Amendment 1-Other Funds'!W56+'Other Funds-Revision No. 2'!W56</f>
        <v>4460</v>
      </c>
      <c r="X56" s="108">
        <f>'Amendment 1-Other Funds'!X56+'Other Funds-Revision No. 2'!X56</f>
        <v>0</v>
      </c>
      <c r="Y56" s="108">
        <f>'Amendment 1-Other Funds'!Y56+'Other Funds-Revision No. 2'!Y56</f>
        <v>0</v>
      </c>
      <c r="Z56" s="108">
        <f>'Amendment 1-Other Funds'!Z56+'Other Funds-Revision No. 2'!Z56</f>
        <v>7522</v>
      </c>
      <c r="AA56" s="108">
        <f>'Amendment 1-Other Funds'!AA56+'Other Funds-Revision No. 2'!AA56</f>
        <v>1902</v>
      </c>
      <c r="AB56" s="108">
        <f>'Amendment 1-Other Funds'!AB56+'Other Funds-Revision No. 2'!AB56</f>
        <v>33225</v>
      </c>
      <c r="AC56" s="108">
        <f>'Amendment 1-Other Funds'!AC56+'Other Funds-Revision No. 2'!AC56</f>
        <v>11348</v>
      </c>
      <c r="AD56" s="108">
        <f>'Amendment 1-Other Funds'!AD56+'Other Funds-Revision No. 2'!AD56</f>
        <v>0</v>
      </c>
      <c r="AE56" s="108">
        <f>'Amendment 1-Other Funds'!AE56+'Other Funds-Revision No. 2'!AE56</f>
        <v>19008</v>
      </c>
      <c r="AF56" s="108">
        <f t="shared" si="0"/>
        <v>382985</v>
      </c>
    </row>
    <row r="57" spans="1:32" ht="15.75">
      <c r="A57" s="230" t="str">
        <f>+'Original ABG Allocation'!A57</f>
        <v>52</v>
      </c>
      <c r="B57" s="230" t="str">
        <f>+'Original ABG Allocation'!B57</f>
        <v>WAYNE</v>
      </c>
      <c r="C57" s="108">
        <f>'Amendment 1-Other Funds'!C57+'Other Funds-Revision No. 2'!C57</f>
        <v>0</v>
      </c>
      <c r="D57" s="108">
        <f>'Amendment 1-Other Funds'!D57+'Other Funds-Revision No. 2'!D57</f>
        <v>5900</v>
      </c>
      <c r="E57" s="108">
        <f>'Amendment 1-Other Funds'!E57+'Other Funds-Revision No. 2'!E57</f>
        <v>0</v>
      </c>
      <c r="F57" s="108">
        <f>'Amendment 1-Other Funds'!F57+'Other Funds-Revision No. 2'!F57</f>
        <v>0</v>
      </c>
      <c r="G57" s="108">
        <f>'Amendment 1-Other Funds'!G57+'Other Funds-Revision No. 2'!G57</f>
        <v>0</v>
      </c>
      <c r="H57" s="108">
        <f>'Amendment 1-Other Funds'!H57+'Other Funds-Revision No. 2'!H57</f>
        <v>0</v>
      </c>
      <c r="I57" s="108">
        <f>'Amendment 1-Other Funds'!I57+'Other Funds-Revision No. 2'!I57</f>
        <v>0</v>
      </c>
      <c r="J57" s="108">
        <f>'Amendment 1-Other Funds'!J57+'Other Funds-Revision No. 2'!J57</f>
        <v>5300</v>
      </c>
      <c r="K57" s="108">
        <f>'Amendment 1-Other Funds'!K57+'Other Funds-Revision No. 2'!K57</f>
        <v>0</v>
      </c>
      <c r="L57" s="108">
        <f>'Amendment 1-Other Funds'!L57+'Other Funds-Revision No. 2'!L57</f>
        <v>725466</v>
      </c>
      <c r="M57" s="108">
        <f>'Amendment 1-Other Funds'!M57+'Other Funds-Revision No. 2'!M57</f>
        <v>24479</v>
      </c>
      <c r="N57" s="108">
        <f>'Amendment 1-Other Funds'!N57+'Other Funds-Revision No. 2'!N57</f>
        <v>0</v>
      </c>
      <c r="O57" s="108">
        <f>'Amendment 1-Other Funds'!O57+'Other Funds-Revision No. 2'!O57</f>
        <v>40000</v>
      </c>
      <c r="P57" s="108">
        <f>'Amendment 1-Other Funds'!P57+'Other Funds-Revision No. 2'!P57</f>
        <v>0</v>
      </c>
      <c r="Q57" s="108">
        <f>'Amendment 1-Other Funds'!Q57+'Other Funds-Revision No. 2'!Q57</f>
        <v>53000</v>
      </c>
      <c r="R57" s="108">
        <f>'Amendment 1-Other Funds'!R57+'Other Funds-Revision No. 2'!R57</f>
        <v>150000</v>
      </c>
      <c r="S57" s="108">
        <f>'Amendment 1-Other Funds'!S57+'Other Funds-Revision No. 3'!T61</f>
        <v>31281</v>
      </c>
      <c r="T57" s="108">
        <f>'Amendment 1-Other Funds'!T57+'Other Funds-Revision No. 3'!U61</f>
        <v>30602.399999999998</v>
      </c>
      <c r="U57" s="108">
        <f>'Amendment 1-Other Funds'!U57+'Other Funds-Revision No. 2'!U57</f>
        <v>20401.600000000002</v>
      </c>
      <c r="V57" s="108">
        <f>'Amendment 1-Other Funds'!V57+'Other Funds-Revision No. 2'!V57</f>
        <v>2997</v>
      </c>
      <c r="W57" s="108">
        <f>'Amendment 1-Other Funds'!W57+'Other Funds-Revision No. 2'!W57</f>
        <v>9998</v>
      </c>
      <c r="X57" s="108">
        <f>'Amendment 1-Other Funds'!X57+'Other Funds-Revision No. 2'!X57</f>
        <v>0</v>
      </c>
      <c r="Y57" s="108">
        <f>'Amendment 1-Other Funds'!Y57+'Other Funds-Revision No. 2'!Y57</f>
        <v>0</v>
      </c>
      <c r="Z57" s="108">
        <f>'Amendment 1-Other Funds'!Z57+'Other Funds-Revision No. 2'!Z57</f>
        <v>0</v>
      </c>
      <c r="AA57" s="108">
        <f>'Amendment 1-Other Funds'!AA57+'Other Funds-Revision No. 2'!AA57</f>
        <v>57469</v>
      </c>
      <c r="AB57" s="108">
        <f>'Amendment 1-Other Funds'!AB57+'Other Funds-Revision No. 2'!AB57</f>
        <v>137925</v>
      </c>
      <c r="AC57" s="108">
        <f>'Amendment 1-Other Funds'!AC57+'Other Funds-Revision No. 2'!AC57</f>
        <v>29258</v>
      </c>
      <c r="AD57" s="108">
        <f>'Amendment 1-Other Funds'!AD57+'Other Funds-Revision No. 2'!AD57</f>
        <v>0</v>
      </c>
      <c r="AE57" s="108">
        <f>'Amendment 1-Other Funds'!AE57+'Other Funds-Revision No. 2'!AE57</f>
        <v>15256</v>
      </c>
      <c r="AF57" s="108">
        <f t="shared" si="0"/>
        <v>1339333</v>
      </c>
    </row>
    <row r="58" spans="1:32" ht="16.5" thickBot="1">
      <c r="A58" s="213"/>
      <c r="B58" s="235" t="s">
        <v>147</v>
      </c>
      <c r="C58" s="42">
        <f aca="true" t="shared" si="1" ref="C58:H58">SUM(C6:C57)</f>
        <v>601538</v>
      </c>
      <c r="D58" s="42">
        <f t="shared" si="1"/>
        <v>571196.11</v>
      </c>
      <c r="E58" s="42">
        <f t="shared" si="1"/>
        <v>153900</v>
      </c>
      <c r="F58" s="42">
        <f t="shared" si="1"/>
        <v>12680</v>
      </c>
      <c r="G58" s="42">
        <f t="shared" si="1"/>
        <v>413956.68000000005</v>
      </c>
      <c r="H58" s="115">
        <f t="shared" si="1"/>
        <v>200000</v>
      </c>
      <c r="I58" s="115">
        <f aca="true" t="shared" si="2" ref="I58:S58">SUM(I6:I57)</f>
        <v>4025</v>
      </c>
      <c r="J58" s="115">
        <f t="shared" si="2"/>
        <v>260000</v>
      </c>
      <c r="K58" s="115">
        <f t="shared" si="2"/>
        <v>52000</v>
      </c>
      <c r="L58" s="115">
        <f t="shared" si="2"/>
        <v>29194353</v>
      </c>
      <c r="M58" s="115">
        <f t="shared" si="2"/>
        <v>5040053</v>
      </c>
      <c r="N58" s="115">
        <f t="shared" si="2"/>
        <v>250000</v>
      </c>
      <c r="O58" s="115">
        <f t="shared" si="2"/>
        <v>2168000</v>
      </c>
      <c r="P58" s="115">
        <f t="shared" si="2"/>
        <v>2187591</v>
      </c>
      <c r="Q58" s="115">
        <f t="shared" si="2"/>
        <v>3826463</v>
      </c>
      <c r="R58" s="115">
        <f t="shared" si="2"/>
        <v>4588669</v>
      </c>
      <c r="S58" s="115">
        <f t="shared" si="2"/>
        <v>4928288.7</v>
      </c>
      <c r="T58" s="115">
        <f aca="true" t="shared" si="3" ref="T58:AE58">SUM(T6:T57)</f>
        <v>4721123.152000001</v>
      </c>
      <c r="U58" s="115">
        <f t="shared" si="3"/>
        <v>3147415.4346666676</v>
      </c>
      <c r="V58" s="115">
        <f t="shared" si="3"/>
        <v>512447.82333333336</v>
      </c>
      <c r="W58" s="115">
        <f t="shared" si="3"/>
        <v>2068483.9</v>
      </c>
      <c r="X58" s="115">
        <f t="shared" si="3"/>
        <v>1112836</v>
      </c>
      <c r="Y58" s="115">
        <f t="shared" si="3"/>
        <v>929305</v>
      </c>
      <c r="Z58" s="115">
        <f t="shared" si="3"/>
        <v>549531</v>
      </c>
      <c r="AA58" s="115">
        <f t="shared" si="3"/>
        <v>2539337</v>
      </c>
      <c r="AB58" s="115">
        <f t="shared" si="3"/>
        <v>6241375</v>
      </c>
      <c r="AC58" s="115">
        <f t="shared" si="3"/>
        <v>1074232</v>
      </c>
      <c r="AD58" s="115">
        <f t="shared" si="3"/>
        <v>33612</v>
      </c>
      <c r="AE58" s="115">
        <f t="shared" si="3"/>
        <v>1999800</v>
      </c>
      <c r="AF58" s="247">
        <f>SUM(AF6:AF57)</f>
        <v>79382211.8</v>
      </c>
    </row>
    <row r="59" spans="1:32" ht="16.5" thickTop="1">
      <c r="A59" s="213"/>
      <c r="B59" s="213"/>
      <c r="I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ht="12.75" hidden="1">
      <c r="B60" s="1" t="s">
        <v>159</v>
      </c>
      <c r="C60" s="53"/>
      <c r="D60" s="53"/>
      <c r="E60" s="53"/>
      <c r="F60" s="53"/>
      <c r="G60" s="53"/>
      <c r="H60" s="53">
        <f>+H58</f>
        <v>200000</v>
      </c>
      <c r="I60" s="53">
        <f>+I58</f>
        <v>4025</v>
      </c>
      <c r="J60" s="53">
        <f>+J58</f>
        <v>260000</v>
      </c>
      <c r="K60" s="53"/>
      <c r="L60" s="53"/>
      <c r="M60" s="53"/>
      <c r="N60" s="53"/>
      <c r="O60" s="53">
        <f>+O58</f>
        <v>2168000</v>
      </c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3:32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9:32" ht="12.75">
      <c r="I62" s="15"/>
      <c r="J62" s="9"/>
      <c r="K62" s="9"/>
      <c r="L62" s="9"/>
      <c r="M62" s="9"/>
      <c r="N62" s="9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9:32" ht="12.75">
      <c r="I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9:32" ht="12.75">
      <c r="I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9:32" ht="12.75">
      <c r="I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9:32" ht="12.75">
      <c r="I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8.00390625" style="1" bestFit="1" customWidth="1"/>
    <col min="6" max="6" width="22.8515625" style="1" bestFit="1" customWidth="1"/>
    <col min="7" max="7" width="10.57421875" style="1" bestFit="1" customWidth="1"/>
    <col min="8" max="8" width="9.57421875" style="1" bestFit="1" customWidth="1"/>
    <col min="9" max="9" width="9.57421875" style="15" bestFit="1" customWidth="1"/>
    <col min="10" max="10" width="16.421875" style="1" bestFit="1" customWidth="1"/>
    <col min="11" max="11" width="16.57421875" style="1" bestFit="1" customWidth="1"/>
    <col min="12" max="12" width="15.140625" style="1" bestFit="1" customWidth="1"/>
    <col min="13" max="13" width="6.28125" style="1" bestFit="1" customWidth="1"/>
    <col min="14" max="14" width="9.8515625" style="1" bestFit="1" customWidth="1"/>
    <col min="15" max="15" width="13.140625" style="1" bestFit="1" customWidth="1"/>
    <col min="16" max="16" width="12.140625" style="1" bestFit="1" customWidth="1"/>
    <col min="17" max="17" width="12.8515625" style="1" bestFit="1" customWidth="1"/>
    <col min="18" max="18" width="16.421875" style="1" bestFit="1" customWidth="1"/>
    <col min="19" max="21" width="12.140625" style="1" customWidth="1"/>
    <col min="22" max="22" width="11.28125" style="1" bestFit="1" customWidth="1"/>
    <col min="23" max="23" width="16.00390625" style="1" bestFit="1" customWidth="1"/>
    <col min="24" max="24" width="14.421875" style="1" bestFit="1" customWidth="1"/>
    <col min="25" max="25" width="15.7109375" style="1" customWidth="1"/>
    <col min="26" max="26" width="17.7109375" style="1" customWidth="1"/>
    <col min="27" max="27" width="15.28125" style="1" customWidth="1"/>
    <col min="28" max="28" width="13.421875" style="1" customWidth="1"/>
    <col min="29" max="29" width="17.140625" style="1" customWidth="1"/>
    <col min="30" max="30" width="15.7109375" style="1" customWidth="1"/>
    <col min="31" max="31" width="17.57421875" style="1" customWidth="1"/>
    <col min="32" max="32" width="14.28125" style="1" customWidth="1"/>
    <col min="33" max="16384" width="9.140625" style="1" customWidth="1"/>
  </cols>
  <sheetData>
    <row r="1" ht="12.75">
      <c r="A1" s="44" t="s">
        <v>227</v>
      </c>
    </row>
    <row r="2" spans="1:32" s="2" customFormat="1" ht="12.75">
      <c r="A2" s="1" t="s">
        <v>143</v>
      </c>
      <c r="B2" s="1"/>
      <c r="C2" s="1"/>
      <c r="D2" s="1"/>
      <c r="E2" s="1"/>
      <c r="F2" s="1"/>
      <c r="G2" s="1"/>
      <c r="H2" s="1"/>
      <c r="I2" s="15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2021-22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(3)</v>
      </c>
      <c r="G3" s="19" t="str">
        <f>+'Other Funds Summary'!G3</f>
        <v>(4)</v>
      </c>
      <c r="H3" s="19" t="str">
        <f>+'Other Funds Summary'!H3</f>
        <v>(5)</v>
      </c>
      <c r="I3" s="19" t="str">
        <f>+'Other Funds Summary'!I3</f>
        <v>(6)</v>
      </c>
      <c r="J3" s="19" t="str">
        <f>+'Other Funds Summary'!J3</f>
        <v>(7)</v>
      </c>
      <c r="K3" s="19" t="str">
        <f>+'Other Funds Summary'!K3</f>
        <v>(8)</v>
      </c>
      <c r="L3" s="19" t="str">
        <f>+'Other Funds Summary'!L3</f>
        <v>(9)</v>
      </c>
      <c r="M3" s="19" t="str">
        <f>+'Other Funds Summary'!M3</f>
        <v>(10)</v>
      </c>
      <c r="N3" s="19" t="str">
        <f>+'Other Funds Summary'!N3</f>
        <v>(11)</v>
      </c>
      <c r="O3" s="19" t="str">
        <f>+'Other Funds Summary'!O3</f>
        <v>(12)</v>
      </c>
      <c r="P3" s="19" t="str">
        <f>+'Other Funds Summary'!P3</f>
        <v>(13)</v>
      </c>
      <c r="Q3" s="19" t="str">
        <f>+'Other Funds Summary'!Q3</f>
        <v>(14)</v>
      </c>
      <c r="R3" s="19" t="str">
        <f>+'Other Funds Summary'!R3</f>
        <v>(15)</v>
      </c>
      <c r="S3" s="19" t="str">
        <f>+'Other Funds Summary'!S3</f>
        <v>(16)</v>
      </c>
      <c r="T3" s="19" t="str">
        <f>+'Other Funds Summary'!T3</f>
        <v>(17)</v>
      </c>
      <c r="U3" s="19" t="str">
        <f>+'Other Funds Summary'!U3</f>
        <v>(18)</v>
      </c>
      <c r="V3" s="19" t="str">
        <f>+'Other Funds Summary'!V3</f>
        <v>(19)</v>
      </c>
      <c r="W3" s="19" t="str">
        <f>+'Other Funds Summary'!W3</f>
        <v>(20)</v>
      </c>
      <c r="X3" s="19" t="str">
        <f>+'Other Funds Summary'!X3</f>
        <v>(21)</v>
      </c>
      <c r="Y3" s="19" t="str">
        <f>+'Other Funds Summary'!Y3</f>
        <v>(22)</v>
      </c>
      <c r="Z3" s="19" t="str">
        <f>+'Other Funds Summary'!Z3</f>
        <v>(23)</v>
      </c>
      <c r="AA3" s="19" t="str">
        <f>+'Other Funds Summary'!AA3</f>
        <v>(24)</v>
      </c>
      <c r="AB3" s="19" t="str">
        <f>+'Other Funds Summary'!AB3</f>
        <v>(25)</v>
      </c>
      <c r="AC3" s="19" t="str">
        <f>+'Other Funds Summary'!AC3</f>
        <v>(26)</v>
      </c>
      <c r="AD3" s="19" t="str">
        <f>+'Other Funds Summary'!AD3</f>
        <v>(27)</v>
      </c>
      <c r="AE3" s="19" t="str">
        <f>+'Other Funds Summary'!AE3</f>
        <v>(28)</v>
      </c>
      <c r="AF3" s="19"/>
    </row>
    <row r="4" spans="2:32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Ombudsman</v>
      </c>
      <c r="F4" s="2" t="str">
        <f>+'Other Funds Summary'!F4</f>
        <v>Ombudsman</v>
      </c>
      <c r="G4" s="2" t="str">
        <f>+'Other Funds Summary'!G4</f>
        <v>PA MEDI</v>
      </c>
      <c r="H4" s="2" t="str">
        <f>+'Other Funds Summary'!H4</f>
        <v>PA MEDI</v>
      </c>
      <c r="I4" s="2" t="str">
        <f>+'Other Funds Summary'!I4</f>
        <v>PA MEDI</v>
      </c>
      <c r="J4" s="2" t="str">
        <f>+'Other Funds Summary'!J4</f>
        <v>PA MEDI</v>
      </c>
      <c r="K4" s="2" t="str">
        <f>+'Other Funds Summary'!K4</f>
        <v>PA MEDI</v>
      </c>
      <c r="L4" s="2" t="str">
        <f>+'Other Funds Summary'!L4</f>
        <v>OPTIONS</v>
      </c>
      <c r="M4" s="2" t="str">
        <f>+'Other Funds Summary'!M4</f>
        <v>Block Grant</v>
      </c>
      <c r="N4" s="2">
        <f>+'Other Funds Summary'!N4</f>
        <v>0</v>
      </c>
      <c r="O4" s="2" t="str">
        <f>+'Other Funds Summary'!O4</f>
        <v>Protective</v>
      </c>
      <c r="P4" s="2" t="str">
        <f>+'Other Funds Summary'!P4</f>
        <v>PS</v>
      </c>
      <c r="Q4" s="2" t="str">
        <f>+'Other Funds Summary'!Q4</f>
        <v>OPTIONS</v>
      </c>
      <c r="R4" s="2" t="str">
        <f>+'Other Funds Summary'!R4</f>
        <v>Block Grant</v>
      </c>
      <c r="S4" s="2" t="str">
        <f>+'Other Funds Summary'!S4</f>
        <v>ARPA </v>
      </c>
      <c r="T4" s="2" t="str">
        <f>+'Other Funds Summary'!T4</f>
        <v>ARPA</v>
      </c>
      <c r="U4" s="2" t="str">
        <f>+'Other Funds Summary'!U4</f>
        <v>ARPA</v>
      </c>
      <c r="V4" s="2" t="str">
        <f>+'Other Funds Summary'!V4</f>
        <v>ARPA</v>
      </c>
      <c r="W4" s="2" t="str">
        <f>+'Other Funds Summary'!W4</f>
        <v>ARPA</v>
      </c>
      <c r="X4" s="2" t="str">
        <f>+'Other Funds Summary'!X4</f>
        <v>ADRC</v>
      </c>
      <c r="Y4" s="2" t="str">
        <f>+'Other Funds Summary'!Y4</f>
        <v>FFCRA</v>
      </c>
      <c r="Z4" s="2" t="str">
        <f>+'Other Funds Summary'!Z4</f>
        <v>FFCRA </v>
      </c>
      <c r="AA4" s="2" t="str">
        <f>+'Other Funds Summary'!AA4</f>
        <v>CARES</v>
      </c>
      <c r="AB4" s="2" t="str">
        <f>+'Other Funds Summary'!AB4</f>
        <v>CARES</v>
      </c>
      <c r="AC4" s="2" t="str">
        <f>+'Other Funds Summary'!AC4</f>
        <v>CARES</v>
      </c>
      <c r="AD4" s="2" t="str">
        <f>+'Other Funds Summary'!AD4</f>
        <v>PS Reserve Staff</v>
      </c>
      <c r="AE4" s="2" t="str">
        <f>+'Other Funds Summary'!AE4</f>
        <v>Senior Center</v>
      </c>
      <c r="AF4" s="2" t="str">
        <f>+'Other Funds Summary'!AF4</f>
        <v>TOTAL</v>
      </c>
    </row>
    <row r="5" spans="2:32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Fed Care Act </v>
      </c>
      <c r="F5" s="14" t="str">
        <f>+'Other Funds Summary'!F5</f>
        <v>Fed Addl Care Act</v>
      </c>
      <c r="G5" s="14" t="str">
        <f>+'Other Funds Summary'!G5</f>
        <v>Reg. Staff</v>
      </c>
      <c r="H5" s="14" t="str">
        <f>+'Other Funds Summary'!H5</f>
        <v>Helpline</v>
      </c>
      <c r="I5" s="14" t="str">
        <f>+'Other Funds Summary'!I5</f>
        <v>Telecenter </v>
      </c>
      <c r="J5" s="14" t="str">
        <f>+'Other Funds Summary'!J5</f>
        <v>Base</v>
      </c>
      <c r="K5" s="14" t="str">
        <f>+'Other Funds Summary'!K5</f>
        <v>PHLP</v>
      </c>
      <c r="L5" s="14" t="str">
        <f>+'Other Funds Summary'!L5</f>
        <v>Services</v>
      </c>
      <c r="M5" s="14" t="str">
        <f>+'Other Funds Summary'!M5</f>
        <v>Supplement</v>
      </c>
      <c r="N5" s="14" t="str">
        <f>+'Other Funds Summary'!N5</f>
        <v>SNHT</v>
      </c>
      <c r="O5" s="14" t="str">
        <f>+'Other Funds Summary'!O5</f>
        <v>Services</v>
      </c>
      <c r="P5" s="14" t="str">
        <f>+'Other Funds Summary'!P5</f>
        <v>Personnel</v>
      </c>
      <c r="Q5" s="14" t="str">
        <f>+'Other Funds Summary'!Q5</f>
        <v>Services (2)</v>
      </c>
      <c r="R5" s="14" t="str">
        <f>+'Other Funds Summary'!R5</f>
        <v>Supplement (2)</v>
      </c>
      <c r="S5" s="14" t="str">
        <f>+'Other Funds Summary'!S5</f>
        <v>Suppt Svs</v>
      </c>
      <c r="T5" s="14" t="str">
        <f>+'Other Funds Summary'!T5</f>
        <v>HD Meals</v>
      </c>
      <c r="U5" s="14" t="str">
        <f>+'Other Funds Summary'!U5</f>
        <v>Cong Meals</v>
      </c>
      <c r="V5" s="14" t="str">
        <f>+'Other Funds Summary'!V5</f>
        <v>Prev Health</v>
      </c>
      <c r="W5" s="14" t="str">
        <f>+'Other Funds Summary'!W5</f>
        <v>Family Caregiver</v>
      </c>
      <c r="X5" s="14" t="str">
        <f>+'Other Funds Summary'!X5</f>
        <v>Vaccine Suppt </v>
      </c>
      <c r="Y5" s="14" t="str">
        <f>+'Other Funds Summary'!Y5</f>
        <v>HDMs</v>
      </c>
      <c r="Z5" s="14" t="str">
        <f>+'Other Funds Summary'!Z5</f>
        <v>CMs</v>
      </c>
      <c r="AA5" s="14" t="str">
        <f>+'Other Funds Summary'!AA5</f>
        <v>Services</v>
      </c>
      <c r="AB5" s="14" t="str">
        <f>+'Other Funds Summary'!AB5</f>
        <v>Meals</v>
      </c>
      <c r="AC5" s="14" t="str">
        <f>+'Other Funds Summary'!AC5</f>
        <v>Caregiver</v>
      </c>
      <c r="AD5" s="14" t="str">
        <f>+'Other Funds Summary'!AD5</f>
        <v>Grant</v>
      </c>
      <c r="AE5" s="14" t="str">
        <f>+'Other Funds Summary'!AE5</f>
        <v>Grant</v>
      </c>
      <c r="AF5" s="14" t="str">
        <f>+'Other Funds Summary'!AF5</f>
        <v>OTHER</v>
      </c>
    </row>
    <row r="6" spans="1:32" s="140" customFormat="1" ht="12.75">
      <c r="A6" s="139" t="str">
        <f>+'Original ABG Allocation'!A6</f>
        <v>01</v>
      </c>
      <c r="B6" s="139" t="str">
        <f>+'Original ABG Allocation'!B6</f>
        <v>ERIE</v>
      </c>
      <c r="C6" s="241"/>
      <c r="D6" s="162"/>
      <c r="E6" s="241"/>
      <c r="F6" s="162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32">
        <f>SUM(C6:AE6)</f>
        <v>0</v>
      </c>
    </row>
    <row r="7" spans="1:32" ht="15">
      <c r="A7" s="34" t="str">
        <f>+'Original ABG Allocation'!A7</f>
        <v>02</v>
      </c>
      <c r="B7" s="34" t="str">
        <f>+'Original ABG Allocation'!B7</f>
        <v>CRAWFORD</v>
      </c>
      <c r="C7" s="226"/>
      <c r="D7" s="162"/>
      <c r="E7" s="241"/>
      <c r="F7" s="162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32">
        <f aca="true" t="shared" si="0" ref="AF7:AF57">SUM(C7:AE7)</f>
        <v>0</v>
      </c>
    </row>
    <row r="8" spans="1:32" ht="15">
      <c r="A8" s="34" t="str">
        <f>+'Original ABG Allocation'!A8</f>
        <v>03</v>
      </c>
      <c r="B8" s="34" t="str">
        <f>+'Original ABG Allocation'!B8</f>
        <v>CAM/ELK/MCKEAN</v>
      </c>
      <c r="C8" s="226"/>
      <c r="D8" s="162"/>
      <c r="E8" s="241"/>
      <c r="F8" s="162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32">
        <f t="shared" si="0"/>
        <v>0</v>
      </c>
    </row>
    <row r="9" spans="1:32" ht="15">
      <c r="A9" s="34" t="str">
        <f>+'Original ABG Allocation'!A9</f>
        <v>04</v>
      </c>
      <c r="B9" s="34" t="str">
        <f>+'Original ABG Allocation'!B9</f>
        <v>BEAVER</v>
      </c>
      <c r="C9" s="226"/>
      <c r="D9" s="162"/>
      <c r="E9" s="241"/>
      <c r="F9" s="162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32">
        <f t="shared" si="0"/>
        <v>0</v>
      </c>
    </row>
    <row r="10" spans="1:32" ht="15">
      <c r="A10" s="34" t="str">
        <f>+'Original ABG Allocation'!A10</f>
        <v>05</v>
      </c>
      <c r="B10" s="34" t="str">
        <f>+'Original ABG Allocation'!B10</f>
        <v>INDIANA</v>
      </c>
      <c r="C10" s="226"/>
      <c r="D10" s="162"/>
      <c r="E10" s="241"/>
      <c r="F10" s="162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32">
        <f t="shared" si="0"/>
        <v>0</v>
      </c>
    </row>
    <row r="11" spans="1:32" ht="15">
      <c r="A11" s="34" t="str">
        <f>+'Original ABG Allocation'!A11</f>
        <v>06</v>
      </c>
      <c r="B11" s="34" t="str">
        <f>+'Original ABG Allocation'!B11</f>
        <v>ALLEGHENY</v>
      </c>
      <c r="C11" s="226"/>
      <c r="D11" s="162"/>
      <c r="E11" s="241"/>
      <c r="F11" s="162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32">
        <f t="shared" si="0"/>
        <v>0</v>
      </c>
    </row>
    <row r="12" spans="1:32" ht="15">
      <c r="A12" s="34" t="str">
        <f>+'Original ABG Allocation'!A12</f>
        <v>07</v>
      </c>
      <c r="B12" s="34" t="str">
        <f>+'Original ABG Allocation'!B12</f>
        <v>WESTMORELAND</v>
      </c>
      <c r="C12" s="226"/>
      <c r="D12" s="162"/>
      <c r="E12" s="241"/>
      <c r="F12" s="162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32">
        <f t="shared" si="0"/>
        <v>0</v>
      </c>
    </row>
    <row r="13" spans="1:32" ht="15">
      <c r="A13" s="34" t="str">
        <f>+'Original ABG Allocation'!A13</f>
        <v>08</v>
      </c>
      <c r="B13" s="34" t="str">
        <f>+'Original ABG Allocation'!B13</f>
        <v>WASH/FAY/GREENE</v>
      </c>
      <c r="C13" s="226"/>
      <c r="D13" s="162"/>
      <c r="E13" s="241"/>
      <c r="F13" s="162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32">
        <f t="shared" si="0"/>
        <v>0</v>
      </c>
    </row>
    <row r="14" spans="1:32" ht="15">
      <c r="A14" s="34" t="str">
        <f>+'Original ABG Allocation'!A14</f>
        <v>09</v>
      </c>
      <c r="B14" s="34" t="str">
        <f>+'Original ABG Allocation'!B14</f>
        <v>SOMERSET</v>
      </c>
      <c r="C14" s="226"/>
      <c r="D14" s="162"/>
      <c r="E14" s="241"/>
      <c r="F14" s="162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32">
        <f t="shared" si="0"/>
        <v>0</v>
      </c>
    </row>
    <row r="15" spans="1:32" ht="15">
      <c r="A15" s="34" t="str">
        <f>+'Original ABG Allocation'!A15</f>
        <v>10</v>
      </c>
      <c r="B15" s="34" t="str">
        <f>+'Original ABG Allocation'!B15</f>
        <v>CAMBRIA</v>
      </c>
      <c r="C15" s="226"/>
      <c r="D15" s="162"/>
      <c r="E15" s="241"/>
      <c r="F15" s="162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32">
        <f t="shared" si="0"/>
        <v>0</v>
      </c>
    </row>
    <row r="16" spans="1:32" ht="15">
      <c r="A16" s="34" t="str">
        <f>+'Original ABG Allocation'!A16</f>
        <v>11</v>
      </c>
      <c r="B16" s="34" t="str">
        <f>+'Original ABG Allocation'!B16</f>
        <v>BLAIR</v>
      </c>
      <c r="C16" s="226"/>
      <c r="D16" s="162"/>
      <c r="E16" s="241"/>
      <c r="F16" s="162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32">
        <f t="shared" si="0"/>
        <v>0</v>
      </c>
    </row>
    <row r="17" spans="1:32" ht="15">
      <c r="A17" s="34" t="str">
        <f>+'Original ABG Allocation'!A17</f>
        <v>12</v>
      </c>
      <c r="B17" s="34" t="str">
        <f>+'Original ABG Allocation'!B17</f>
        <v>BED/FULT/HUNT</v>
      </c>
      <c r="C17" s="226"/>
      <c r="D17" s="162"/>
      <c r="E17" s="241"/>
      <c r="F17" s="162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32">
        <f t="shared" si="0"/>
        <v>0</v>
      </c>
    </row>
    <row r="18" spans="1:32" ht="15">
      <c r="A18" s="34" t="str">
        <f>+'Original ABG Allocation'!A18</f>
        <v>13</v>
      </c>
      <c r="B18" s="34" t="str">
        <f>+'Original ABG Allocation'!B18</f>
        <v>CENTRE</v>
      </c>
      <c r="C18" s="226"/>
      <c r="D18" s="162"/>
      <c r="E18" s="241"/>
      <c r="F18" s="162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32">
        <f t="shared" si="0"/>
        <v>0</v>
      </c>
    </row>
    <row r="19" spans="1:32" ht="15">
      <c r="A19" s="34" t="str">
        <f>+'Original ABG Allocation'!A19</f>
        <v>14</v>
      </c>
      <c r="B19" s="34" t="str">
        <f>+'Original ABG Allocation'!B19</f>
        <v>LYCOM/CLINTON</v>
      </c>
      <c r="C19" s="226"/>
      <c r="D19" s="162"/>
      <c r="E19" s="241"/>
      <c r="F19" s="162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32">
        <f t="shared" si="0"/>
        <v>0</v>
      </c>
    </row>
    <row r="20" spans="1:32" ht="15">
      <c r="A20" s="34" t="str">
        <f>+'Original ABG Allocation'!A20</f>
        <v>15</v>
      </c>
      <c r="B20" s="34" t="str">
        <f>+'Original ABG Allocation'!B20</f>
        <v>COLUM/MONT</v>
      </c>
      <c r="C20" s="226"/>
      <c r="D20" s="162"/>
      <c r="E20" s="241"/>
      <c r="F20" s="162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32">
        <f t="shared" si="0"/>
        <v>0</v>
      </c>
    </row>
    <row r="21" spans="1:32" ht="15">
      <c r="A21" s="34" t="str">
        <f>+'Original ABG Allocation'!A21</f>
        <v>16</v>
      </c>
      <c r="B21" s="34" t="str">
        <f>+'Original ABG Allocation'!B21</f>
        <v>NORTHUMBERLND</v>
      </c>
      <c r="C21" s="226"/>
      <c r="D21" s="162"/>
      <c r="E21" s="241"/>
      <c r="F21" s="162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32">
        <f t="shared" si="0"/>
        <v>0</v>
      </c>
    </row>
    <row r="22" spans="1:32" ht="15">
      <c r="A22" s="34" t="str">
        <f>+'Original ABG Allocation'!A22</f>
        <v>17</v>
      </c>
      <c r="B22" s="34" t="str">
        <f>+'Original ABG Allocation'!B22</f>
        <v>UNION/SNYDER</v>
      </c>
      <c r="C22" s="226"/>
      <c r="D22" s="162"/>
      <c r="E22" s="241"/>
      <c r="F22" s="162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32">
        <f t="shared" si="0"/>
        <v>0</v>
      </c>
    </row>
    <row r="23" spans="1:32" ht="15">
      <c r="A23" s="34" t="str">
        <f>+'Original ABG Allocation'!A23</f>
        <v>18</v>
      </c>
      <c r="B23" s="34" t="str">
        <f>+'Original ABG Allocation'!B23</f>
        <v>MIFF/JUNIATA</v>
      </c>
      <c r="C23" s="226"/>
      <c r="D23" s="162"/>
      <c r="E23" s="241"/>
      <c r="F23" s="162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32">
        <f t="shared" si="0"/>
        <v>0</v>
      </c>
    </row>
    <row r="24" spans="1:32" ht="15">
      <c r="A24" s="34" t="str">
        <f>+'Original ABG Allocation'!A24</f>
        <v>19</v>
      </c>
      <c r="B24" s="34" t="str">
        <f>+'Original ABG Allocation'!B24</f>
        <v>FRANKLIN</v>
      </c>
      <c r="C24" s="226"/>
      <c r="D24" s="162"/>
      <c r="E24" s="241"/>
      <c r="F24" s="162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32">
        <f t="shared" si="0"/>
        <v>0</v>
      </c>
    </row>
    <row r="25" spans="1:32" ht="15">
      <c r="A25" s="34" t="str">
        <f>+'Original ABG Allocation'!A25</f>
        <v>20</v>
      </c>
      <c r="B25" s="34" t="str">
        <f>+'Original ABG Allocation'!B25</f>
        <v>ADAMS</v>
      </c>
      <c r="C25" s="226"/>
      <c r="D25" s="162"/>
      <c r="E25" s="241"/>
      <c r="F25" s="162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32">
        <f t="shared" si="0"/>
        <v>0</v>
      </c>
    </row>
    <row r="26" spans="1:32" ht="15">
      <c r="A26" s="34" t="str">
        <f>+'Original ABG Allocation'!A26</f>
        <v>21</v>
      </c>
      <c r="B26" s="34" t="str">
        <f>+'Original ABG Allocation'!B26</f>
        <v>CUMBERLAND</v>
      </c>
      <c r="C26" s="226"/>
      <c r="D26" s="162"/>
      <c r="E26" s="241"/>
      <c r="F26" s="162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32">
        <f t="shared" si="0"/>
        <v>0</v>
      </c>
    </row>
    <row r="27" spans="1:32" ht="15">
      <c r="A27" s="34" t="str">
        <f>+'Original ABG Allocation'!A27</f>
        <v>22</v>
      </c>
      <c r="B27" s="34" t="str">
        <f>+'Original ABG Allocation'!B27</f>
        <v>PERRY</v>
      </c>
      <c r="C27" s="226"/>
      <c r="D27" s="162"/>
      <c r="E27" s="241"/>
      <c r="F27" s="162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32">
        <f t="shared" si="0"/>
        <v>0</v>
      </c>
    </row>
    <row r="28" spans="1:32" ht="15">
      <c r="A28" s="34" t="str">
        <f>+'Original ABG Allocation'!A28</f>
        <v>23</v>
      </c>
      <c r="B28" s="34" t="str">
        <f>+'Original ABG Allocation'!B28</f>
        <v>DAUPHIN</v>
      </c>
      <c r="C28" s="226"/>
      <c r="D28" s="162"/>
      <c r="E28" s="241"/>
      <c r="F28" s="162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32">
        <f t="shared" si="0"/>
        <v>0</v>
      </c>
    </row>
    <row r="29" spans="1:32" ht="15">
      <c r="A29" s="34" t="str">
        <f>+'Original ABG Allocation'!A29</f>
        <v>24</v>
      </c>
      <c r="B29" s="34" t="str">
        <f>+'Original ABG Allocation'!B29</f>
        <v>LEBANON</v>
      </c>
      <c r="C29" s="226"/>
      <c r="D29" s="162"/>
      <c r="E29" s="241"/>
      <c r="F29" s="162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32">
        <f t="shared" si="0"/>
        <v>0</v>
      </c>
    </row>
    <row r="30" spans="1:32" ht="15">
      <c r="A30" s="34" t="str">
        <f>+'Original ABG Allocation'!A30</f>
        <v>25</v>
      </c>
      <c r="B30" s="34" t="str">
        <f>+'Original ABG Allocation'!B30</f>
        <v>YORK</v>
      </c>
      <c r="C30" s="226"/>
      <c r="D30" s="162"/>
      <c r="E30" s="241"/>
      <c r="F30" s="162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32">
        <f t="shared" si="0"/>
        <v>0</v>
      </c>
    </row>
    <row r="31" spans="1:32" ht="15">
      <c r="A31" s="34" t="str">
        <f>+'Original ABG Allocation'!A31</f>
        <v>26</v>
      </c>
      <c r="B31" s="34" t="str">
        <f>+'Original ABG Allocation'!B31</f>
        <v>LANCASTER</v>
      </c>
      <c r="C31" s="226"/>
      <c r="D31" s="162"/>
      <c r="E31" s="241"/>
      <c r="F31" s="162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32">
        <f t="shared" si="0"/>
        <v>0</v>
      </c>
    </row>
    <row r="32" spans="1:32" ht="15">
      <c r="A32" s="34" t="str">
        <f>+'Original ABG Allocation'!A32</f>
        <v>27</v>
      </c>
      <c r="B32" s="34" t="str">
        <f>+'Original ABG Allocation'!B32</f>
        <v>CHESTER</v>
      </c>
      <c r="C32" s="226"/>
      <c r="D32" s="162"/>
      <c r="E32" s="241"/>
      <c r="F32" s="162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32">
        <f t="shared" si="0"/>
        <v>0</v>
      </c>
    </row>
    <row r="33" spans="1:32" ht="15">
      <c r="A33" s="34" t="str">
        <f>+'Original ABG Allocation'!A33</f>
        <v>28</v>
      </c>
      <c r="B33" s="34" t="str">
        <f>+'Original ABG Allocation'!B33</f>
        <v>MONTGOMERY</v>
      </c>
      <c r="C33" s="226"/>
      <c r="D33" s="162"/>
      <c r="E33" s="241"/>
      <c r="F33" s="162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32">
        <f t="shared" si="0"/>
        <v>0</v>
      </c>
    </row>
    <row r="34" spans="1:32" ht="15">
      <c r="A34" s="34" t="str">
        <f>+'Original ABG Allocation'!A34</f>
        <v>29</v>
      </c>
      <c r="B34" s="34" t="str">
        <f>+'Original ABG Allocation'!B34</f>
        <v>BUCKS</v>
      </c>
      <c r="C34" s="226"/>
      <c r="D34" s="162"/>
      <c r="E34" s="241"/>
      <c r="F34" s="162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32">
        <f t="shared" si="0"/>
        <v>0</v>
      </c>
    </row>
    <row r="35" spans="1:32" ht="15">
      <c r="A35" s="34" t="str">
        <f>+'Original ABG Allocation'!A35</f>
        <v>30</v>
      </c>
      <c r="B35" s="34" t="str">
        <f>+'Original ABG Allocation'!B35</f>
        <v>DELAWARE</v>
      </c>
      <c r="C35" s="226"/>
      <c r="D35" s="162"/>
      <c r="E35" s="241"/>
      <c r="F35" s="162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32">
        <f t="shared" si="0"/>
        <v>0</v>
      </c>
    </row>
    <row r="36" spans="1:32" ht="15">
      <c r="A36" s="34" t="str">
        <f>+'Original ABG Allocation'!A36</f>
        <v>31</v>
      </c>
      <c r="B36" s="34" t="str">
        <f>+'Original ABG Allocation'!B36</f>
        <v>PHILADELPHIA</v>
      </c>
      <c r="C36" s="226"/>
      <c r="D36" s="162"/>
      <c r="E36" s="241"/>
      <c r="F36" s="162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32">
        <f t="shared" si="0"/>
        <v>0</v>
      </c>
    </row>
    <row r="37" spans="1:32" ht="15">
      <c r="A37" s="34" t="str">
        <f>+'Original ABG Allocation'!A37</f>
        <v>32</v>
      </c>
      <c r="B37" s="34" t="str">
        <f>+'Original ABG Allocation'!B37</f>
        <v>BERKS</v>
      </c>
      <c r="C37" s="226"/>
      <c r="D37" s="162"/>
      <c r="E37" s="241"/>
      <c r="F37" s="162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32">
        <f t="shared" si="0"/>
        <v>0</v>
      </c>
    </row>
    <row r="38" spans="1:32" ht="15">
      <c r="A38" s="34" t="str">
        <f>+'Original ABG Allocation'!A38</f>
        <v>33</v>
      </c>
      <c r="B38" s="34" t="str">
        <f>+'Original ABG Allocation'!B38</f>
        <v>LEHIGH</v>
      </c>
      <c r="C38" s="226"/>
      <c r="D38" s="162"/>
      <c r="E38" s="241"/>
      <c r="F38" s="162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32">
        <f t="shared" si="0"/>
        <v>0</v>
      </c>
    </row>
    <row r="39" spans="1:32" ht="15">
      <c r="A39" s="34" t="str">
        <f>+'Original ABG Allocation'!A39</f>
        <v>34</v>
      </c>
      <c r="B39" s="34" t="str">
        <f>+'Original ABG Allocation'!B39</f>
        <v>NORTHAMPTON</v>
      </c>
      <c r="C39" s="226"/>
      <c r="D39" s="162"/>
      <c r="E39" s="241"/>
      <c r="F39" s="162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32">
        <f t="shared" si="0"/>
        <v>0</v>
      </c>
    </row>
    <row r="40" spans="1:32" ht="15">
      <c r="A40" s="34" t="str">
        <f>+'Original ABG Allocation'!A40</f>
        <v>35</v>
      </c>
      <c r="B40" s="34" t="str">
        <f>+'Original ABG Allocation'!B40</f>
        <v>PIKE</v>
      </c>
      <c r="C40" s="226"/>
      <c r="D40" s="162"/>
      <c r="E40" s="241"/>
      <c r="F40" s="162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32">
        <f t="shared" si="0"/>
        <v>0</v>
      </c>
    </row>
    <row r="41" spans="1:32" ht="15">
      <c r="A41" s="34" t="str">
        <f>+'Original ABG Allocation'!A41</f>
        <v>36</v>
      </c>
      <c r="B41" s="34" t="str">
        <f>+'Original ABG Allocation'!B41</f>
        <v>B/S/S/T</v>
      </c>
      <c r="C41" s="226"/>
      <c r="D41" s="162"/>
      <c r="E41" s="241"/>
      <c r="F41" s="162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32">
        <f t="shared" si="0"/>
        <v>0</v>
      </c>
    </row>
    <row r="42" spans="1:32" ht="15">
      <c r="A42" s="34" t="str">
        <f>+'Original ABG Allocation'!A42</f>
        <v>37</v>
      </c>
      <c r="B42" s="34" t="str">
        <f>+'Original ABG Allocation'!B42</f>
        <v>LUZERNE/WYOMING</v>
      </c>
      <c r="C42" s="226"/>
      <c r="D42" s="162"/>
      <c r="E42" s="241"/>
      <c r="F42" s="162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32">
        <f t="shared" si="0"/>
        <v>0</v>
      </c>
    </row>
    <row r="43" spans="1:32" ht="15">
      <c r="A43" s="34" t="str">
        <f>+'Original ABG Allocation'!A43</f>
        <v>38</v>
      </c>
      <c r="B43" s="34" t="str">
        <f>+'Original ABG Allocation'!B43</f>
        <v>LACKAWANNA</v>
      </c>
      <c r="C43" s="226"/>
      <c r="D43" s="162"/>
      <c r="E43" s="241"/>
      <c r="F43" s="162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32">
        <f t="shared" si="0"/>
        <v>0</v>
      </c>
    </row>
    <row r="44" spans="1:32" ht="15">
      <c r="A44" s="34" t="str">
        <f>+'Original ABG Allocation'!A44</f>
        <v>39</v>
      </c>
      <c r="B44" s="34" t="str">
        <f>+'Original ABG Allocation'!B44</f>
        <v>CARBON</v>
      </c>
      <c r="C44" s="226"/>
      <c r="D44" s="162"/>
      <c r="E44" s="241"/>
      <c r="F44" s="162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32">
        <f t="shared" si="0"/>
        <v>0</v>
      </c>
    </row>
    <row r="45" spans="1:32" ht="15">
      <c r="A45" s="34" t="str">
        <f>+'Original ABG Allocation'!A45</f>
        <v>40</v>
      </c>
      <c r="B45" s="34" t="str">
        <f>+'Original ABG Allocation'!B45</f>
        <v>SCHUYLKILL</v>
      </c>
      <c r="C45" s="226"/>
      <c r="D45" s="162"/>
      <c r="E45" s="241"/>
      <c r="F45" s="162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32">
        <f t="shared" si="0"/>
        <v>0</v>
      </c>
    </row>
    <row r="46" spans="1:32" ht="15">
      <c r="A46" s="34" t="str">
        <f>+'Original ABG Allocation'!A46</f>
        <v>41</v>
      </c>
      <c r="B46" s="34" t="str">
        <f>+'Original ABG Allocation'!B46</f>
        <v>CLEARFIELD</v>
      </c>
      <c r="C46" s="226"/>
      <c r="D46" s="162"/>
      <c r="E46" s="241"/>
      <c r="F46" s="162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32">
        <f t="shared" si="0"/>
        <v>0</v>
      </c>
    </row>
    <row r="47" spans="1:32" ht="15">
      <c r="A47" s="34" t="str">
        <f>+'Original ABG Allocation'!A47</f>
        <v>42</v>
      </c>
      <c r="B47" s="34" t="str">
        <f>+'Original ABG Allocation'!B47</f>
        <v>JEFFERSON</v>
      </c>
      <c r="C47" s="226"/>
      <c r="D47" s="162"/>
      <c r="E47" s="241"/>
      <c r="F47" s="162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32">
        <f t="shared" si="0"/>
        <v>0</v>
      </c>
    </row>
    <row r="48" spans="1:32" ht="15">
      <c r="A48" s="34" t="str">
        <f>+'Original ABG Allocation'!A48</f>
        <v>43</v>
      </c>
      <c r="B48" s="34" t="str">
        <f>+'Original ABG Allocation'!B48</f>
        <v>FOREST/WARREN</v>
      </c>
      <c r="C48" s="226"/>
      <c r="D48" s="162"/>
      <c r="E48" s="241"/>
      <c r="F48" s="162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32">
        <f t="shared" si="0"/>
        <v>0</v>
      </c>
    </row>
    <row r="49" spans="1:32" ht="15">
      <c r="A49" s="34" t="str">
        <f>+'Original ABG Allocation'!A49</f>
        <v>44</v>
      </c>
      <c r="B49" s="34" t="str">
        <f>+'Original ABG Allocation'!B49</f>
        <v>VENANGO</v>
      </c>
      <c r="C49" s="226"/>
      <c r="D49" s="162"/>
      <c r="E49" s="241"/>
      <c r="F49" s="162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32">
        <f t="shared" si="0"/>
        <v>0</v>
      </c>
    </row>
    <row r="50" spans="1:32" ht="15">
      <c r="A50" s="34" t="str">
        <f>+'Original ABG Allocation'!A50</f>
        <v>45</v>
      </c>
      <c r="B50" s="34" t="str">
        <f>+'Original ABG Allocation'!B50</f>
        <v>ARMSTRONG</v>
      </c>
      <c r="C50" s="226"/>
      <c r="D50" s="162"/>
      <c r="E50" s="241"/>
      <c r="F50" s="162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32">
        <f t="shared" si="0"/>
        <v>0</v>
      </c>
    </row>
    <row r="51" spans="1:32" ht="15">
      <c r="A51" s="34" t="str">
        <f>+'Original ABG Allocation'!A51</f>
        <v>46</v>
      </c>
      <c r="B51" s="34" t="str">
        <f>+'Original ABG Allocation'!B51</f>
        <v>LAWRENCE</v>
      </c>
      <c r="C51" s="226"/>
      <c r="D51" s="162"/>
      <c r="E51" s="241"/>
      <c r="F51" s="162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32">
        <f t="shared" si="0"/>
        <v>0</v>
      </c>
    </row>
    <row r="52" spans="1:32" ht="15">
      <c r="A52" s="34" t="str">
        <f>+'Original ABG Allocation'!A52</f>
        <v>47</v>
      </c>
      <c r="B52" s="34" t="str">
        <f>+'Original ABG Allocation'!B52</f>
        <v>MERCER</v>
      </c>
      <c r="C52" s="226"/>
      <c r="D52" s="162"/>
      <c r="E52" s="241"/>
      <c r="F52" s="162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32">
        <f t="shared" si="0"/>
        <v>0</v>
      </c>
    </row>
    <row r="53" spans="1:32" ht="15">
      <c r="A53" s="34" t="str">
        <f>+'Original ABG Allocation'!A53</f>
        <v>48</v>
      </c>
      <c r="B53" s="34" t="str">
        <f>+'Original ABG Allocation'!B53</f>
        <v>MONROE</v>
      </c>
      <c r="C53" s="226"/>
      <c r="D53" s="162"/>
      <c r="E53" s="241"/>
      <c r="F53" s="162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32">
        <f t="shared" si="0"/>
        <v>0</v>
      </c>
    </row>
    <row r="54" spans="1:32" ht="15">
      <c r="A54" s="34" t="str">
        <f>+'Original ABG Allocation'!A54</f>
        <v>49</v>
      </c>
      <c r="B54" s="34" t="str">
        <f>+'Original ABG Allocation'!B54</f>
        <v>CLARION</v>
      </c>
      <c r="C54" s="226"/>
      <c r="D54" s="162"/>
      <c r="E54" s="241"/>
      <c r="F54" s="162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32">
        <f t="shared" si="0"/>
        <v>0</v>
      </c>
    </row>
    <row r="55" spans="1:32" ht="15">
      <c r="A55" s="34" t="str">
        <f>+'Original ABG Allocation'!A55</f>
        <v>50</v>
      </c>
      <c r="B55" s="34" t="str">
        <f>+'Original ABG Allocation'!B55</f>
        <v>BUTLER</v>
      </c>
      <c r="C55" s="226"/>
      <c r="D55" s="162"/>
      <c r="E55" s="241"/>
      <c r="F55" s="162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32">
        <f t="shared" si="0"/>
        <v>0</v>
      </c>
    </row>
    <row r="56" spans="1:32" ht="15">
      <c r="A56" s="34" t="str">
        <f>+'Original ABG Allocation'!A56</f>
        <v>51</v>
      </c>
      <c r="B56" s="34" t="str">
        <f>+'Original ABG Allocation'!B56</f>
        <v>POTTER</v>
      </c>
      <c r="C56" s="226"/>
      <c r="D56" s="162"/>
      <c r="E56" s="241"/>
      <c r="F56" s="162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32">
        <f t="shared" si="0"/>
        <v>0</v>
      </c>
    </row>
    <row r="57" spans="1:32" ht="15">
      <c r="A57" s="34" t="str">
        <f>+'Original ABG Allocation'!A57</f>
        <v>52</v>
      </c>
      <c r="B57" s="34" t="str">
        <f>+'Original ABG Allocation'!B57</f>
        <v>WAYNE</v>
      </c>
      <c r="C57" s="226"/>
      <c r="D57" s="163"/>
      <c r="E57" s="226"/>
      <c r="F57" s="163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177"/>
      <c r="Z57" s="177"/>
      <c r="AA57" s="177"/>
      <c r="AB57" s="177"/>
      <c r="AC57" s="177"/>
      <c r="AD57" s="177"/>
      <c r="AE57" s="40"/>
      <c r="AF57" s="32">
        <f t="shared" si="0"/>
        <v>0</v>
      </c>
    </row>
    <row r="58" spans="2:32" ht="13.5" thickBot="1">
      <c r="B58" s="37" t="s">
        <v>147</v>
      </c>
      <c r="C58" s="42">
        <f>SUM(C6:C57)</f>
        <v>0</v>
      </c>
      <c r="D58" s="42">
        <f aca="true" t="shared" si="1" ref="D58:AF58">SUM(D6:D57)</f>
        <v>0</v>
      </c>
      <c r="E58" s="42">
        <f t="shared" si="1"/>
        <v>0</v>
      </c>
      <c r="F58" s="42">
        <f t="shared" si="1"/>
        <v>0</v>
      </c>
      <c r="G58" s="42">
        <f t="shared" si="1"/>
        <v>0</v>
      </c>
      <c r="H58" s="42">
        <f t="shared" si="1"/>
        <v>0</v>
      </c>
      <c r="I58" s="42">
        <f t="shared" si="1"/>
        <v>0</v>
      </c>
      <c r="J58" s="42">
        <f t="shared" si="1"/>
        <v>0</v>
      </c>
      <c r="K58" s="42">
        <f t="shared" si="1"/>
        <v>0</v>
      </c>
      <c r="L58" s="42">
        <f t="shared" si="1"/>
        <v>0</v>
      </c>
      <c r="M58" s="42">
        <f t="shared" si="1"/>
        <v>0</v>
      </c>
      <c r="N58" s="42">
        <f t="shared" si="1"/>
        <v>0</v>
      </c>
      <c r="O58" s="42">
        <f t="shared" si="1"/>
        <v>0</v>
      </c>
      <c r="P58" s="42">
        <f t="shared" si="1"/>
        <v>0</v>
      </c>
      <c r="Q58" s="42">
        <f t="shared" si="1"/>
        <v>0</v>
      </c>
      <c r="R58" s="42">
        <f t="shared" si="1"/>
        <v>0</v>
      </c>
      <c r="S58" s="42">
        <f t="shared" si="1"/>
        <v>0</v>
      </c>
      <c r="T58" s="42">
        <f t="shared" si="1"/>
        <v>0</v>
      </c>
      <c r="U58" s="42">
        <f t="shared" si="1"/>
        <v>0</v>
      </c>
      <c r="V58" s="42">
        <f t="shared" si="1"/>
        <v>0</v>
      </c>
      <c r="W58" s="42">
        <f t="shared" si="1"/>
        <v>0</v>
      </c>
      <c r="X58" s="42">
        <f t="shared" si="1"/>
        <v>0</v>
      </c>
      <c r="Y58" s="42">
        <f t="shared" si="1"/>
        <v>0</v>
      </c>
      <c r="Z58" s="42">
        <f t="shared" si="1"/>
        <v>0</v>
      </c>
      <c r="AA58" s="42">
        <f t="shared" si="1"/>
        <v>0</v>
      </c>
      <c r="AB58" s="42">
        <f t="shared" si="1"/>
        <v>0</v>
      </c>
      <c r="AC58" s="42">
        <f t="shared" si="1"/>
        <v>0</v>
      </c>
      <c r="AD58" s="42">
        <f t="shared" si="1"/>
        <v>0</v>
      </c>
      <c r="AE58" s="42">
        <f t="shared" si="1"/>
        <v>0</v>
      </c>
      <c r="AF58" s="42">
        <f t="shared" si="1"/>
        <v>0</v>
      </c>
    </row>
    <row r="59" spans="3:32" ht="15.75" thickTop="1">
      <c r="C59" s="226"/>
      <c r="D59" s="226"/>
      <c r="E59" s="226">
        <v>0</v>
      </c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177"/>
      <c r="AA59" s="177"/>
      <c r="AB59" s="177"/>
      <c r="AC59" s="177"/>
      <c r="AD59" s="177"/>
      <c r="AE59" s="177"/>
      <c r="AF59" s="32"/>
    </row>
    <row r="60" spans="3:32" ht="15"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177"/>
      <c r="AA60" s="177"/>
      <c r="AB60" s="177"/>
      <c r="AC60" s="177"/>
      <c r="AD60" s="177"/>
      <c r="AE60" s="177"/>
      <c r="AF60" s="32"/>
    </row>
    <row r="61" spans="3:32" ht="15"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177"/>
      <c r="AA61" s="177"/>
      <c r="AB61" s="177"/>
      <c r="AC61" s="177"/>
      <c r="AD61" s="177"/>
      <c r="AE61" s="177"/>
      <c r="AF61" s="40"/>
    </row>
    <row r="62" spans="4:32" ht="12.75">
      <c r="D62" s="47"/>
      <c r="E62" s="47"/>
      <c r="F62" s="47"/>
      <c r="H62" s="15"/>
      <c r="J62" s="15"/>
      <c r="K62" s="9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ht="12.75">
      <c r="D63" s="15"/>
      <c r="E63" s="15"/>
      <c r="F63" s="15"/>
      <c r="H63" s="15"/>
      <c r="J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ht="12.75">
      <c r="D64" s="15"/>
      <c r="E64" s="15"/>
      <c r="F64" s="15"/>
      <c r="H64" s="15"/>
      <c r="J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ht="12.75">
      <c r="D65" s="15"/>
      <c r="E65" s="15"/>
      <c r="F65" s="15"/>
      <c r="H65" s="15"/>
      <c r="J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ht="12.75">
      <c r="D66" s="15"/>
      <c r="E66" s="15"/>
      <c r="F66" s="15"/>
      <c r="H66" s="15"/>
      <c r="J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/>
  <conditionalFormatting sqref="AF59:AF61">
    <cfRule type="cellIs" priority="10" dxfId="0" operator="lessThan" stopIfTrue="1">
      <formula>0</formula>
    </cfRule>
  </conditionalFormatting>
  <conditionalFormatting sqref="C59:Y61">
    <cfRule type="cellIs" priority="12" dxfId="0" operator="lessThan" stopIfTrue="1">
      <formula>0</formula>
    </cfRule>
  </conditionalFormatting>
  <conditionalFormatting sqref="Z59:AE61">
    <cfRule type="cellIs" priority="11" dxfId="0" operator="lessThan" stopIfTrue="1">
      <formula>0</formula>
    </cfRule>
  </conditionalFormatting>
  <conditionalFormatting sqref="AF6:AF57 C58:AF58">
    <cfRule type="cellIs" priority="6" dxfId="0" operator="lessThan" stopIfTrue="1">
      <formula>0</formula>
    </cfRule>
  </conditionalFormatting>
  <conditionalFormatting sqref="C6:C57 E57:X57">
    <cfRule type="cellIs" priority="5" dxfId="0" operator="lessThan" stopIfTrue="1">
      <formula>0</formula>
    </cfRule>
  </conditionalFormatting>
  <conditionalFormatting sqref="Y57:AD57">
    <cfRule type="cellIs" priority="4" dxfId="0" operator="lessThan" stopIfTrue="1">
      <formula>0</formula>
    </cfRule>
  </conditionalFormatting>
  <conditionalFormatting sqref="AE57">
    <cfRule type="cellIs" priority="3" dxfId="0" operator="lessThan" stopIfTrue="1">
      <formula>0</formula>
    </cfRule>
  </conditionalFormatting>
  <conditionalFormatting sqref="E6:AE56">
    <cfRule type="cellIs" priority="2" dxfId="0" operator="lessThan" stopIfTrue="1">
      <formula>0</formula>
    </cfRule>
  </conditionalFormatting>
  <conditionalFormatting sqref="D6:D57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I6" sqref="I6"/>
    </sheetView>
  </sheetViews>
  <sheetFormatPr defaultColWidth="9.140625" defaultRowHeight="12.75"/>
  <cols>
    <col min="1" max="1" width="4.57421875" style="3" customWidth="1"/>
    <col min="2" max="2" width="21.00390625" style="3" bestFit="1" customWidth="1"/>
    <col min="3" max="3" width="15.8515625" style="3" bestFit="1" customWidth="1"/>
    <col min="4" max="4" width="13.00390625" style="3" bestFit="1" customWidth="1"/>
    <col min="5" max="5" width="16.7109375" style="3" bestFit="1" customWidth="1"/>
    <col min="6" max="6" width="12.00390625" style="3" bestFit="1" customWidth="1"/>
    <col min="7" max="7" width="10.28125" style="3" customWidth="1"/>
    <col min="8" max="8" width="13.7109375" style="3" bestFit="1" customWidth="1"/>
    <col min="9" max="9" width="13.421875" style="3" bestFit="1" customWidth="1"/>
    <col min="10" max="10" width="13.421875" style="4" bestFit="1" customWidth="1"/>
    <col min="11" max="16384" width="9.140625" style="3" customWidth="1"/>
  </cols>
  <sheetData>
    <row r="1" spans="1:8" ht="12.75">
      <c r="A1" s="22" t="s">
        <v>146</v>
      </c>
      <c r="B1" s="68"/>
      <c r="F1" s="5"/>
      <c r="H1" s="5"/>
    </row>
    <row r="2" spans="1:9" ht="12.75">
      <c r="A2" s="23" t="s">
        <v>141</v>
      </c>
      <c r="B2" s="68"/>
      <c r="C2" s="5"/>
      <c r="D2" s="5"/>
      <c r="E2" s="5"/>
      <c r="F2" s="5"/>
      <c r="G2" s="5"/>
      <c r="H2" s="5"/>
      <c r="I2" s="5"/>
    </row>
    <row r="3" spans="1:10" ht="12.75">
      <c r="A3" s="26" t="str">
        <f>+'Original ABG Allocation'!A3</f>
        <v>FY 2021-22</v>
      </c>
      <c r="B3" s="68"/>
      <c r="C3" s="18" t="str">
        <f>+'Original ABG Allocation'!C3</f>
        <v>(1)</v>
      </c>
      <c r="D3" s="18" t="str">
        <f>+'Original ABG Allocation'!D3</f>
        <v>(2)</v>
      </c>
      <c r="E3" s="18" t="str">
        <f>+'Original ABG Allocation'!E3</f>
        <v>(3)</v>
      </c>
      <c r="F3" s="206" t="str">
        <f>+'Original ABG Allocation'!F3</f>
        <v>(4)</v>
      </c>
      <c r="G3" s="18" t="str">
        <f>+'Original ABG Allocation'!G3</f>
        <v>(5)</v>
      </c>
      <c r="H3" s="206" t="str">
        <f>+'Original ABG Allocation'!H3</f>
        <v>(6)</v>
      </c>
      <c r="I3" s="18" t="str">
        <f>+'Original ABG Allocation'!I3</f>
        <v>(7)</v>
      </c>
      <c r="J3" s="18" t="str">
        <f>+'Original ABG Allocation'!J3</f>
        <v>(8)</v>
      </c>
    </row>
    <row r="4" spans="1:10" ht="12.75">
      <c r="A4" s="23"/>
      <c r="B4" s="68"/>
      <c r="C4" s="18" t="str">
        <f>+'Original ABG Allocation'!C4</f>
        <v>REGULAR</v>
      </c>
      <c r="D4" s="18" t="str">
        <f>+'Original ABG Allocation'!D4</f>
        <v>CAREGIVER</v>
      </c>
      <c r="E4" s="18" t="str">
        <f>+'Original ABG Allocation'!E4</f>
        <v>FED. CAREGIVER</v>
      </c>
      <c r="F4" s="207">
        <f>+'Original ABG Allocation'!F4</f>
        <v>0</v>
      </c>
      <c r="G4" s="18" t="str">
        <f>+'Original ABG Allocation'!G4</f>
        <v>PA MEDI</v>
      </c>
      <c r="H4" s="206" t="str">
        <f>+'Original ABG Allocation'!H4</f>
        <v>HEALTH</v>
      </c>
      <c r="I4" s="18"/>
      <c r="J4" s="18" t="str">
        <f>+'Original ABG Allocation'!J4</f>
        <v>TOTAL ALL</v>
      </c>
    </row>
    <row r="5" spans="1:10" ht="12.75">
      <c r="A5" s="23"/>
      <c r="B5" s="68"/>
      <c r="C5" s="58" t="str">
        <f>+'Original ABG Allocation'!C5</f>
        <v>BLOCK GRANT</v>
      </c>
      <c r="D5" s="58" t="str">
        <f>+'Original ABG Allocation'!D5</f>
        <v>SUPPORT </v>
      </c>
      <c r="E5" s="58" t="str">
        <f>+'Original ABG Allocation'!E5</f>
        <v>SUPPORT </v>
      </c>
      <c r="F5" s="208" t="str">
        <f>+'Original ABG Allocation'!F5</f>
        <v>NSIP</v>
      </c>
      <c r="G5" s="18" t="str">
        <f>+'Original ABG Allocation'!G5</f>
        <v>APPRISE</v>
      </c>
      <c r="H5" s="208" t="str">
        <f>+'Original ABG Allocation'!H5</f>
        <v>PROMOTION</v>
      </c>
      <c r="I5" s="58" t="str">
        <f>+'Original ABG Allocation'!I5</f>
        <v>OTHER</v>
      </c>
      <c r="J5" s="58" t="str">
        <f>+'Original ABG Allocation'!J5</f>
        <v>FUNDS</v>
      </c>
    </row>
    <row r="6" spans="1:10" ht="12.75">
      <c r="A6" s="61" t="s">
        <v>23</v>
      </c>
      <c r="B6" s="37" t="str">
        <f>+'Original ABG Allocation'!B6</f>
        <v>ERIE</v>
      </c>
      <c r="C6" s="69">
        <f>+'Regular BG'!M7</f>
        <v>44297</v>
      </c>
      <c r="D6" s="69">
        <f>+'Caregiver Support'!E7</f>
        <v>-117011</v>
      </c>
      <c r="E6" s="69">
        <f>+'Federal Caregiver Support'!I7</f>
        <v>78741</v>
      </c>
      <c r="F6" s="69">
        <f>NSIP!G7</f>
        <v>7097</v>
      </c>
      <c r="G6" s="69">
        <f>+'PA MEDI'!E7</f>
        <v>-947.0833712034655</v>
      </c>
      <c r="H6" s="181">
        <f>+'Health Promotion'!J7</f>
        <v>2104</v>
      </c>
      <c r="I6" s="69">
        <f>+'Other Funds-Revision No. 1'!AE6</f>
        <v>1790608</v>
      </c>
      <c r="J6" s="70">
        <f aca="true" t="shared" si="0" ref="J6:J37">SUM(C6:I6)</f>
        <v>1804888.9166287966</v>
      </c>
    </row>
    <row r="7" spans="1:10" ht="12.75">
      <c r="A7" s="61" t="s">
        <v>24</v>
      </c>
      <c r="B7" s="37" t="str">
        <f>+'Original ABG Allocation'!B7</f>
        <v>CRAWFORD</v>
      </c>
      <c r="C7" s="69">
        <f>+'Regular BG'!M8</f>
        <v>-25689</v>
      </c>
      <c r="D7" s="69">
        <f>+'Caregiver Support'!E8</f>
        <v>-71223</v>
      </c>
      <c r="E7" s="69">
        <f>+'Federal Caregiver Support'!I8</f>
        <v>57988</v>
      </c>
      <c r="F7" s="69">
        <f>NSIP!G8</f>
        <v>32449</v>
      </c>
      <c r="G7" s="69">
        <f>+'PA MEDI'!E8</f>
        <v>-1725.4130282474562</v>
      </c>
      <c r="H7" s="181">
        <f>+'Health Promotion'!J8</f>
        <v>728</v>
      </c>
      <c r="I7" s="69">
        <f>+'Other Funds-Revision No. 1'!AE7</f>
        <v>1198531</v>
      </c>
      <c r="J7" s="71">
        <f t="shared" si="0"/>
        <v>1191058.5869717526</v>
      </c>
    </row>
    <row r="8" spans="1:10" ht="12.75">
      <c r="A8" s="61" t="s">
        <v>25</v>
      </c>
      <c r="B8" s="37" t="str">
        <f>+'Original ABG Allocation'!B8</f>
        <v>CAM/ELK/MCKEAN</v>
      </c>
      <c r="C8" s="69">
        <f>+'Regular BG'!M9</f>
        <v>-22306</v>
      </c>
      <c r="D8" s="69">
        <f>+'Caregiver Support'!E9</f>
        <v>-78295</v>
      </c>
      <c r="E8" s="69">
        <f>+'Federal Caregiver Support'!I9</f>
        <v>67728</v>
      </c>
      <c r="F8" s="69">
        <f>NSIP!G9</f>
        <v>-4111</v>
      </c>
      <c r="G8" s="69">
        <f>+'PA MEDI'!E9</f>
        <v>-3038.169201586752</v>
      </c>
      <c r="H8" s="181">
        <f>+'Health Promotion'!J9</f>
        <v>-1586</v>
      </c>
      <c r="I8" s="69">
        <f>+'Other Funds-Revision No. 1'!AE8</f>
        <v>954093</v>
      </c>
      <c r="J8" s="71">
        <f t="shared" si="0"/>
        <v>912484.8307984133</v>
      </c>
    </row>
    <row r="9" spans="1:10" ht="12.75">
      <c r="A9" s="61" t="s">
        <v>26</v>
      </c>
      <c r="B9" s="37" t="str">
        <f>+'Original ABG Allocation'!B9</f>
        <v>BEAVER</v>
      </c>
      <c r="C9" s="69">
        <f>+'Regular BG'!M10</f>
        <v>3458</v>
      </c>
      <c r="D9" s="69">
        <f>+'Caregiver Support'!E10</f>
        <v>-90522</v>
      </c>
      <c r="E9" s="69">
        <f>+'Federal Caregiver Support'!I10</f>
        <v>47375</v>
      </c>
      <c r="F9" s="69">
        <f>NSIP!G10</f>
        <v>-10366</v>
      </c>
      <c r="G9" s="69">
        <f>+'PA MEDI'!E10</f>
        <v>-2496.9689188360608</v>
      </c>
      <c r="H9" s="181">
        <f>+'Health Promotion'!J10</f>
        <v>-2723</v>
      </c>
      <c r="I9" s="69">
        <f>+'Other Funds-Revision No. 1'!AE9</f>
        <v>807655</v>
      </c>
      <c r="J9" s="71">
        <f t="shared" si="0"/>
        <v>752380.0310811639</v>
      </c>
    </row>
    <row r="10" spans="1:10" ht="12.75">
      <c r="A10" s="61" t="s">
        <v>27</v>
      </c>
      <c r="B10" s="37" t="str">
        <f>+'Original ABG Allocation'!B10</f>
        <v>INDIANA</v>
      </c>
      <c r="C10" s="69">
        <f>+'Regular BG'!M11</f>
        <v>780</v>
      </c>
      <c r="D10" s="69">
        <f>+'Caregiver Support'!E11</f>
        <v>-54251</v>
      </c>
      <c r="E10" s="69">
        <f>+'Federal Caregiver Support'!I11</f>
        <v>50224</v>
      </c>
      <c r="F10" s="69">
        <f>NSIP!G11</f>
        <v>-3211</v>
      </c>
      <c r="G10" s="69">
        <f>+'PA MEDI'!E11</f>
        <v>-2169.2898792430133</v>
      </c>
      <c r="H10" s="181">
        <f>+'Health Promotion'!J11</f>
        <v>-992</v>
      </c>
      <c r="I10" s="69">
        <f>+'Other Funds-Revision No. 1'!AE10</f>
        <v>546516</v>
      </c>
      <c r="J10" s="71">
        <f t="shared" si="0"/>
        <v>536896.710120757</v>
      </c>
    </row>
    <row r="11" spans="1:10" ht="12.75">
      <c r="A11" s="61" t="s">
        <v>28</v>
      </c>
      <c r="B11" s="37" t="str">
        <f>+'Original ABG Allocation'!B11</f>
        <v>ALLEGHENY</v>
      </c>
      <c r="C11" s="69">
        <f>+'Regular BG'!M12</f>
        <v>-292882</v>
      </c>
      <c r="D11" s="69">
        <f>+'Caregiver Support'!E12</f>
        <v>-768449</v>
      </c>
      <c r="E11" s="69">
        <f>+'Federal Caregiver Support'!I12</f>
        <v>490435</v>
      </c>
      <c r="F11" s="69">
        <f>NSIP!G12</f>
        <v>64767</v>
      </c>
      <c r="G11" s="69">
        <f>+'PA MEDI'!E12</f>
        <v>-23291.643952696875</v>
      </c>
      <c r="H11" s="181">
        <f>+'Health Promotion'!J12</f>
        <v>-37200</v>
      </c>
      <c r="I11" s="69">
        <f>+'Other Funds-Revision No. 1'!AE11</f>
        <v>4695534</v>
      </c>
      <c r="J11" s="71">
        <f t="shared" si="0"/>
        <v>4128913.3560473034</v>
      </c>
    </row>
    <row r="12" spans="1:10" ht="12.75">
      <c r="A12" s="61" t="s">
        <v>29</v>
      </c>
      <c r="B12" s="37" t="str">
        <f>+'Original ABG Allocation'!B12</f>
        <v>WESTMORELAND</v>
      </c>
      <c r="C12" s="69">
        <f>+'Regular BG'!M13</f>
        <v>15919</v>
      </c>
      <c r="D12" s="69">
        <f>+'Caregiver Support'!E13</f>
        <v>-209780</v>
      </c>
      <c r="E12" s="69">
        <f>+'Federal Caregiver Support'!I13</f>
        <v>388570</v>
      </c>
      <c r="F12" s="69">
        <f>NSIP!G13</f>
        <v>-21191</v>
      </c>
      <c r="G12" s="69">
        <f>+'PA MEDI'!E13</f>
        <v>-6657.765031441177</v>
      </c>
      <c r="H12" s="181">
        <f>+'Health Promotion'!J13</f>
        <v>-8345</v>
      </c>
      <c r="I12" s="69">
        <f>+'Other Funds-Revision No. 1'!AE12</f>
        <v>1602389</v>
      </c>
      <c r="J12" s="71">
        <f t="shared" si="0"/>
        <v>1760904.234968559</v>
      </c>
    </row>
    <row r="13" spans="1:10" ht="12.75">
      <c r="A13" s="61" t="s">
        <v>30</v>
      </c>
      <c r="B13" s="37" t="str">
        <f>+'Original ABG Allocation'!B13</f>
        <v>WASH/FAY/GREENE</v>
      </c>
      <c r="C13" s="69">
        <f>+'Regular BG'!M14</f>
        <v>-144445</v>
      </c>
      <c r="D13" s="69">
        <f>+'Caregiver Support'!E14</f>
        <v>-295201</v>
      </c>
      <c r="E13" s="69">
        <f>+'Federal Caregiver Support'!I14</f>
        <v>167380</v>
      </c>
      <c r="F13" s="69">
        <f>NSIP!G14</f>
        <v>96472</v>
      </c>
      <c r="G13" s="69">
        <f>+'PA MEDI'!E14</f>
        <v>-6121.4566649412445</v>
      </c>
      <c r="H13" s="181">
        <f>+'Health Promotion'!J14</f>
        <v>-19051</v>
      </c>
      <c r="I13" s="69">
        <f>+'Other Funds-Revision No. 1'!AE13</f>
        <v>1988346</v>
      </c>
      <c r="J13" s="71">
        <f t="shared" si="0"/>
        <v>1787379.5433350587</v>
      </c>
    </row>
    <row r="14" spans="1:10" ht="12.75">
      <c r="A14" s="61" t="s">
        <v>31</v>
      </c>
      <c r="B14" s="37" t="str">
        <f>+'Original ABG Allocation'!B14</f>
        <v>SOMERSET</v>
      </c>
      <c r="C14" s="69">
        <f>+'Regular BG'!M15</f>
        <v>11771</v>
      </c>
      <c r="D14" s="69">
        <f>+'Caregiver Support'!E15</f>
        <v>-61225</v>
      </c>
      <c r="E14" s="69">
        <f>+'Federal Caregiver Support'!I15</f>
        <v>56557</v>
      </c>
      <c r="F14" s="69">
        <f>NSIP!G15</f>
        <v>102787</v>
      </c>
      <c r="G14" s="69">
        <f>+'PA MEDI'!E15</f>
        <v>-3004.6510983353674</v>
      </c>
      <c r="H14" s="181">
        <f>+'Health Promotion'!J15</f>
        <v>-2122</v>
      </c>
      <c r="I14" s="69">
        <f>+'Other Funds-Revision No. 1'!AE14</f>
        <v>1706106</v>
      </c>
      <c r="J14" s="71">
        <f t="shared" si="0"/>
        <v>1810869.3489016646</v>
      </c>
    </row>
    <row r="15" spans="1:10" ht="12.75">
      <c r="A15" s="61" t="s">
        <v>32</v>
      </c>
      <c r="B15" s="37" t="str">
        <f>+'Original ABG Allocation'!B15</f>
        <v>CAMBRIA</v>
      </c>
      <c r="C15" s="69">
        <f>+'Regular BG'!M16</f>
        <v>-34424</v>
      </c>
      <c r="D15" s="69">
        <f>+'Caregiver Support'!E16</f>
        <v>-105258</v>
      </c>
      <c r="E15" s="69">
        <f>+'Federal Caregiver Support'!I16</f>
        <v>61620</v>
      </c>
      <c r="F15" s="69">
        <f>NSIP!G16</f>
        <v>13730</v>
      </c>
      <c r="G15" s="69">
        <f>+'PA MEDI'!E16</f>
        <v>-3944.9816527962885</v>
      </c>
      <c r="H15" s="181">
        <f>+'Health Promotion'!J16</f>
        <v>-6020</v>
      </c>
      <c r="I15" s="69">
        <f>+'Other Funds-Revision No. 1'!AE15</f>
        <v>617277</v>
      </c>
      <c r="J15" s="71">
        <f t="shared" si="0"/>
        <v>542980.0183472037</v>
      </c>
    </row>
    <row r="16" spans="1:10" ht="12.75">
      <c r="A16" s="61" t="s">
        <v>33</v>
      </c>
      <c r="B16" s="37" t="str">
        <f>+'Original ABG Allocation'!B16</f>
        <v>BLAIR</v>
      </c>
      <c r="C16" s="69">
        <f>+'Regular BG'!M17</f>
        <v>-24918</v>
      </c>
      <c r="D16" s="69">
        <f>+'Caregiver Support'!E17</f>
        <v>-85563</v>
      </c>
      <c r="E16" s="69">
        <f>+'Federal Caregiver Support'!I17</f>
        <v>24799</v>
      </c>
      <c r="F16" s="69">
        <f>NSIP!G17</f>
        <v>-19618</v>
      </c>
      <c r="G16" s="69">
        <f>+'PA MEDI'!E17</f>
        <v>-2037.7372121011576</v>
      </c>
      <c r="H16" s="181">
        <f>+'Health Promotion'!J17</f>
        <v>-2969</v>
      </c>
      <c r="I16" s="69">
        <f>+'Other Funds-Revision No. 1'!AE16</f>
        <v>1413522.35</v>
      </c>
      <c r="J16" s="71">
        <f t="shared" si="0"/>
        <v>1303215.6127878989</v>
      </c>
    </row>
    <row r="17" spans="1:10" ht="12.75">
      <c r="A17" s="61" t="s">
        <v>34</v>
      </c>
      <c r="B17" s="37" t="str">
        <f>+'Original ABG Allocation'!B17</f>
        <v>BED/FULT/HUNT</v>
      </c>
      <c r="C17" s="69">
        <f>+'Regular BG'!M18</f>
        <v>-22380</v>
      </c>
      <c r="D17" s="69">
        <f>+'Caregiver Support'!E18</f>
        <v>-90019</v>
      </c>
      <c r="E17" s="69">
        <f>+'Federal Caregiver Support'!I18</f>
        <v>113913</v>
      </c>
      <c r="F17" s="69">
        <f>NSIP!G18</f>
        <v>-16372</v>
      </c>
      <c r="G17" s="69">
        <f>+'PA MEDI'!E18</f>
        <v>-1318.69721632264</v>
      </c>
      <c r="H17" s="181">
        <f>+'Health Promotion'!J18</f>
        <v>341</v>
      </c>
      <c r="I17" s="69">
        <f>+'Other Funds-Revision No. 1'!AE17</f>
        <v>713010</v>
      </c>
      <c r="J17" s="71">
        <f t="shared" si="0"/>
        <v>697174.3027836774</v>
      </c>
    </row>
    <row r="18" spans="1:10" ht="12.75">
      <c r="A18" s="61" t="s">
        <v>35</v>
      </c>
      <c r="B18" s="37" t="str">
        <f>+'Original ABG Allocation'!B18</f>
        <v>CENTRE</v>
      </c>
      <c r="C18" s="69">
        <f>+'Regular BG'!M19</f>
        <v>35217</v>
      </c>
      <c r="D18" s="69">
        <f>+'Caregiver Support'!E19</f>
        <v>-33849</v>
      </c>
      <c r="E18" s="69">
        <f>+'Federal Caregiver Support'!I19</f>
        <v>121074</v>
      </c>
      <c r="F18" s="69">
        <f>NSIP!G19</f>
        <v>7975</v>
      </c>
      <c r="G18" s="69">
        <f>+'PA MEDI'!E19</f>
        <v>-1427.2959195493204</v>
      </c>
      <c r="H18" s="181">
        <f>+'Health Promotion'!J19</f>
        <v>3524</v>
      </c>
      <c r="I18" s="69">
        <f>+'Other Funds-Revision No. 1'!AE18</f>
        <v>785067</v>
      </c>
      <c r="J18" s="71">
        <f t="shared" si="0"/>
        <v>917580.7040804507</v>
      </c>
    </row>
    <row r="19" spans="1:10" ht="12.75">
      <c r="A19" s="61" t="s">
        <v>36</v>
      </c>
      <c r="B19" s="37" t="str">
        <f>+'Original ABG Allocation'!B19</f>
        <v>LYCOM/CLINTON</v>
      </c>
      <c r="C19" s="69">
        <f>+'Regular BG'!M20</f>
        <v>1132</v>
      </c>
      <c r="D19" s="69">
        <f>+'Caregiver Support'!E20</f>
        <v>-88046</v>
      </c>
      <c r="E19" s="69">
        <f>+'Federal Caregiver Support'!I20</f>
        <v>95898</v>
      </c>
      <c r="F19" s="69">
        <f>NSIP!G20</f>
        <v>3676</v>
      </c>
      <c r="G19" s="69">
        <f>+'PA MEDI'!E20</f>
        <v>-2923.69745711587</v>
      </c>
      <c r="H19" s="181">
        <f>+'Health Promotion'!J20</f>
        <v>1022</v>
      </c>
      <c r="I19" s="69">
        <f>+'Other Funds-Revision No. 1'!AE19</f>
        <v>581058</v>
      </c>
      <c r="J19" s="71">
        <f t="shared" si="0"/>
        <v>591816.3025428841</v>
      </c>
    </row>
    <row r="20" spans="1:10" ht="12.75">
      <c r="A20" s="61" t="s">
        <v>37</v>
      </c>
      <c r="B20" s="37" t="str">
        <f>+'Original ABG Allocation'!B20</f>
        <v>COLUM/MONT</v>
      </c>
      <c r="C20" s="69">
        <f>+'Regular BG'!M21</f>
        <v>-19328</v>
      </c>
      <c r="D20" s="69">
        <f>+'Caregiver Support'!E21</f>
        <v>-49857</v>
      </c>
      <c r="E20" s="69">
        <f>+'Federal Caregiver Support'!I21</f>
        <v>2976</v>
      </c>
      <c r="F20" s="69">
        <f>NSIP!G21</f>
        <v>4634</v>
      </c>
      <c r="G20" s="69">
        <f>+'PA MEDI'!E21</f>
        <v>-2363.2663003442703</v>
      </c>
      <c r="H20" s="181">
        <f>+'Health Promotion'!J21</f>
        <v>950</v>
      </c>
      <c r="I20" s="69">
        <f>+'Other Funds-Revision No. 1'!AE20</f>
        <v>932936</v>
      </c>
      <c r="J20" s="71">
        <f t="shared" si="0"/>
        <v>869947.7336996557</v>
      </c>
    </row>
    <row r="21" spans="1:10" ht="12.75">
      <c r="A21" s="61" t="s">
        <v>38</v>
      </c>
      <c r="B21" s="37" t="str">
        <f>+'Original ABG Allocation'!B21</f>
        <v>NORTHUMBERLND</v>
      </c>
      <c r="C21" s="69">
        <f>+'Regular BG'!M22</f>
        <v>-28063</v>
      </c>
      <c r="D21" s="69">
        <f>+'Caregiver Support'!E22</f>
        <v>-92215</v>
      </c>
      <c r="E21" s="69">
        <f>+'Federal Caregiver Support'!I22</f>
        <v>177039</v>
      </c>
      <c r="F21" s="69">
        <f>NSIP!G22</f>
        <v>33148</v>
      </c>
      <c r="G21" s="69">
        <f>+'PA MEDI'!E22</f>
        <v>-2535.726650896151</v>
      </c>
      <c r="H21" s="181">
        <f>+'Health Promotion'!J22</f>
        <v>-4968</v>
      </c>
      <c r="I21" s="69">
        <f>+'Other Funds-Revision No. 1'!AE21</f>
        <v>870613</v>
      </c>
      <c r="J21" s="71">
        <f t="shared" si="0"/>
        <v>953018.2733491039</v>
      </c>
    </row>
    <row r="22" spans="1:10" ht="12.75">
      <c r="A22" s="61" t="s">
        <v>39</v>
      </c>
      <c r="B22" s="37" t="str">
        <f>+'Original ABG Allocation'!B22</f>
        <v>UNION/SNYDER</v>
      </c>
      <c r="C22" s="69">
        <f>+'Regular BG'!M23</f>
        <v>29873</v>
      </c>
      <c r="D22" s="69">
        <f>+'Caregiver Support'!E23</f>
        <v>-31366</v>
      </c>
      <c r="E22" s="69">
        <f>+'Federal Caregiver Support'!I23</f>
        <v>25760</v>
      </c>
      <c r="F22" s="69">
        <f>NSIP!G23</f>
        <v>17683</v>
      </c>
      <c r="G22" s="69">
        <f>+'PA MEDI'!E23</f>
        <v>-2405.481106974905</v>
      </c>
      <c r="H22" s="181">
        <f>+'Health Promotion'!J23</f>
        <v>2379</v>
      </c>
      <c r="I22" s="69">
        <f>+'Other Funds-Revision No. 1'!AE22</f>
        <v>1094570.97</v>
      </c>
      <c r="J22" s="71">
        <f t="shared" si="0"/>
        <v>1136494.488893025</v>
      </c>
    </row>
    <row r="23" spans="1:10" ht="12.75">
      <c r="A23" s="61" t="s">
        <v>40</v>
      </c>
      <c r="B23" s="37" t="str">
        <f>+'Original ABG Allocation'!B23</f>
        <v>MIFF/JUNIATA</v>
      </c>
      <c r="C23" s="69">
        <f>+'Regular BG'!M24</f>
        <v>8411</v>
      </c>
      <c r="D23" s="69">
        <f>+'Caregiver Support'!E24</f>
        <v>-48647</v>
      </c>
      <c r="E23" s="69">
        <f>+'Federal Caregiver Support'!I24</f>
        <v>27523</v>
      </c>
      <c r="F23" s="69">
        <f>NSIP!G24</f>
        <v>10829</v>
      </c>
      <c r="G23" s="69">
        <f>+'PA MEDI'!E24</f>
        <v>-2100.900944826759</v>
      </c>
      <c r="H23" s="181">
        <f>+'Health Promotion'!J24</f>
        <v>-186</v>
      </c>
      <c r="I23" s="69">
        <f>+'Other Funds-Revision No. 1'!AE23</f>
        <v>732811</v>
      </c>
      <c r="J23" s="71">
        <f t="shared" si="0"/>
        <v>728640.0990551732</v>
      </c>
    </row>
    <row r="24" spans="1:10" ht="12.75">
      <c r="A24" s="61" t="s">
        <v>41</v>
      </c>
      <c r="B24" s="37" t="str">
        <f>+'Original ABG Allocation'!B24</f>
        <v>FRANKLIN</v>
      </c>
      <c r="C24" s="69">
        <f>+'Regular BG'!M25</f>
        <v>-30445</v>
      </c>
      <c r="D24" s="69">
        <f>+'Caregiver Support'!E25</f>
        <v>-62546</v>
      </c>
      <c r="E24" s="69">
        <f>+'Federal Caregiver Support'!I25</f>
        <v>69331</v>
      </c>
      <c r="F24" s="69">
        <f>NSIP!G25</f>
        <v>-15267</v>
      </c>
      <c r="G24" s="69">
        <f>+'PA MEDI'!E25</f>
        <v>-4395.729950980207</v>
      </c>
      <c r="H24" s="181">
        <f>+'Health Promotion'!J25</f>
        <v>1602</v>
      </c>
      <c r="I24" s="69">
        <f>+'Other Funds-Revision No. 1'!AE24</f>
        <v>1124978</v>
      </c>
      <c r="J24" s="71">
        <f t="shared" si="0"/>
        <v>1083257.2700490197</v>
      </c>
    </row>
    <row r="25" spans="1:10" ht="12.75">
      <c r="A25" s="61" t="s">
        <v>42</v>
      </c>
      <c r="B25" s="37" t="str">
        <f>+'Original ABG Allocation'!B25</f>
        <v>ADAMS</v>
      </c>
      <c r="C25" s="69">
        <f>+'Regular BG'!M26</f>
        <v>58810</v>
      </c>
      <c r="D25" s="69">
        <f>+'Caregiver Support'!E26</f>
        <v>-29540</v>
      </c>
      <c r="E25" s="69">
        <f>+'Federal Caregiver Support'!I26</f>
        <v>9970</v>
      </c>
      <c r="F25" s="69">
        <f>NSIP!G26</f>
        <v>3599</v>
      </c>
      <c r="G25" s="69">
        <f>+'PA MEDI'!E26</f>
        <v>-922.6215854865077</v>
      </c>
      <c r="H25" s="181">
        <f>+'Health Promotion'!J26</f>
        <v>5464</v>
      </c>
      <c r="I25" s="69">
        <f>+'Other Funds-Revision No. 1'!AE25</f>
        <v>730298</v>
      </c>
      <c r="J25" s="71">
        <f t="shared" si="0"/>
        <v>777678.3784145135</v>
      </c>
    </row>
    <row r="26" spans="1:10" ht="12.75">
      <c r="A26" s="61" t="s">
        <v>43</v>
      </c>
      <c r="B26" s="37" t="str">
        <f>+'Original ABG Allocation'!B26</f>
        <v>CUMBERLAND</v>
      </c>
      <c r="C26" s="69">
        <f>+'Regular BG'!M27</f>
        <v>60309</v>
      </c>
      <c r="D26" s="69">
        <f>+'Caregiver Support'!E27</f>
        <v>-60552</v>
      </c>
      <c r="E26" s="69">
        <f>+'Federal Caregiver Support'!I27</f>
        <v>51181</v>
      </c>
      <c r="F26" s="69">
        <f>NSIP!G27</f>
        <v>9765</v>
      </c>
      <c r="G26" s="69">
        <f>+'PA MEDI'!E27</f>
        <v>-3558.1937733772993</v>
      </c>
      <c r="H26" s="181">
        <f>+'Health Promotion'!J27</f>
        <v>10287</v>
      </c>
      <c r="I26" s="69">
        <f>+'Other Funds-Revision No. 1'!AE26</f>
        <v>1008598</v>
      </c>
      <c r="J26" s="71">
        <f t="shared" si="0"/>
        <v>1076029.8062266228</v>
      </c>
    </row>
    <row r="27" spans="1:10" ht="12.75">
      <c r="A27" s="61" t="s">
        <v>44</v>
      </c>
      <c r="B27" s="37" t="str">
        <f>+'Original ABG Allocation'!B27</f>
        <v>PERRY</v>
      </c>
      <c r="C27" s="69">
        <f>+'Regular BG'!M28</f>
        <v>17305</v>
      </c>
      <c r="D27" s="69">
        <f>+'Caregiver Support'!E28</f>
        <v>-19048</v>
      </c>
      <c r="E27" s="69">
        <f>+'Federal Caregiver Support'!I28</f>
        <v>3553</v>
      </c>
      <c r="F27" s="69">
        <f>NSIP!G28</f>
        <v>-8909</v>
      </c>
      <c r="G27" s="69">
        <f>+'PA MEDI'!E28</f>
        <v>-5191.840599563436</v>
      </c>
      <c r="H27" s="181">
        <f>+'Health Promotion'!J28</f>
        <v>-950</v>
      </c>
      <c r="I27" s="69">
        <f>+'Other Funds-Revision No. 1'!AE27</f>
        <v>591815</v>
      </c>
      <c r="J27" s="71">
        <f t="shared" si="0"/>
        <v>578574.1594004366</v>
      </c>
    </row>
    <row r="28" spans="1:10" ht="12.75">
      <c r="A28" s="61" t="s">
        <v>45</v>
      </c>
      <c r="B28" s="37" t="str">
        <f>+'Original ABG Allocation'!B28</f>
        <v>DAUPHIN</v>
      </c>
      <c r="C28" s="69">
        <f>+'Regular BG'!M29</f>
        <v>58781</v>
      </c>
      <c r="D28" s="69">
        <f>+'Caregiver Support'!E29</f>
        <v>-128800</v>
      </c>
      <c r="E28" s="69">
        <f>+'Federal Caregiver Support'!I29</f>
        <v>88660</v>
      </c>
      <c r="F28" s="69">
        <f>NSIP!G29</f>
        <v>60732</v>
      </c>
      <c r="G28" s="69">
        <f>+'PA MEDI'!E29</f>
        <v>340.7428220685506</v>
      </c>
      <c r="H28" s="181">
        <f>+'Health Promotion'!J29</f>
        <v>3871</v>
      </c>
      <c r="I28" s="69">
        <f>+'Other Funds-Revision No. 1'!AE28</f>
        <v>1055099</v>
      </c>
      <c r="J28" s="71">
        <f t="shared" si="0"/>
        <v>1138683.7428220685</v>
      </c>
    </row>
    <row r="29" spans="1:10" ht="12.75">
      <c r="A29" s="61" t="s">
        <v>46</v>
      </c>
      <c r="B29" s="37" t="str">
        <f>+'Original ABG Allocation'!B29</f>
        <v>LEBANON</v>
      </c>
      <c r="C29" s="69">
        <f>+'Regular BG'!M30</f>
        <v>19050</v>
      </c>
      <c r="D29" s="69">
        <f>+'Caregiver Support'!E30</f>
        <v>-51410</v>
      </c>
      <c r="E29" s="69">
        <f>+'Federal Caregiver Support'!I30</f>
        <v>45699</v>
      </c>
      <c r="F29" s="69">
        <f>NSIP!G30</f>
        <v>18655</v>
      </c>
      <c r="G29" s="69">
        <f>+'PA MEDI'!E30</f>
        <v>-2263.353408990921</v>
      </c>
      <c r="H29" s="181">
        <f>+'Health Promotion'!J30</f>
        <v>4133</v>
      </c>
      <c r="I29" s="69">
        <f>+'Other Funds-Revision No. 1'!AE29</f>
        <v>977969</v>
      </c>
      <c r="J29" s="71">
        <f t="shared" si="0"/>
        <v>1011832.6465910091</v>
      </c>
    </row>
    <row r="30" spans="1:10" ht="12.75">
      <c r="A30" s="61" t="s">
        <v>47</v>
      </c>
      <c r="B30" s="37" t="str">
        <f>+'Original ABG Allocation'!B30</f>
        <v>YORK</v>
      </c>
      <c r="C30" s="69">
        <f>+'Regular BG'!M31</f>
        <v>79515</v>
      </c>
      <c r="D30" s="69">
        <f>+'Caregiver Support'!E31</f>
        <v>-149422</v>
      </c>
      <c r="E30" s="69">
        <f>+'Federal Caregiver Support'!I31</f>
        <v>107971</v>
      </c>
      <c r="F30" s="69">
        <f>NSIP!G31</f>
        <v>75852</v>
      </c>
      <c r="G30" s="69">
        <f>+'PA MEDI'!E31</f>
        <v>-83.55586379480155</v>
      </c>
      <c r="H30" s="181">
        <f>+'Health Promotion'!J31</f>
        <v>14672</v>
      </c>
      <c r="I30" s="69">
        <f>+'Other Funds-Revision No. 1'!AE30</f>
        <v>2767401</v>
      </c>
      <c r="J30" s="71">
        <f t="shared" si="0"/>
        <v>2895905.444136205</v>
      </c>
    </row>
    <row r="31" spans="1:10" ht="12.75">
      <c r="A31" s="61" t="s">
        <v>48</v>
      </c>
      <c r="B31" s="37" t="str">
        <f>+'Original ABG Allocation'!B31</f>
        <v>LANCASTER</v>
      </c>
      <c r="C31" s="69">
        <f>+'Regular BG'!M32</f>
        <v>127228</v>
      </c>
      <c r="D31" s="69">
        <f>+'Caregiver Support'!E32</f>
        <v>-148828</v>
      </c>
      <c r="E31" s="69">
        <f>+'Federal Caregiver Support'!I32</f>
        <v>145127</v>
      </c>
      <c r="F31" s="69">
        <f>NSIP!G32</f>
        <v>31139</v>
      </c>
      <c r="G31" s="69">
        <f>+'PA MEDI'!E32</f>
        <v>-2577.936198686937</v>
      </c>
      <c r="H31" s="181">
        <f>+'Health Promotion'!J32</f>
        <v>13276</v>
      </c>
      <c r="I31" s="69">
        <f>+'Other Funds-Revision No. 1'!AE31</f>
        <v>2782630.3333333335</v>
      </c>
      <c r="J31" s="71">
        <f t="shared" si="0"/>
        <v>2947994.397134647</v>
      </c>
    </row>
    <row r="32" spans="1:10" ht="12.75">
      <c r="A32" s="61" t="s">
        <v>49</v>
      </c>
      <c r="B32" s="37" t="str">
        <f>+'Original ABG Allocation'!B32</f>
        <v>CHESTER</v>
      </c>
      <c r="C32" s="69">
        <f>+'Regular BG'!M33</f>
        <v>46858</v>
      </c>
      <c r="D32" s="69">
        <f>+'Caregiver Support'!E33</f>
        <v>-86067</v>
      </c>
      <c r="E32" s="69">
        <f>+'Federal Caregiver Support'!I33</f>
        <v>32423</v>
      </c>
      <c r="F32" s="69">
        <f>NSIP!G33</f>
        <v>-16859</v>
      </c>
      <c r="G32" s="69">
        <f>+'PA MEDI'!E33</f>
        <v>-1579.995403751036</v>
      </c>
      <c r="H32" s="181">
        <f>+'Health Promotion'!J33</f>
        <v>19770</v>
      </c>
      <c r="I32" s="69">
        <f>+'Other Funds-Revision No. 1'!AE32</f>
        <v>1084877</v>
      </c>
      <c r="J32" s="71">
        <f t="shared" si="0"/>
        <v>1079422.004596249</v>
      </c>
    </row>
    <row r="33" spans="1:10" ht="12.75">
      <c r="A33" s="61" t="s">
        <v>50</v>
      </c>
      <c r="B33" s="37" t="str">
        <f>+'Original ABG Allocation'!B33</f>
        <v>MONTGOMERY</v>
      </c>
      <c r="C33" s="69">
        <f>+'Regular BG'!M34</f>
        <v>160587</v>
      </c>
      <c r="D33" s="69">
        <f>+'Caregiver Support'!E34</f>
        <v>-177022</v>
      </c>
      <c r="E33" s="69">
        <f>+'Federal Caregiver Support'!I34</f>
        <v>25047</v>
      </c>
      <c r="F33" s="69">
        <f>NSIP!G34</f>
        <v>47047</v>
      </c>
      <c r="G33" s="69">
        <f>+'PA MEDI'!E34</f>
        <v>-5540.87270591213</v>
      </c>
      <c r="H33" s="181">
        <f>+'Health Promotion'!J34</f>
        <v>33218</v>
      </c>
      <c r="I33" s="69">
        <f>+'Other Funds-Revision No. 1'!AE33</f>
        <v>3534305</v>
      </c>
      <c r="J33" s="71">
        <f t="shared" si="0"/>
        <v>3617641.127294088</v>
      </c>
    </row>
    <row r="34" spans="1:10" ht="12.75">
      <c r="A34" s="61" t="s">
        <v>51</v>
      </c>
      <c r="B34" s="37" t="str">
        <f>+'Original ABG Allocation'!B34</f>
        <v>BUCKS</v>
      </c>
      <c r="C34" s="69">
        <f>+'Regular BG'!M35</f>
        <v>123464</v>
      </c>
      <c r="D34" s="69">
        <f>+'Caregiver Support'!E35</f>
        <v>-155142</v>
      </c>
      <c r="E34" s="69">
        <f>+'Federal Caregiver Support'!I35</f>
        <v>37510</v>
      </c>
      <c r="F34" s="69">
        <f>NSIP!G35</f>
        <v>35295</v>
      </c>
      <c r="G34" s="69">
        <f>+'PA MEDI'!E35</f>
        <v>-1885.6215269847453</v>
      </c>
      <c r="H34" s="181">
        <f>+'Health Promotion'!J35</f>
        <v>21070</v>
      </c>
      <c r="I34" s="69">
        <f>+'Other Funds-Revision No. 1'!AE34</f>
        <v>1507104</v>
      </c>
      <c r="J34" s="71">
        <f t="shared" si="0"/>
        <v>1567415.3784730153</v>
      </c>
    </row>
    <row r="35" spans="1:10" ht="12.75">
      <c r="A35" s="61" t="s">
        <v>52</v>
      </c>
      <c r="B35" s="37" t="str">
        <f>+'Original ABG Allocation'!B35</f>
        <v>DELAWARE</v>
      </c>
      <c r="C35" s="69">
        <f>+'Regular BG'!M36</f>
        <v>101809</v>
      </c>
      <c r="D35" s="69">
        <f>+'Caregiver Support'!E36</f>
        <v>-208682</v>
      </c>
      <c r="E35" s="69">
        <f>+'Federal Caregiver Support'!I36</f>
        <v>185496</v>
      </c>
      <c r="F35" s="69">
        <f>NSIP!G36</f>
        <v>28930</v>
      </c>
      <c r="G35" s="69">
        <f>+'PA MEDI'!E36</f>
        <v>-3499.1974295030377</v>
      </c>
      <c r="H35" s="181">
        <f>+'Health Promotion'!J36</f>
        <v>2832</v>
      </c>
      <c r="I35" s="69">
        <f>+'Other Funds-Revision No. 1'!AE35</f>
        <v>1441703</v>
      </c>
      <c r="J35" s="71">
        <f t="shared" si="0"/>
        <v>1548588.802570497</v>
      </c>
    </row>
    <row r="36" spans="1:10" ht="12.75">
      <c r="A36" s="61" t="s">
        <v>53</v>
      </c>
      <c r="B36" s="37" t="str">
        <f>+'Original ABG Allocation'!B36</f>
        <v>PHILADELPHIA</v>
      </c>
      <c r="C36" s="69">
        <f>+'Regular BG'!M37</f>
        <v>-524961</v>
      </c>
      <c r="D36" s="69">
        <f>+'Caregiver Support'!E37</f>
        <v>-1276938</v>
      </c>
      <c r="E36" s="69">
        <f>+'Federal Caregiver Support'!I37</f>
        <v>741846</v>
      </c>
      <c r="F36" s="69">
        <f>NSIP!G37</f>
        <v>185825</v>
      </c>
      <c r="G36" s="69">
        <f>+'PA MEDI'!E37</f>
        <v>59966.02430981971</v>
      </c>
      <c r="H36" s="181">
        <f>+'Health Promotion'!J37</f>
        <v>-65639</v>
      </c>
      <c r="I36" s="69">
        <f>+'Other Funds-Revision No. 1'!AE36</f>
        <v>6341699.75</v>
      </c>
      <c r="J36" s="71">
        <f t="shared" si="0"/>
        <v>5461798.77430982</v>
      </c>
    </row>
    <row r="37" spans="1:10" ht="12.75">
      <c r="A37" s="61" t="s">
        <v>54</v>
      </c>
      <c r="B37" s="37" t="str">
        <f>+'Original ABG Allocation'!B37</f>
        <v>BERKS</v>
      </c>
      <c r="C37" s="69">
        <f>+'Regular BG'!M38</f>
        <v>90334</v>
      </c>
      <c r="D37" s="69">
        <f>+'Caregiver Support'!E38</f>
        <v>-176375</v>
      </c>
      <c r="E37" s="69">
        <f>+'Federal Caregiver Support'!I38</f>
        <v>156778</v>
      </c>
      <c r="F37" s="69">
        <f>NSIP!G38</f>
        <v>21541</v>
      </c>
      <c r="G37" s="69">
        <f>+'PA MEDI'!E38</f>
        <v>745.6540430797577</v>
      </c>
      <c r="H37" s="181">
        <f>+'Health Promotion'!J38</f>
        <v>10639</v>
      </c>
      <c r="I37" s="69">
        <f>+'Other Funds-Revision No. 1'!AE37</f>
        <v>1488615</v>
      </c>
      <c r="J37" s="71">
        <f t="shared" si="0"/>
        <v>1592277.6540430798</v>
      </c>
    </row>
    <row r="38" spans="1:10" ht="12.75">
      <c r="A38" s="61" t="s">
        <v>55</v>
      </c>
      <c r="B38" s="37" t="str">
        <f>+'Original ABG Allocation'!B38</f>
        <v>LEHIGH</v>
      </c>
      <c r="C38" s="69">
        <f>+'Regular BG'!M39</f>
        <v>-54388</v>
      </c>
      <c r="D38" s="69">
        <f>+'Caregiver Support'!E39</f>
        <v>-129345</v>
      </c>
      <c r="E38" s="69">
        <f>+'Federal Caregiver Support'!I39</f>
        <v>14546</v>
      </c>
      <c r="F38" s="69">
        <f>NSIP!G39</f>
        <v>11930</v>
      </c>
      <c r="G38" s="69">
        <f>+'PA MEDI'!E39</f>
        <v>677.8542769229789</v>
      </c>
      <c r="H38" s="181">
        <f>+'Health Promotion'!J39</f>
        <v>14542</v>
      </c>
      <c r="I38" s="69">
        <f>+'Other Funds-Revision No. 1'!AE38</f>
        <v>1340898</v>
      </c>
      <c r="J38" s="71">
        <f aca="true" t="shared" si="1" ref="J38:J57">SUM(C38:I38)</f>
        <v>1198860.854276923</v>
      </c>
    </row>
    <row r="39" spans="1:10" ht="12.75">
      <c r="A39" s="61" t="s">
        <v>56</v>
      </c>
      <c r="B39" s="37" t="str">
        <f>+'Original ABG Allocation'!B39</f>
        <v>NORTHAMPTON</v>
      </c>
      <c r="C39" s="69">
        <f>+'Regular BG'!M40</f>
        <v>14280</v>
      </c>
      <c r="D39" s="69">
        <f>+'Caregiver Support'!E40</f>
        <v>-115116</v>
      </c>
      <c r="E39" s="69">
        <f>+'Federal Caregiver Support'!I40</f>
        <v>138001</v>
      </c>
      <c r="F39" s="69">
        <f>NSIP!G40</f>
        <v>28002</v>
      </c>
      <c r="G39" s="69">
        <f>+'PA MEDI'!E40</f>
        <v>-1933.7962711448708</v>
      </c>
      <c r="H39" s="181">
        <f>+'Health Promotion'!J40</f>
        <v>6170</v>
      </c>
      <c r="I39" s="69">
        <f>+'Other Funds-Revision No. 1'!AE39</f>
        <v>1570116.6666666667</v>
      </c>
      <c r="J39" s="71">
        <f t="shared" si="1"/>
        <v>1639519.8703955219</v>
      </c>
    </row>
    <row r="40" spans="1:10" ht="12.75">
      <c r="A40" s="61" t="s">
        <v>57</v>
      </c>
      <c r="B40" s="37" t="str">
        <f>+'Original ABG Allocation'!B40</f>
        <v>PIKE</v>
      </c>
      <c r="C40" s="69">
        <f>+'Regular BG'!M41</f>
        <v>47420</v>
      </c>
      <c r="D40" s="69">
        <f>+'Caregiver Support'!E41</f>
        <v>-19051</v>
      </c>
      <c r="E40" s="69">
        <f>+'Federal Caregiver Support'!I41</f>
        <v>24071</v>
      </c>
      <c r="F40" s="69">
        <f>NSIP!G41</f>
        <v>496</v>
      </c>
      <c r="G40" s="69">
        <f>+'PA MEDI'!E41</f>
        <v>-2961.632137448237</v>
      </c>
      <c r="H40" s="181">
        <f>+'Health Promotion'!J41</f>
        <v>2299</v>
      </c>
      <c r="I40" s="69">
        <f>+'Other Funds-Revision No. 1'!AE40</f>
        <v>549833.6599999999</v>
      </c>
      <c r="J40" s="71">
        <f t="shared" si="1"/>
        <v>602107.0278625516</v>
      </c>
    </row>
    <row r="41" spans="1:10" ht="12.75">
      <c r="A41" s="61" t="s">
        <v>58</v>
      </c>
      <c r="B41" s="37" t="str">
        <f>+'Original ABG Allocation'!B41</f>
        <v>B/S/S/T</v>
      </c>
      <c r="C41" s="69">
        <f>+'Regular BG'!M42</f>
        <v>49606</v>
      </c>
      <c r="D41" s="69">
        <f>+'Caregiver Support'!E42</f>
        <v>-105886</v>
      </c>
      <c r="E41" s="69">
        <f>+'Federal Caregiver Support'!I42</f>
        <v>6965</v>
      </c>
      <c r="F41" s="69">
        <f>NSIP!G42</f>
        <v>20922</v>
      </c>
      <c r="G41" s="69">
        <f>+'PA MEDI'!E42</f>
        <v>-1787.5756910929413</v>
      </c>
      <c r="H41" s="181">
        <f>+'Health Promotion'!J42</f>
        <v>2008</v>
      </c>
      <c r="I41" s="69">
        <f>+'Other Funds-Revision No. 1'!AE41</f>
        <v>1277666</v>
      </c>
      <c r="J41" s="71">
        <f t="shared" si="1"/>
        <v>1249493.424308907</v>
      </c>
    </row>
    <row r="42" spans="1:10" ht="12.75">
      <c r="A42" s="61" t="s">
        <v>59</v>
      </c>
      <c r="B42" s="37" t="str">
        <f>+'Original ABG Allocation'!B42</f>
        <v>LUZERNE/WYOMING</v>
      </c>
      <c r="C42" s="69">
        <f>+'Regular BG'!M43</f>
        <v>-93238</v>
      </c>
      <c r="D42" s="69">
        <f>+'Caregiver Support'!E43</f>
        <v>-257994</v>
      </c>
      <c r="E42" s="69">
        <f>+'Federal Caregiver Support'!I43</f>
        <v>45673</v>
      </c>
      <c r="F42" s="69">
        <f>NSIP!G43</f>
        <v>-18843</v>
      </c>
      <c r="G42" s="69">
        <f>+'PA MEDI'!E43</f>
        <v>-6427.453105577413</v>
      </c>
      <c r="H42" s="181">
        <f>+'Health Promotion'!J43</f>
        <v>-17473</v>
      </c>
      <c r="I42" s="69">
        <f>+'Other Funds-Revision No. 1'!AE42</f>
        <v>647550.92</v>
      </c>
      <c r="J42" s="71">
        <f t="shared" si="1"/>
        <v>299248.46689442266</v>
      </c>
    </row>
    <row r="43" spans="1:10" ht="12.75">
      <c r="A43" s="61" t="s">
        <v>60</v>
      </c>
      <c r="B43" s="37" t="str">
        <f>+'Original ABG Allocation'!B43</f>
        <v>LACKAWANNA</v>
      </c>
      <c r="C43" s="69">
        <f>+'Regular BG'!M44</f>
        <v>-48159</v>
      </c>
      <c r="D43" s="69">
        <f>+'Caregiver Support'!E44</f>
        <v>-152183</v>
      </c>
      <c r="E43" s="69">
        <f>+'Federal Caregiver Support'!I44</f>
        <v>260134</v>
      </c>
      <c r="F43" s="69">
        <f>NSIP!G44</f>
        <v>32833</v>
      </c>
      <c r="G43" s="69">
        <f>+'PA MEDI'!E44</f>
        <v>-3136.4278992768213</v>
      </c>
      <c r="H43" s="181">
        <f>+'Health Promotion'!J44</f>
        <v>-11152</v>
      </c>
      <c r="I43" s="69">
        <f>+'Other Funds-Revision No. 1'!AE43</f>
        <v>1367650</v>
      </c>
      <c r="J43" s="71">
        <f t="shared" si="1"/>
        <v>1445986.5721007232</v>
      </c>
    </row>
    <row r="44" spans="1:10" ht="12.75">
      <c r="A44" s="61" t="s">
        <v>61</v>
      </c>
      <c r="B44" s="37" t="str">
        <f>+'Original ABG Allocation'!B44</f>
        <v>CARBON</v>
      </c>
      <c r="C44" s="69">
        <f>+'Regular BG'!M45</f>
        <v>24888</v>
      </c>
      <c r="D44" s="69">
        <f>+'Caregiver Support'!E45</f>
        <v>-33161</v>
      </c>
      <c r="E44" s="69">
        <f>+'Federal Caregiver Support'!I45</f>
        <v>14446</v>
      </c>
      <c r="F44" s="69">
        <f>NSIP!G45</f>
        <v>5292</v>
      </c>
      <c r="G44" s="69">
        <f>+'PA MEDI'!E45</f>
        <v>-3577.3805419883465</v>
      </c>
      <c r="H44" s="181">
        <f>+'Health Promotion'!J45</f>
        <v>1333</v>
      </c>
      <c r="I44" s="69">
        <f>+'Other Funds-Revision No. 1'!AE44</f>
        <v>653910</v>
      </c>
      <c r="J44" s="71">
        <f t="shared" si="1"/>
        <v>663130.6194580117</v>
      </c>
    </row>
    <row r="45" spans="1:10" ht="12.75">
      <c r="A45" s="61" t="s">
        <v>62</v>
      </c>
      <c r="B45" s="37" t="str">
        <f>+'Original ABG Allocation'!B45</f>
        <v>SCHUYLKILL</v>
      </c>
      <c r="C45" s="69">
        <f>+'Regular BG'!M46</f>
        <v>33728</v>
      </c>
      <c r="D45" s="69">
        <f>+'Caregiver Support'!E46</f>
        <v>-136123</v>
      </c>
      <c r="E45" s="69">
        <f>+'Federal Caregiver Support'!I46</f>
        <v>99271</v>
      </c>
      <c r="F45" s="69">
        <f>NSIP!G46</f>
        <v>10990</v>
      </c>
      <c r="G45" s="69">
        <f>+'PA MEDI'!E46</f>
        <v>-3977.293658924462</v>
      </c>
      <c r="H45" s="181">
        <f>+'Health Promotion'!J46</f>
        <v>-8291</v>
      </c>
      <c r="I45" s="69">
        <f>+'Other Funds-Revision No. 1'!AE45</f>
        <v>631108</v>
      </c>
      <c r="J45" s="71">
        <f t="shared" si="1"/>
        <v>626705.7063410756</v>
      </c>
    </row>
    <row r="46" spans="1:10" ht="12.75">
      <c r="A46" s="61" t="s">
        <v>63</v>
      </c>
      <c r="B46" s="37" t="str">
        <f>+'Original ABG Allocation'!B46</f>
        <v>CLEARFIELD</v>
      </c>
      <c r="C46" s="69">
        <f>+'Regular BG'!M47</f>
        <v>18490</v>
      </c>
      <c r="D46" s="69">
        <f>+'Caregiver Support'!E47</f>
        <v>-59759</v>
      </c>
      <c r="E46" s="69">
        <f>+'Federal Caregiver Support'!I47</f>
        <v>49478</v>
      </c>
      <c r="F46" s="69">
        <f>NSIP!G47</f>
        <v>8353</v>
      </c>
      <c r="G46" s="69">
        <f>+'PA MEDI'!E47</f>
        <v>-2008.1104540063861</v>
      </c>
      <c r="H46" s="181">
        <f>+'Health Promotion'!J47</f>
        <v>-676</v>
      </c>
      <c r="I46" s="69">
        <f>+'Other Funds-Revision No. 1'!AE46</f>
        <v>1268502.6</v>
      </c>
      <c r="J46" s="71">
        <f t="shared" si="1"/>
        <v>1282380.4895459937</v>
      </c>
    </row>
    <row r="47" spans="1:10" ht="12.75">
      <c r="A47" s="61" t="s">
        <v>64</v>
      </c>
      <c r="B47" s="37" t="str">
        <f>+'Original ABG Allocation'!B47</f>
        <v>JEFFERSON</v>
      </c>
      <c r="C47" s="69">
        <f>+'Regular BG'!M48</f>
        <v>-15279</v>
      </c>
      <c r="D47" s="69">
        <f>+'Caregiver Support'!E48</f>
        <v>-38709</v>
      </c>
      <c r="E47" s="69">
        <f>+'Federal Caregiver Support'!I48</f>
        <v>39738</v>
      </c>
      <c r="F47" s="69">
        <f>NSIP!G48</f>
        <v>6792</v>
      </c>
      <c r="G47" s="69">
        <f>+'PA MEDI'!E48</f>
        <v>-5156.4147904373485</v>
      </c>
      <c r="H47" s="181">
        <f>+'Health Promotion'!J48</f>
        <v>-1849</v>
      </c>
      <c r="I47" s="69">
        <f>+'Other Funds-Revision No. 1'!AE47</f>
        <v>404720</v>
      </c>
      <c r="J47" s="71">
        <f t="shared" si="1"/>
        <v>390256.5852095627</v>
      </c>
    </row>
    <row r="48" spans="1:10" ht="12.75">
      <c r="A48" s="61" t="s">
        <v>65</v>
      </c>
      <c r="B48" s="37" t="str">
        <f>+'Original ABG Allocation'!B48</f>
        <v>FOREST/WARREN</v>
      </c>
      <c r="C48" s="69">
        <f>+'Regular BG'!M49</f>
        <v>1161</v>
      </c>
      <c r="D48" s="69">
        <f>+'Caregiver Support'!E49</f>
        <v>-25704</v>
      </c>
      <c r="E48" s="69">
        <f>+'Federal Caregiver Support'!I49</f>
        <v>22849</v>
      </c>
      <c r="F48" s="69">
        <f>NSIP!G49</f>
        <v>2718</v>
      </c>
      <c r="G48" s="69">
        <f>+'PA MEDI'!E49</f>
        <v>-4269.265958811018</v>
      </c>
      <c r="H48" s="181">
        <f>+'Health Promotion'!J49</f>
        <v>365</v>
      </c>
      <c r="I48" s="69">
        <f>+'Other Funds-Revision No. 1'!AE48</f>
        <v>551999</v>
      </c>
      <c r="J48" s="71">
        <f t="shared" si="1"/>
        <v>549118.734041189</v>
      </c>
    </row>
    <row r="49" spans="1:10" ht="12.75">
      <c r="A49" s="61" t="s">
        <v>66</v>
      </c>
      <c r="B49" s="37" t="str">
        <f>+'Original ABG Allocation'!B49</f>
        <v>VENANGO</v>
      </c>
      <c r="C49" s="69">
        <f>+'Regular BG'!M50</f>
        <v>20770</v>
      </c>
      <c r="D49" s="69">
        <f>+'Caregiver Support'!E50</f>
        <v>-36433</v>
      </c>
      <c r="E49" s="69">
        <f>+'Federal Caregiver Support'!I50</f>
        <v>17117</v>
      </c>
      <c r="F49" s="69">
        <f>NSIP!G50</f>
        <v>11252</v>
      </c>
      <c r="G49" s="69">
        <f>+'PA MEDI'!E50</f>
        <v>-4018.9615441047063</v>
      </c>
      <c r="H49" s="181">
        <f>+'Health Promotion'!J50</f>
        <v>105</v>
      </c>
      <c r="I49" s="69">
        <f>+'Other Funds-Revision No. 1'!AE49</f>
        <v>597402</v>
      </c>
      <c r="J49" s="71">
        <f t="shared" si="1"/>
        <v>606194.0384558953</v>
      </c>
    </row>
    <row r="50" spans="1:10" ht="12.75">
      <c r="A50" s="61" t="s">
        <v>67</v>
      </c>
      <c r="B50" s="37" t="str">
        <f>+'Original ABG Allocation'!B50</f>
        <v>ARMSTRONG</v>
      </c>
      <c r="C50" s="69">
        <f>+'Regular BG'!M51</f>
        <v>-16248</v>
      </c>
      <c r="D50" s="69">
        <f>+'Caregiver Support'!E51</f>
        <v>-56620</v>
      </c>
      <c r="E50" s="69">
        <f>+'Federal Caregiver Support'!I51</f>
        <v>164017</v>
      </c>
      <c r="F50" s="69">
        <f>NSIP!G51</f>
        <v>19964</v>
      </c>
      <c r="G50" s="69">
        <f>+'PA MEDI'!E51</f>
        <v>-2551.334800869381</v>
      </c>
      <c r="H50" s="181">
        <f>+'Health Promotion'!J51</f>
        <v>-269</v>
      </c>
      <c r="I50" s="69">
        <f>+'Other Funds-Revision No. 1'!AE50</f>
        <v>577516</v>
      </c>
      <c r="J50" s="71">
        <f t="shared" si="1"/>
        <v>685808.6651991307</v>
      </c>
    </row>
    <row r="51" spans="1:10" ht="12.75">
      <c r="A51" s="61" t="s">
        <v>68</v>
      </c>
      <c r="B51" s="37" t="str">
        <f>+'Original ABG Allocation'!B51</f>
        <v>LAWRENCE</v>
      </c>
      <c r="C51" s="69">
        <f>+'Regular BG'!M52</f>
        <v>-23733</v>
      </c>
      <c r="D51" s="69">
        <f>+'Caregiver Support'!E52</f>
        <v>-59556</v>
      </c>
      <c r="E51" s="69">
        <f>+'Federal Caregiver Support'!I52</f>
        <v>52839</v>
      </c>
      <c r="F51" s="69">
        <f>NSIP!G52</f>
        <v>9936</v>
      </c>
      <c r="G51" s="69">
        <f>+'PA MEDI'!E52</f>
        <v>-1916.24138865852</v>
      </c>
      <c r="H51" s="181">
        <f>+'Health Promotion'!J52</f>
        <v>-762</v>
      </c>
      <c r="I51" s="69">
        <f>+'Other Funds-Revision No. 1'!AE51</f>
        <v>553234.72</v>
      </c>
      <c r="J51" s="71">
        <f t="shared" si="1"/>
        <v>530042.4786113414</v>
      </c>
    </row>
    <row r="52" spans="1:10" ht="12.75">
      <c r="A52" s="61" t="s">
        <v>69</v>
      </c>
      <c r="B52" s="37" t="str">
        <f>+'Original ABG Allocation'!B52</f>
        <v>MERCER</v>
      </c>
      <c r="C52" s="69">
        <f>+'Regular BG'!M53</f>
        <v>5599</v>
      </c>
      <c r="D52" s="69">
        <f>+'Caregiver Support'!E53</f>
        <v>-60237</v>
      </c>
      <c r="E52" s="69">
        <f>+'Federal Caregiver Support'!I53</f>
        <v>44042</v>
      </c>
      <c r="F52" s="69">
        <f>NSIP!G53</f>
        <v>25925</v>
      </c>
      <c r="G52" s="69">
        <f>+'PA MEDI'!E53</f>
        <v>-2827.852635246698</v>
      </c>
      <c r="H52" s="181">
        <f>+'Health Promotion'!J53</f>
        <v>530</v>
      </c>
      <c r="I52" s="69">
        <f>+'Other Funds-Revision No. 1'!AE52</f>
        <v>527044</v>
      </c>
      <c r="J52" s="71">
        <f t="shared" si="1"/>
        <v>540075.1473647533</v>
      </c>
    </row>
    <row r="53" spans="1:10" ht="12.75">
      <c r="A53" s="61" t="s">
        <v>70</v>
      </c>
      <c r="B53" s="37" t="str">
        <f>+'Original ABG Allocation'!B53</f>
        <v>MONROE</v>
      </c>
      <c r="C53" s="69">
        <f>+'Regular BG'!M54</f>
        <v>76263</v>
      </c>
      <c r="D53" s="69">
        <f>+'Caregiver Support'!E54</f>
        <v>-35222</v>
      </c>
      <c r="E53" s="69">
        <f>+'Federal Caregiver Support'!I54</f>
        <v>12113</v>
      </c>
      <c r="F53" s="69">
        <f>NSIP!G54</f>
        <v>39177</v>
      </c>
      <c r="G53" s="69">
        <f>+'PA MEDI'!E54</f>
        <v>1596.2404578955848</v>
      </c>
      <c r="H53" s="181">
        <f>+'Health Promotion'!J54</f>
        <v>13195</v>
      </c>
      <c r="I53" s="69">
        <f>+'Other Funds-Revision No. 1'!AE53</f>
        <v>1234128</v>
      </c>
      <c r="J53" s="71">
        <f t="shared" si="1"/>
        <v>1341250.2404578957</v>
      </c>
    </row>
    <row r="54" spans="1:10" ht="12.75">
      <c r="A54" s="61" t="s">
        <v>71</v>
      </c>
      <c r="B54" s="37" t="str">
        <f>+'Original ABG Allocation'!B54</f>
        <v>CLARION</v>
      </c>
      <c r="C54" s="69">
        <f>+'Regular BG'!M55</f>
        <v>-490</v>
      </c>
      <c r="D54" s="69">
        <f>+'Caregiver Support'!E55</f>
        <v>-24651</v>
      </c>
      <c r="E54" s="69">
        <f>+'Federal Caregiver Support'!I55</f>
        <v>24748</v>
      </c>
      <c r="F54" s="69">
        <f>NSIP!G55</f>
        <v>2557</v>
      </c>
      <c r="G54" s="69">
        <f>+'PA MEDI'!E55</f>
        <v>-5499.122473192155</v>
      </c>
      <c r="H54" s="181">
        <f>+'Health Promotion'!J55</f>
        <v>-1434</v>
      </c>
      <c r="I54" s="69">
        <f>+'Other Funds-Revision No. 1'!AE54</f>
        <v>449716.83</v>
      </c>
      <c r="J54" s="71">
        <f t="shared" si="1"/>
        <v>444947.70752680785</v>
      </c>
    </row>
    <row r="55" spans="1:10" ht="12.75">
      <c r="A55" s="61" t="s">
        <v>72</v>
      </c>
      <c r="B55" s="37" t="str">
        <f>+'Original ABG Allocation'!B55</f>
        <v>BUTLER</v>
      </c>
      <c r="C55" s="69">
        <f>+'Regular BG'!M56</f>
        <v>13240</v>
      </c>
      <c r="D55" s="69">
        <f>+'Caregiver Support'!E56</f>
        <v>-78249</v>
      </c>
      <c r="E55" s="69">
        <f>+'Federal Caregiver Support'!I56</f>
        <v>24555</v>
      </c>
      <c r="F55" s="69">
        <f>NSIP!G56</f>
        <v>12063</v>
      </c>
      <c r="G55" s="69">
        <f>+'PA MEDI'!E56</f>
        <v>-2909.1214201605435</v>
      </c>
      <c r="H55" s="181">
        <f>+'Health Promotion'!J56</f>
        <v>5912</v>
      </c>
      <c r="I55" s="69">
        <f>+'Other Funds-Revision No. 1'!AE55</f>
        <v>922203</v>
      </c>
      <c r="J55" s="71">
        <f t="shared" si="1"/>
        <v>896814.8785798395</v>
      </c>
    </row>
    <row r="56" spans="1:10" ht="12.75">
      <c r="A56" s="61" t="s">
        <v>73</v>
      </c>
      <c r="B56" s="37" t="str">
        <f>+'Original ABG Allocation'!B56</f>
        <v>POTTER</v>
      </c>
      <c r="C56" s="69">
        <f>+'Regular BG'!M57</f>
        <v>-6783</v>
      </c>
      <c r="D56" s="69">
        <f>+'Caregiver Support'!E57</f>
        <v>-19052</v>
      </c>
      <c r="E56" s="69">
        <f>+'Federal Caregiver Support'!I57</f>
        <v>38581</v>
      </c>
      <c r="F56" s="69">
        <f>NSIP!G57</f>
        <v>-428</v>
      </c>
      <c r="G56" s="69">
        <f>+'PA MEDI'!E57</f>
        <v>-7780.635708395423</v>
      </c>
      <c r="H56" s="181">
        <f>+'Health Promotion'!J57</f>
        <v>-4687</v>
      </c>
      <c r="I56" s="69">
        <f>+'Other Funds-Revision No. 1'!AE56</f>
        <v>309980</v>
      </c>
      <c r="J56" s="71">
        <f t="shared" si="1"/>
        <v>309830.36429160455</v>
      </c>
    </row>
    <row r="57" spans="1:10" ht="12.75">
      <c r="A57" s="61" t="s">
        <v>74</v>
      </c>
      <c r="B57" s="37" t="str">
        <f>+'Original ABG Allocation'!B57</f>
        <v>WAYNE</v>
      </c>
      <c r="C57" s="72">
        <f>+'Regular BG'!M58</f>
        <v>27806</v>
      </c>
      <c r="D57" s="69">
        <f>+'Caregiver Support'!E58</f>
        <v>-26626</v>
      </c>
      <c r="E57" s="72">
        <f>+'Federal Caregiver Support'!I58</f>
        <v>57632</v>
      </c>
      <c r="F57" s="69">
        <f>NSIP!G58</f>
        <v>8903</v>
      </c>
      <c r="G57" s="69">
        <f>+'PA MEDI'!E58</f>
        <v>-3371.7513759612993</v>
      </c>
      <c r="H57" s="72">
        <f>+'Health Promotion'!J58</f>
        <v>1003</v>
      </c>
      <c r="I57" s="72">
        <f>+'Other Funds-Revision No. 1'!AE57</f>
        <v>1099425</v>
      </c>
      <c r="J57" s="73">
        <f t="shared" si="1"/>
        <v>1164771.2486240386</v>
      </c>
    </row>
    <row r="58" spans="1:10" ht="13.5" thickBot="1">
      <c r="A58" s="17"/>
      <c r="B58" s="37" t="s">
        <v>147</v>
      </c>
      <c r="C58" s="74">
        <f aca="true" t="shared" si="2" ref="C58:J58">SUM(C6:C57)</f>
        <v>0</v>
      </c>
      <c r="D58" s="74">
        <f t="shared" si="2"/>
        <v>-6570826</v>
      </c>
      <c r="E58" s="74">
        <f t="shared" si="2"/>
        <v>4907008</v>
      </c>
      <c r="F58" s="74">
        <f t="shared" si="2"/>
        <v>1036557</v>
      </c>
      <c r="G58" s="74">
        <f t="shared" si="2"/>
        <v>-104792.99999999983</v>
      </c>
      <c r="H58" s="74">
        <f t="shared" si="2"/>
        <v>0</v>
      </c>
      <c r="I58" s="74">
        <f t="shared" si="2"/>
        <v>66002339.8</v>
      </c>
      <c r="J58" s="74">
        <f t="shared" si="2"/>
        <v>65270285.8</v>
      </c>
    </row>
    <row r="59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E6" sqref="E6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3.8515625" style="15" bestFit="1" customWidth="1"/>
    <col min="6" max="6" width="22.8515625" style="15" bestFit="1" customWidth="1"/>
    <col min="7" max="7" width="10.57421875" style="1" bestFit="1" customWidth="1"/>
    <col min="8" max="8" width="9.7109375" style="1" customWidth="1"/>
    <col min="9" max="9" width="10.7109375" style="1" customWidth="1"/>
    <col min="10" max="10" width="12.8515625" style="1" customWidth="1"/>
    <col min="11" max="11" width="14.28125" style="1" customWidth="1"/>
    <col min="12" max="12" width="15.7109375" style="1" customWidth="1"/>
    <col min="13" max="13" width="14.7109375" style="1" customWidth="1"/>
    <col min="14" max="14" width="10.28125" style="1" customWidth="1"/>
    <col min="15" max="15" width="15.140625" style="1" bestFit="1" customWidth="1"/>
    <col min="16" max="16" width="13.140625" style="1" bestFit="1" customWidth="1"/>
    <col min="17" max="17" width="11.57421875" style="1" bestFit="1" customWidth="1"/>
    <col min="18" max="18" width="13.140625" style="1" bestFit="1" customWidth="1"/>
    <col min="19" max="27" width="17.00390625" style="1" customWidth="1"/>
    <col min="28" max="28" width="17.140625" style="1" customWidth="1"/>
    <col min="29" max="29" width="16.57421875" style="1" customWidth="1"/>
    <col min="30" max="30" width="16.00390625" style="1" bestFit="1" customWidth="1"/>
    <col min="31" max="31" width="15.7109375" style="1" customWidth="1"/>
    <col min="32" max="32" width="12.7109375" style="1" bestFit="1" customWidth="1"/>
    <col min="33" max="16384" width="9.140625" style="1" customWidth="1"/>
  </cols>
  <sheetData>
    <row r="1" ht="12.75">
      <c r="A1" s="44" t="s">
        <v>228</v>
      </c>
    </row>
    <row r="2" spans="1:32" s="2" customFormat="1" ht="12.75">
      <c r="A2" s="1" t="s">
        <v>143</v>
      </c>
      <c r="B2" s="1"/>
      <c r="D2" s="1"/>
      <c r="E2" s="15"/>
      <c r="F2" s="15"/>
      <c r="G2" s="1"/>
      <c r="H2" s="1"/>
      <c r="I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9" customFormat="1" ht="12.75">
      <c r="A3" s="48" t="str">
        <f>+'Original ABG Allocation'!A3</f>
        <v>FY 2021-22</v>
      </c>
      <c r="B3" s="1"/>
      <c r="C3" s="107" t="str">
        <f>+'Other Funds-Revision No. 2'!C3</f>
        <v>(1)</v>
      </c>
      <c r="D3" s="107" t="str">
        <f>+'Other Funds-Revision No. 2'!D3</f>
        <v>(2)</v>
      </c>
      <c r="E3" s="107" t="str">
        <f>+'Other Funds-Revision No. 2'!E3</f>
        <v>(3)</v>
      </c>
      <c r="F3" s="107" t="str">
        <f>+'Other Funds-Revision No. 2'!F3</f>
        <v>(3)</v>
      </c>
      <c r="G3" s="107" t="str">
        <f>+'Other Funds-Revision No. 2'!G3</f>
        <v>(4)</v>
      </c>
      <c r="H3" s="107" t="str">
        <f>+'Other Funds-Revision No. 2'!H3</f>
        <v>(5)</v>
      </c>
      <c r="I3" s="107" t="str">
        <f>+'Other Funds-Revision No. 2'!I3</f>
        <v>(6)</v>
      </c>
      <c r="J3" s="107" t="str">
        <f>+'Other Funds-Revision No. 2'!J3</f>
        <v>(7)</v>
      </c>
      <c r="K3" s="107" t="str">
        <f>+'Other Funds-Revision No. 2'!K3</f>
        <v>(8)</v>
      </c>
      <c r="L3" s="107" t="str">
        <f>+'Other Funds-Revision No. 2'!L3</f>
        <v>(9)</v>
      </c>
      <c r="M3" s="107" t="str">
        <f>+'Other Funds-Revision No. 2'!M3</f>
        <v>(10)</v>
      </c>
      <c r="N3" s="107" t="str">
        <f>+'Other Funds-Revision No. 2'!N3</f>
        <v>(11)</v>
      </c>
      <c r="O3" s="107" t="str">
        <f>+'Other Funds-Revision No. 2'!O3</f>
        <v>(12)</v>
      </c>
      <c r="P3" s="107" t="str">
        <f>+'Other Funds-Revision No. 2'!P3</f>
        <v>(13)</v>
      </c>
      <c r="Q3" s="107" t="str">
        <f>+'Other Funds-Revision No. 2'!Q3</f>
        <v>(14)</v>
      </c>
      <c r="R3" s="107" t="str">
        <f>+'Other Funds-Revision No. 2'!R3</f>
        <v>(15)</v>
      </c>
      <c r="S3" s="107" t="str">
        <f>+'Other Funds-Revision No. 2'!S3</f>
        <v>(16)</v>
      </c>
      <c r="T3" s="107" t="str">
        <f>+'Other Funds-Revision No. 2'!T3</f>
        <v>(17)</v>
      </c>
      <c r="U3" s="107" t="str">
        <f>+'Other Funds-Revision No. 2'!U3</f>
        <v>(18)</v>
      </c>
      <c r="V3" s="107" t="str">
        <f>+'Other Funds-Revision No. 2'!V3</f>
        <v>(19)</v>
      </c>
      <c r="W3" s="107" t="str">
        <f>+'Other Funds-Revision No. 2'!W3</f>
        <v>(20)</v>
      </c>
      <c r="X3" s="107" t="str">
        <f>+'Other Funds-Revision No. 2'!X3</f>
        <v>(21)</v>
      </c>
      <c r="Y3" s="107" t="str">
        <f>+'Other Funds-Revision No. 2'!Y3</f>
        <v>(22)</v>
      </c>
      <c r="Z3" s="107" t="str">
        <f>+'Other Funds-Revision No. 2'!Z3</f>
        <v>(23)</v>
      </c>
      <c r="AA3" s="107" t="str">
        <f>+'Other Funds-Revision No. 2'!AA3</f>
        <v>(24)</v>
      </c>
      <c r="AB3" s="107" t="str">
        <f>+'Other Funds-Revision No. 2'!AB3</f>
        <v>(25)</v>
      </c>
      <c r="AC3" s="107" t="str">
        <f>+'Other Funds-Revision No. 2'!AC3</f>
        <v>(26)</v>
      </c>
      <c r="AD3" s="107" t="str">
        <f>+'Other Funds-Revision No. 2'!AD3</f>
        <v>(27)</v>
      </c>
      <c r="AE3" s="107" t="str">
        <f>+'Other Funds-Revision No. 2'!AE3</f>
        <v>(28)</v>
      </c>
      <c r="AF3" s="107"/>
    </row>
    <row r="4" spans="1:32" s="51" customFormat="1" ht="12.75">
      <c r="A4" s="1"/>
      <c r="B4" s="2"/>
      <c r="C4" s="107" t="str">
        <f>+'Other Funds-Revision No. 2'!C4</f>
        <v>Ombudsman</v>
      </c>
      <c r="D4" s="107" t="str">
        <f>+'Other Funds-Revision No. 2'!D4</f>
        <v>Ombudsman</v>
      </c>
      <c r="E4" s="107" t="str">
        <f>+'Other Funds-Revision No. 2'!E4</f>
        <v>Ombudsman</v>
      </c>
      <c r="F4" s="107" t="str">
        <f>+'Other Funds-Revision No. 2'!F4</f>
        <v>Ombudsman</v>
      </c>
      <c r="G4" s="107" t="str">
        <f>+'Other Funds-Revision No. 2'!G4</f>
        <v>PA MEDI</v>
      </c>
      <c r="H4" s="107" t="str">
        <f>+'Other Funds-Revision No. 2'!H4</f>
        <v>PA MEDI</v>
      </c>
      <c r="I4" s="107" t="str">
        <f>+'Other Funds-Revision No. 2'!I4</f>
        <v>PA MEDI</v>
      </c>
      <c r="J4" s="107" t="str">
        <f>+'Other Funds-Revision No. 2'!J4</f>
        <v>PA MEDI</v>
      </c>
      <c r="K4" s="107" t="str">
        <f>+'Other Funds-Revision No. 2'!K4</f>
        <v>PA MEDI</v>
      </c>
      <c r="L4" s="107" t="str">
        <f>+'Other Funds-Revision No. 2'!L4</f>
        <v>OPTIONS</v>
      </c>
      <c r="M4" s="107" t="str">
        <f>+'Other Funds-Revision No. 2'!M4</f>
        <v>Block Grant</v>
      </c>
      <c r="N4" s="107">
        <f>+'Other Funds-Revision No. 2'!N4</f>
        <v>0</v>
      </c>
      <c r="O4" s="107" t="str">
        <f>+'Other Funds-Revision No. 2'!O4</f>
        <v>Protective</v>
      </c>
      <c r="P4" s="107" t="str">
        <f>+'Other Funds-Revision No. 2'!P4</f>
        <v>PS</v>
      </c>
      <c r="Q4" s="107" t="str">
        <f>+'Other Funds-Revision No. 2'!Q4</f>
        <v>OPTIONS</v>
      </c>
      <c r="R4" s="107" t="str">
        <f>+'Other Funds-Revision No. 2'!R4</f>
        <v>Block Grant</v>
      </c>
      <c r="S4" s="107" t="str">
        <f>+'Other Funds-Revision No. 2'!S4</f>
        <v>ARPA </v>
      </c>
      <c r="T4" s="107" t="str">
        <f>+'Other Funds-Revision No. 2'!T4</f>
        <v>ARPA</v>
      </c>
      <c r="U4" s="107" t="str">
        <f>+'Other Funds-Revision No. 2'!U4</f>
        <v>ARPA</v>
      </c>
      <c r="V4" s="107" t="str">
        <f>+'Other Funds-Revision No. 2'!V4</f>
        <v>ARPA</v>
      </c>
      <c r="W4" s="107" t="str">
        <f>+'Other Funds-Revision No. 2'!W4</f>
        <v>ARPA</v>
      </c>
      <c r="X4" s="107" t="str">
        <f>+'Other Funds-Revision No. 2'!X4</f>
        <v>ADRC</v>
      </c>
      <c r="Y4" s="107" t="str">
        <f>+'Other Funds-Revision No. 2'!Y4</f>
        <v>FFCRA</v>
      </c>
      <c r="Z4" s="107" t="str">
        <f>+'Other Funds-Revision No. 2'!Z4</f>
        <v>FFCRA </v>
      </c>
      <c r="AA4" s="107" t="str">
        <f>+'Other Funds-Revision No. 2'!AA4</f>
        <v>CARES</v>
      </c>
      <c r="AB4" s="107" t="str">
        <f>+'Other Funds-Revision No. 2'!AB4</f>
        <v>CARES</v>
      </c>
      <c r="AC4" s="107" t="str">
        <f>+'Other Funds-Revision No. 2'!AC4</f>
        <v>CARES</v>
      </c>
      <c r="AD4" s="107" t="str">
        <f>+'Other Funds-Revision No. 2'!AD4</f>
        <v>PS Reserve Staff</v>
      </c>
      <c r="AE4" s="107" t="str">
        <f>+'Other Funds-Revision No. 2'!AE4</f>
        <v>Senior Center</v>
      </c>
      <c r="AF4" s="107" t="str">
        <f>+'Other Funds-Revision No. 2'!AF4</f>
        <v>TOTAL</v>
      </c>
    </row>
    <row r="5" spans="1:32" s="51" customFormat="1" ht="12.75">
      <c r="A5" s="1"/>
      <c r="B5" s="2"/>
      <c r="C5" s="107" t="str">
        <f>+'Other Funds-Revision No. 2'!C5</f>
        <v>ROC</v>
      </c>
      <c r="D5" s="107" t="str">
        <f>+'Other Funds-Revision No. 2'!D5</f>
        <v>Volunteers</v>
      </c>
      <c r="E5" s="107" t="str">
        <f>+'Other Funds-Revision No. 2'!E5</f>
        <v>Fed Care Act </v>
      </c>
      <c r="F5" s="107" t="str">
        <f>+'Other Funds-Revision No. 2'!F5</f>
        <v>Fed Addl Care Act</v>
      </c>
      <c r="G5" s="107" t="str">
        <f>+'Other Funds-Revision No. 2'!G5</f>
        <v>Reg. Staff</v>
      </c>
      <c r="H5" s="107" t="str">
        <f>+'Other Funds-Revision No. 2'!H5</f>
        <v>Helpline</v>
      </c>
      <c r="I5" s="107" t="str">
        <f>+'Other Funds-Revision No. 2'!I5</f>
        <v>Telecenter </v>
      </c>
      <c r="J5" s="107" t="str">
        <f>+'Other Funds-Revision No. 2'!J5</f>
        <v>Base</v>
      </c>
      <c r="K5" s="107" t="str">
        <f>+'Other Funds-Revision No. 2'!K5</f>
        <v>PHLP</v>
      </c>
      <c r="L5" s="107" t="str">
        <f>+'Other Funds-Revision No. 2'!L5</f>
        <v>Services</v>
      </c>
      <c r="M5" s="107" t="str">
        <f>+'Other Funds-Revision No. 2'!M5</f>
        <v>Supplement</v>
      </c>
      <c r="N5" s="107" t="str">
        <f>+'Other Funds-Revision No. 2'!N5</f>
        <v>SNHT</v>
      </c>
      <c r="O5" s="107" t="str">
        <f>+'Other Funds-Revision No. 2'!O5</f>
        <v>Services</v>
      </c>
      <c r="P5" s="107" t="str">
        <f>+'Other Funds-Revision No. 2'!P5</f>
        <v>Personnel</v>
      </c>
      <c r="Q5" s="107" t="str">
        <f>+'Other Funds-Revision No. 2'!Q5</f>
        <v>Services (2)</v>
      </c>
      <c r="R5" s="107" t="str">
        <f>+'Other Funds-Revision No. 2'!R5</f>
        <v>Supplement (2)</v>
      </c>
      <c r="S5" s="107" t="str">
        <f>+'Other Funds-Revision No. 2'!S5</f>
        <v>Suppt Svs</v>
      </c>
      <c r="T5" s="107" t="str">
        <f>+'Other Funds-Revision No. 2'!T5</f>
        <v>HD Meals</v>
      </c>
      <c r="U5" s="107" t="str">
        <f>+'Other Funds-Revision No. 2'!U5</f>
        <v>Cong Meals</v>
      </c>
      <c r="V5" s="107" t="str">
        <f>+'Other Funds-Revision No. 2'!V5</f>
        <v>Prev Health</v>
      </c>
      <c r="W5" s="107" t="str">
        <f>+'Other Funds-Revision No. 2'!W5</f>
        <v>Family Caregiver</v>
      </c>
      <c r="X5" s="107" t="str">
        <f>+'Other Funds-Revision No. 2'!X5</f>
        <v>Vaccine Suppt </v>
      </c>
      <c r="Y5" s="107" t="str">
        <f>+'Other Funds-Revision No. 2'!Y5</f>
        <v>HDMs</v>
      </c>
      <c r="Z5" s="107" t="str">
        <f>+'Other Funds-Revision No. 2'!Z5</f>
        <v>CMs</v>
      </c>
      <c r="AA5" s="107" t="str">
        <f>+'Other Funds-Revision No. 2'!AA5</f>
        <v>Services</v>
      </c>
      <c r="AB5" s="107" t="str">
        <f>+'Other Funds-Revision No. 2'!AB5</f>
        <v>Meals</v>
      </c>
      <c r="AC5" s="107" t="str">
        <f>+'Other Funds-Revision No. 2'!AC5</f>
        <v>Caregiver</v>
      </c>
      <c r="AD5" s="107" t="str">
        <f>+'Other Funds-Revision No. 2'!AD5</f>
        <v>Grant</v>
      </c>
      <c r="AE5" s="107" t="str">
        <f>+'Other Funds-Revision No. 2'!AE5</f>
        <v>Grant</v>
      </c>
      <c r="AF5" s="107" t="str">
        <f>+'Other Funds-Revision No. 2'!AF5</f>
        <v>OTHER</v>
      </c>
    </row>
    <row r="6" spans="1:32" s="140" customFormat="1" ht="12.75">
      <c r="A6" s="139" t="str">
        <f>+'Original ABG Allocation'!A6</f>
        <v>01</v>
      </c>
      <c r="B6" s="139" t="str">
        <f>+'Original ABG Allocation'!B6</f>
        <v>ERIE</v>
      </c>
      <c r="C6" s="108">
        <f>'Amendment 1-Other Funds'!C6+'Other Funds-Revision No. 2'!C6+'Other Funds-Revision No. 3'!C6</f>
        <v>0</v>
      </c>
      <c r="D6" s="108">
        <f>'Amendment 1-Other Funds'!D6+'Other Funds-Revision No. 2'!D6+'Other Funds-Revision No. 3'!D6</f>
        <v>5475</v>
      </c>
      <c r="E6" s="108">
        <f>'Other Funds-Revision No. 2'!E6+'Other Funds-Revision No. 3'!E6</f>
        <v>0</v>
      </c>
      <c r="F6" s="108">
        <f>'Amendment 1-Other Funds'!F6+'Other Funds-Revision No. 2'!F6+'Other Funds-Revision No. 3'!F6</f>
        <v>0</v>
      </c>
      <c r="G6" s="108">
        <f>'Amendment 1-Other Funds'!G6+'Other Funds-Revision No. 2'!G6+'Other Funds-Revision No. 3'!G6</f>
        <v>0</v>
      </c>
      <c r="H6" s="108">
        <f>'Amendment 1-Other Funds'!H6+'Other Funds-Revision No. 2'!H6+'Other Funds-Revision No. 3'!H6</f>
        <v>0</v>
      </c>
      <c r="I6" s="108">
        <f>'Amendment 1-Other Funds'!I6+'Other Funds-Revision No. 2'!I6+'Other Funds-Revision No. 3'!I6</f>
        <v>0</v>
      </c>
      <c r="J6" s="108">
        <f>'Amendment 1-Other Funds'!J6+'Other Funds-Revision No. 2'!J6+'Other Funds-Revision No. 3'!J6</f>
        <v>2677</v>
      </c>
      <c r="K6" s="108">
        <f>'Amendment 1-Other Funds'!K6+'Other Funds-Revision No. 2'!K6+'Other Funds-Revision No. 3'!K6</f>
        <v>0</v>
      </c>
      <c r="L6" s="108">
        <f>'Amendment 1-Other Funds'!L6+'Other Funds-Revision No. 2'!L6+'Other Funds-Revision No. 3'!L6</f>
        <v>391871</v>
      </c>
      <c r="M6" s="108">
        <f>'Amendment 1-Other Funds'!M6+'Other Funds-Revision No. 2'!M6+'Other Funds-Revision No. 3'!M6</f>
        <v>130651</v>
      </c>
      <c r="N6" s="108">
        <f>'Amendment 1-Other Funds'!N6+'Other Funds-Revision No. 2'!N6+'Other Funds-Revision No. 3'!N6</f>
        <v>0</v>
      </c>
      <c r="O6" s="108">
        <f>'Amendment 1-Other Funds'!O6+'Other Funds-Revision No. 2'!O6+'Other Funds-Revision No. 3'!O6</f>
        <v>53997</v>
      </c>
      <c r="P6" s="108">
        <f>'Amendment 1-Other Funds'!P6+'Other Funds-Revision No. 2'!P6+'Other Funds-Revision No. 3'!P6</f>
        <v>97000</v>
      </c>
      <c r="Q6" s="108">
        <f>'Amendment 1-Other Funds'!Q6+'Other Funds-Revision No. 2'!Q6+'Other Funds-Revision No. 3'!Q6</f>
        <v>0</v>
      </c>
      <c r="R6" s="108">
        <f>'Amendment 1-Other Funds'!R6+'Other Funds-Revision No. 2'!R6+'Other Funds-Revision No. 3'!R6</f>
        <v>0</v>
      </c>
      <c r="S6" s="108">
        <f>'Amendment 1-Other Funds'!S6+'Other Funds-Revision No. 2'!S6+'Other Funds-Revision No. 3'!S6</f>
        <v>361424</v>
      </c>
      <c r="T6" s="108">
        <f>'Amendment 1-Other Funds'!T6+'Other Funds-Revision No. 2'!T6+'Other Funds-Revision No. 3'!T6</f>
        <v>353566.8</v>
      </c>
      <c r="U6" s="108">
        <f>'Amendment 1-Other Funds'!U6+'Other Funds-Revision No. 2'!U6+'Other Funds-Revision No. 3'!U6</f>
        <v>235711.2</v>
      </c>
      <c r="V6" s="108">
        <f>'Amendment 1-Other Funds'!V6+'Other Funds-Revision No. 2'!V6+'Other Funds-Revision No. 3'!V6</f>
        <v>34571</v>
      </c>
      <c r="W6" s="108">
        <f>'Amendment 1-Other Funds'!W6+'Other Funds-Revision No. 2'!W6+'Other Funds-Revision No. 3'!W6</f>
        <v>115464</v>
      </c>
      <c r="X6" s="108">
        <f>'Amendment 1-Other Funds'!X6+'Other Funds-Revision No. 2'!X6+'Other Funds-Revision No. 3'!X6</f>
        <v>0</v>
      </c>
      <c r="Y6" s="108">
        <f>'Amendment 1-Other Funds'!Y6+'Other Funds-Revision No. 2'!Y6+'Other Funds-Revision No. 3'!Y6</f>
        <v>0</v>
      </c>
      <c r="Z6" s="108">
        <f>'Amendment 1-Other Funds'!Z6+'Other Funds-Revision No. 2'!Z6+'Other Funds-Revision No. 3'!Z6</f>
        <v>0</v>
      </c>
      <c r="AA6" s="108">
        <f>'Amendment 1-Other Funds'!AA6+'Other Funds-Revision No. 2'!AA6+'Other Funds-Revision No. 3'!AA6</f>
        <v>0</v>
      </c>
      <c r="AB6" s="108">
        <f>'Amendment 1-Other Funds'!AB6+'Other Funds-Revision No. 2'!AB6+'Other Funds-Revision No. 3'!AB6</f>
        <v>163379</v>
      </c>
      <c r="AC6" s="108">
        <f>'Amendment 1-Other Funds'!AC6+'Other Funds-Revision No. 2'!AC6+'Other Funds-Revision No. 3'!AC6</f>
        <v>0</v>
      </c>
      <c r="AD6" s="108">
        <f>'Amendment 1-Other Funds'!AD6+'Other Funds-Revision No. 2'!AD6+'Other Funds-Revision No. 3'!AD6</f>
        <v>0</v>
      </c>
      <c r="AE6" s="108">
        <f>'Amendment 1-Other Funds'!AE6+'Other Funds-Revision No. 2'!AE6+'Other Funds-Revision No. 3'!AE6</f>
        <v>47520</v>
      </c>
      <c r="AF6" s="108">
        <f aca="true" t="shared" si="0" ref="AF6:AF37">SUM(C6:AE6)</f>
        <v>1993307</v>
      </c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08">
        <f>'Amendment 1-Other Funds'!C7+'Other Funds-Revision No. 2'!C7+'Other Funds-Revision No. 3'!C7</f>
        <v>393840</v>
      </c>
      <c r="D7" s="108">
        <f>'Amendment 1-Other Funds'!D7+'Other Funds-Revision No. 2'!D7+'Other Funds-Revision No. 3'!D7</f>
        <v>8025</v>
      </c>
      <c r="E7" s="108">
        <f>'Other Funds-Revision No. 2'!E7+'Other Funds-Revision No. 3'!E7</f>
        <v>0</v>
      </c>
      <c r="F7" s="108">
        <f>'Amendment 1-Other Funds'!F7+'Other Funds-Revision No. 2'!F7+'Other Funds-Revision No. 3'!F7</f>
        <v>0</v>
      </c>
      <c r="G7" s="108">
        <f>'Amendment 1-Other Funds'!G7+'Other Funds-Revision No. 2'!G7+'Other Funds-Revision No. 3'!G7</f>
        <v>0</v>
      </c>
      <c r="H7" s="108">
        <f>'Amendment 1-Other Funds'!H7+'Other Funds-Revision No. 2'!H7+'Other Funds-Revision No. 3'!H7</f>
        <v>0</v>
      </c>
      <c r="I7" s="108">
        <f>'Amendment 1-Other Funds'!I7+'Other Funds-Revision No. 2'!I7+'Other Funds-Revision No. 3'!I7</f>
        <v>0</v>
      </c>
      <c r="J7" s="108">
        <f>'Amendment 1-Other Funds'!J7+'Other Funds-Revision No. 2'!J7+'Other Funds-Revision No. 3'!J7</f>
        <v>3455</v>
      </c>
      <c r="K7" s="108">
        <f>'Amendment 1-Other Funds'!K7+'Other Funds-Revision No. 2'!K7+'Other Funds-Revision No. 3'!K7</f>
        <v>0</v>
      </c>
      <c r="L7" s="108">
        <f>'Amendment 1-Other Funds'!L7+'Other Funds-Revision No. 2'!L7+'Other Funds-Revision No. 3'!L7</f>
        <v>404088</v>
      </c>
      <c r="M7" s="108">
        <f>'Amendment 1-Other Funds'!M7+'Other Funds-Revision No. 2'!M7+'Other Funds-Revision No. 3'!M7</f>
        <v>39593</v>
      </c>
      <c r="N7" s="108">
        <f>'Amendment 1-Other Funds'!N7+'Other Funds-Revision No. 2'!N7+'Other Funds-Revision No. 3'!N7</f>
        <v>0</v>
      </c>
      <c r="O7" s="108">
        <f>'Amendment 1-Other Funds'!O7+'Other Funds-Revision No. 2'!O7+'Other Funds-Revision No. 3'!O7</f>
        <v>12275</v>
      </c>
      <c r="P7" s="108">
        <f>'Amendment 1-Other Funds'!P7+'Other Funds-Revision No. 2'!P7+'Other Funds-Revision No. 3'!P7</f>
        <v>49208</v>
      </c>
      <c r="Q7" s="108">
        <f>'Amendment 1-Other Funds'!Q7+'Other Funds-Revision No. 2'!Q7+'Other Funds-Revision No. 3'!Q7</f>
        <v>0</v>
      </c>
      <c r="R7" s="108">
        <f>'Amendment 1-Other Funds'!R7+'Other Funds-Revision No. 2'!R7+'Other Funds-Revision No. 3'!R7</f>
        <v>170391</v>
      </c>
      <c r="S7" s="108">
        <f>'Amendment 1-Other Funds'!S7+'Other Funds-Revision No. 2'!S7+'Other Funds-Revision No. 3'!S7</f>
        <v>10000</v>
      </c>
      <c r="T7" s="108">
        <f>'Amendment 1-Other Funds'!T7+'Other Funds-Revision No. 2'!T7+'Other Funds-Revision No. 3'!T7</f>
        <v>12000</v>
      </c>
      <c r="U7" s="108">
        <f>'Amendment 1-Other Funds'!U7+'Other Funds-Revision No. 2'!U7+'Other Funds-Revision No. 3'!U7</f>
        <v>8000</v>
      </c>
      <c r="V7" s="108">
        <f>'Amendment 1-Other Funds'!V7+'Other Funds-Revision No. 2'!V7+'Other Funds-Revision No. 3'!V7</f>
        <v>2000</v>
      </c>
      <c r="W7" s="108">
        <f>'Amendment 1-Other Funds'!W7+'Other Funds-Revision No. 2'!W7+'Other Funds-Revision No. 3'!W7</f>
        <v>35000</v>
      </c>
      <c r="X7" s="108">
        <f>'Amendment 1-Other Funds'!X7+'Other Funds-Revision No. 2'!X7+'Other Funds-Revision No. 3'!X7</f>
        <v>50656</v>
      </c>
      <c r="Y7" s="108">
        <f>'Amendment 1-Other Funds'!Y7+'Other Funds-Revision No. 2'!Y7+'Other Funds-Revision No. 3'!Y7</f>
        <v>0</v>
      </c>
      <c r="Z7" s="108">
        <f>'Amendment 1-Other Funds'!Z7+'Other Funds-Revision No. 2'!Z7+'Other Funds-Revision No. 3'!Z7</f>
        <v>0</v>
      </c>
      <c r="AA7" s="108">
        <f>'Amendment 1-Other Funds'!AA7+'Other Funds-Revision No. 2'!AA7+'Other Funds-Revision No. 3'!AA7</f>
        <v>52859</v>
      </c>
      <c r="AB7" s="108">
        <f>'Amendment 1-Other Funds'!AB7+'Other Funds-Revision No. 2'!AB7+'Other Funds-Revision No. 3'!AB7</f>
        <v>50661</v>
      </c>
      <c r="AC7" s="108">
        <f>'Amendment 1-Other Funds'!AC7+'Other Funds-Revision No. 2'!AC7+'Other Funds-Revision No. 3'!AC7</f>
        <v>24634</v>
      </c>
      <c r="AD7" s="108">
        <f>'Amendment 1-Other Funds'!AD7+'Other Funds-Revision No. 2'!AD7+'Other Funds-Revision No. 3'!AD7</f>
        <v>0</v>
      </c>
      <c r="AE7" s="108">
        <f>'Amendment 1-Other Funds'!AE7+'Other Funds-Revision No. 2'!AE7+'Other Funds-Revision No. 3'!AE7</f>
        <v>20008</v>
      </c>
      <c r="AF7" s="108">
        <f t="shared" si="0"/>
        <v>1346693</v>
      </c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08">
        <f>'Amendment 1-Other Funds'!C8+'Other Funds-Revision No. 2'!C8+'Other Funds-Revision No. 3'!C8</f>
        <v>0</v>
      </c>
      <c r="D8" s="108">
        <f>'Amendment 1-Other Funds'!D8+'Other Funds-Revision No. 2'!D8+'Other Funds-Revision No. 3'!D8</f>
        <v>6750</v>
      </c>
      <c r="E8" s="108">
        <f>'Other Funds-Revision No. 2'!E8+'Other Funds-Revision No. 3'!E8</f>
        <v>0</v>
      </c>
      <c r="F8" s="108">
        <f>'Amendment 1-Other Funds'!F8+'Other Funds-Revision No. 2'!F8+'Other Funds-Revision No. 3'!F8</f>
        <v>0</v>
      </c>
      <c r="G8" s="108">
        <f>'Amendment 1-Other Funds'!G8+'Other Funds-Revision No. 2'!G8+'Other Funds-Revision No. 3'!G8</f>
        <v>0</v>
      </c>
      <c r="H8" s="108">
        <f>'Amendment 1-Other Funds'!H8+'Other Funds-Revision No. 2'!H8+'Other Funds-Revision No. 3'!H8</f>
        <v>0</v>
      </c>
      <c r="I8" s="108">
        <f>'Amendment 1-Other Funds'!I8+'Other Funds-Revision No. 2'!I8+'Other Funds-Revision No. 3'!I8</f>
        <v>0</v>
      </c>
      <c r="J8" s="108">
        <f>'Amendment 1-Other Funds'!J8+'Other Funds-Revision No. 2'!J8+'Other Funds-Revision No. 3'!J8</f>
        <v>4768</v>
      </c>
      <c r="K8" s="108">
        <f>'Amendment 1-Other Funds'!K8+'Other Funds-Revision No. 2'!K8+'Other Funds-Revision No. 3'!K8</f>
        <v>0</v>
      </c>
      <c r="L8" s="108">
        <f>'Amendment 1-Other Funds'!L8+'Other Funds-Revision No. 2'!L8+'Other Funds-Revision No. 3'!L8</f>
        <v>312841</v>
      </c>
      <c r="M8" s="108">
        <f>'Amendment 1-Other Funds'!M8+'Other Funds-Revision No. 2'!M8+'Other Funds-Revision No. 3'!M8</f>
        <v>40316</v>
      </c>
      <c r="N8" s="108">
        <f>'Amendment 1-Other Funds'!N8+'Other Funds-Revision No. 2'!N8+'Other Funds-Revision No. 3'!N8</f>
        <v>0</v>
      </c>
      <c r="O8" s="108">
        <f>'Amendment 1-Other Funds'!O8+'Other Funds-Revision No. 2'!O8+'Other Funds-Revision No. 3'!O8</f>
        <v>45622</v>
      </c>
      <c r="P8" s="108">
        <f>'Amendment 1-Other Funds'!P8+'Other Funds-Revision No. 2'!P8+'Other Funds-Revision No. 3'!P8</f>
        <v>56352</v>
      </c>
      <c r="Q8" s="108">
        <f>'Amendment 1-Other Funds'!Q8+'Other Funds-Revision No. 2'!Q8+'Other Funds-Revision No. 3'!Q8</f>
        <v>250475</v>
      </c>
      <c r="R8" s="108">
        <f>'Amendment 1-Other Funds'!R8+'Other Funds-Revision No. 2'!R8+'Other Funds-Revision No. 3'!R8</f>
        <v>79880</v>
      </c>
      <c r="S8" s="108">
        <f>'Amendment 1-Other Funds'!S8+'Other Funds-Revision No. 2'!S8+'Other Funds-Revision No. 3'!S8</f>
        <v>51580</v>
      </c>
      <c r="T8" s="108">
        <f>'Amendment 1-Other Funds'!T8+'Other Funds-Revision No. 2'!T8+'Other Funds-Revision No. 3'!T8</f>
        <v>50458.2</v>
      </c>
      <c r="U8" s="108">
        <f>'Amendment 1-Other Funds'!U8+'Other Funds-Revision No. 2'!U8+'Other Funds-Revision No. 3'!U8</f>
        <v>33638.8</v>
      </c>
      <c r="V8" s="108">
        <f>'Amendment 1-Other Funds'!V8+'Other Funds-Revision No. 2'!V8+'Other Funds-Revision No. 3'!V8</f>
        <v>4934</v>
      </c>
      <c r="W8" s="108">
        <f>'Amendment 1-Other Funds'!W8+'Other Funds-Revision No. 2'!W8+'Other Funds-Revision No. 3'!W8</f>
        <v>16478</v>
      </c>
      <c r="X8" s="108">
        <f>'Amendment 1-Other Funds'!X8+'Other Funds-Revision No. 2'!X8+'Other Funds-Revision No. 3'!X8</f>
        <v>0</v>
      </c>
      <c r="Y8" s="108">
        <f>'Amendment 1-Other Funds'!Y8+'Other Funds-Revision No. 2'!Y8+'Other Funds-Revision No. 3'!Y8</f>
        <v>0</v>
      </c>
      <c r="Z8" s="108">
        <f>'Amendment 1-Other Funds'!Z8+'Other Funds-Revision No. 2'!Z8+'Other Funds-Revision No. 3'!Z8</f>
        <v>0</v>
      </c>
      <c r="AA8" s="108">
        <f>'Amendment 1-Other Funds'!AA8+'Other Funds-Revision No. 2'!AA8+'Other Funds-Revision No. 3'!AA8</f>
        <v>0</v>
      </c>
      <c r="AB8" s="108">
        <f>'Amendment 1-Other Funds'!AB8+'Other Funds-Revision No. 2'!AB8+'Other Funds-Revision No. 3'!AB8</f>
        <v>0</v>
      </c>
      <c r="AC8" s="108">
        <f>'Amendment 1-Other Funds'!AC8+'Other Funds-Revision No. 2'!AC8+'Other Funds-Revision No. 3'!AC8</f>
        <v>0</v>
      </c>
      <c r="AD8" s="108">
        <f>'Amendment 1-Other Funds'!AD8+'Other Funds-Revision No. 2'!AD8+'Other Funds-Revision No. 3'!AD8</f>
        <v>0</v>
      </c>
      <c r="AE8" s="108">
        <f>'Amendment 1-Other Funds'!AE8+'Other Funds-Revision No. 2'!AE8+'Other Funds-Revision No. 3'!AE8</f>
        <v>61776</v>
      </c>
      <c r="AF8" s="108">
        <f t="shared" si="0"/>
        <v>1015869</v>
      </c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108">
        <f>'Amendment 1-Other Funds'!C9+'Other Funds-Revision No. 2'!C9+'Other Funds-Revision No. 3'!C9</f>
        <v>0</v>
      </c>
      <c r="D9" s="108">
        <f>'Amendment 1-Other Funds'!D9+'Other Funds-Revision No. 2'!D9+'Other Funds-Revision No. 3'!D9</f>
        <v>8025</v>
      </c>
      <c r="E9" s="108">
        <f>'Other Funds-Revision No. 2'!E9+'Other Funds-Revision No. 3'!E9</f>
        <v>0</v>
      </c>
      <c r="F9" s="108">
        <f>'Amendment 1-Other Funds'!F9+'Other Funds-Revision No. 2'!F9+'Other Funds-Revision No. 3'!F9</f>
        <v>0</v>
      </c>
      <c r="G9" s="108">
        <f>'Amendment 1-Other Funds'!G9+'Other Funds-Revision No. 2'!G9+'Other Funds-Revision No. 3'!G9</f>
        <v>0</v>
      </c>
      <c r="H9" s="108">
        <f>'Amendment 1-Other Funds'!H9+'Other Funds-Revision No. 2'!H9+'Other Funds-Revision No. 3'!H9</f>
        <v>0</v>
      </c>
      <c r="I9" s="108">
        <f>'Amendment 1-Other Funds'!I9+'Other Funds-Revision No. 2'!I9+'Other Funds-Revision No. 3'!I9</f>
        <v>0</v>
      </c>
      <c r="J9" s="108">
        <f>'Amendment 1-Other Funds'!J9+'Other Funds-Revision No. 2'!J9+'Other Funds-Revision No. 3'!J9</f>
        <v>4768</v>
      </c>
      <c r="K9" s="108">
        <f>'Amendment 1-Other Funds'!K9+'Other Funds-Revision No. 2'!K9+'Other Funds-Revision No. 3'!K9</f>
        <v>0</v>
      </c>
      <c r="L9" s="108">
        <f>'Amendment 1-Other Funds'!L9+'Other Funds-Revision No. 2'!L9+'Other Funds-Revision No. 3'!L9</f>
        <v>418134</v>
      </c>
      <c r="M9" s="108">
        <f>'Amendment 1-Other Funds'!M9+'Other Funds-Revision No. 2'!M9+'Other Funds-Revision No. 3'!M9</f>
        <v>69534</v>
      </c>
      <c r="N9" s="108">
        <f>'Amendment 1-Other Funds'!N9+'Other Funds-Revision No. 2'!N9+'Other Funds-Revision No. 3'!N9</f>
        <v>0</v>
      </c>
      <c r="O9" s="108">
        <f>'Amendment 1-Other Funds'!O9+'Other Funds-Revision No. 2'!O9+'Other Funds-Revision No. 3'!O9</f>
        <v>54194</v>
      </c>
      <c r="P9" s="108">
        <f>'Amendment 1-Other Funds'!P9+'Other Funds-Revision No. 2'!P9+'Other Funds-Revision No. 3'!P9</f>
        <v>50000</v>
      </c>
      <c r="Q9" s="108">
        <f>'Amendment 1-Other Funds'!Q9+'Other Funds-Revision No. 2'!Q9+'Other Funds-Revision No. 3'!Q9</f>
        <v>0</v>
      </c>
      <c r="R9" s="108">
        <f>'Amendment 1-Other Funds'!R9+'Other Funds-Revision No. 2'!R9+'Other Funds-Revision No. 3'!R9</f>
        <v>0</v>
      </c>
      <c r="S9" s="108">
        <f>'Amendment 1-Other Funds'!S9+'Other Funds-Revision No. 2'!S9+'Other Funds-Revision No. 3'!S9</f>
        <v>80000</v>
      </c>
      <c r="T9" s="108">
        <f>'Amendment 1-Other Funds'!T9+'Other Funds-Revision No. 2'!T9+'Other Funds-Revision No. 3'!T9</f>
        <v>60000</v>
      </c>
      <c r="U9" s="108">
        <f>'Amendment 1-Other Funds'!U9+'Other Funds-Revision No. 2'!U9+'Other Funds-Revision No. 3'!U9</f>
        <v>40000</v>
      </c>
      <c r="V9" s="108">
        <f>'Amendment 1-Other Funds'!V9+'Other Funds-Revision No. 2'!V9+'Other Funds-Revision No. 3'!V9</f>
        <v>8000</v>
      </c>
      <c r="W9" s="108">
        <f>'Amendment 1-Other Funds'!W9+'Other Funds-Revision No. 2'!W9+'Other Funds-Revision No. 3'!W9</f>
        <v>15000</v>
      </c>
      <c r="X9" s="108">
        <f>'Amendment 1-Other Funds'!X9+'Other Funds-Revision No. 2'!X9+'Other Funds-Revision No. 3'!X9</f>
        <v>0</v>
      </c>
      <c r="Y9" s="108">
        <f>'Amendment 1-Other Funds'!Y9+'Other Funds-Revision No. 2'!Y9+'Other Funds-Revision No. 3'!Y9</f>
        <v>94018</v>
      </c>
      <c r="Z9" s="108">
        <f>'Amendment 1-Other Funds'!Z9+'Other Funds-Revision No. 2'!Z9+'Other Funds-Revision No. 3'!Z9</f>
        <v>52939</v>
      </c>
      <c r="AA9" s="108">
        <f>'Amendment 1-Other Funds'!AA9+'Other Funds-Revision No. 2'!AA9+'Other Funds-Revision No. 3'!AA9</f>
        <v>127009</v>
      </c>
      <c r="AB9" s="108">
        <f>'Amendment 1-Other Funds'!AB9+'Other Funds-Revision No. 2'!AB9+'Other Funds-Revision No. 3'!AB9</f>
        <v>288673</v>
      </c>
      <c r="AC9" s="108">
        <f>'Amendment 1-Other Funds'!AC9+'Other Funds-Revision No. 2'!AC9+'Other Funds-Revision No. 3'!AC9</f>
        <v>52992</v>
      </c>
      <c r="AD9" s="108">
        <f>'Amendment 1-Other Funds'!AD9+'Other Funds-Revision No. 2'!AD9+'Other Funds-Revision No. 3'!AD9</f>
        <v>0</v>
      </c>
      <c r="AE9" s="108">
        <f>'Amendment 1-Other Funds'!AE9+'Other Funds-Revision No. 2'!AE9+'Other Funds-Revision No. 3'!AE9</f>
        <v>14256</v>
      </c>
      <c r="AF9" s="108">
        <f t="shared" si="0"/>
        <v>1437542</v>
      </c>
    </row>
    <row r="10" spans="1:32" ht="12.75">
      <c r="A10" s="34" t="str">
        <f>+'Original ABG Allocation'!A10</f>
        <v>05</v>
      </c>
      <c r="B10" s="34" t="str">
        <f>+'Original ABG Allocation'!B10</f>
        <v>INDIANA</v>
      </c>
      <c r="C10" s="108">
        <f>'Amendment 1-Other Funds'!C10+'Other Funds-Revision No. 2'!C10+'Other Funds-Revision No. 3'!C10</f>
        <v>0</v>
      </c>
      <c r="D10" s="108">
        <f>'Amendment 1-Other Funds'!D10+'Other Funds-Revision No. 2'!D10+'Other Funds-Revision No. 3'!D10</f>
        <v>5475</v>
      </c>
      <c r="E10" s="108">
        <f>'Other Funds-Revision No. 2'!E10+'Other Funds-Revision No. 3'!E10</f>
        <v>0</v>
      </c>
      <c r="F10" s="108">
        <f>'Amendment 1-Other Funds'!F10+'Other Funds-Revision No. 2'!F10+'Other Funds-Revision No. 3'!F10</f>
        <v>0</v>
      </c>
      <c r="G10" s="108">
        <f>'Amendment 1-Other Funds'!G10+'Other Funds-Revision No. 2'!G10+'Other Funds-Revision No. 3'!G10</f>
        <v>0</v>
      </c>
      <c r="H10" s="108">
        <f>'Amendment 1-Other Funds'!H10+'Other Funds-Revision No. 2'!H10+'Other Funds-Revision No. 3'!H10</f>
        <v>0</v>
      </c>
      <c r="I10" s="108">
        <f>'Amendment 1-Other Funds'!I10+'Other Funds-Revision No. 2'!I10+'Other Funds-Revision No. 3'!I10</f>
        <v>0</v>
      </c>
      <c r="J10" s="108">
        <f>'Amendment 1-Other Funds'!J10+'Other Funds-Revision No. 2'!J10+'Other Funds-Revision No. 3'!J10</f>
        <v>3899</v>
      </c>
      <c r="K10" s="108">
        <f>'Amendment 1-Other Funds'!K10+'Other Funds-Revision No. 2'!K10+'Other Funds-Revision No. 3'!K10</f>
        <v>0</v>
      </c>
      <c r="L10" s="108">
        <f>'Amendment 1-Other Funds'!L10+'Other Funds-Revision No. 2'!L10+'Other Funds-Revision No. 3'!L10</f>
        <v>438640</v>
      </c>
      <c r="M10" s="108">
        <f>'Amendment 1-Other Funds'!M10+'Other Funds-Revision No. 2'!M10+'Other Funds-Revision No. 3'!M10</f>
        <v>38394</v>
      </c>
      <c r="N10" s="108">
        <f>'Amendment 1-Other Funds'!N10+'Other Funds-Revision No. 2'!N10+'Other Funds-Revision No. 3'!N10</f>
        <v>0</v>
      </c>
      <c r="O10" s="108">
        <f>'Amendment 1-Other Funds'!O10+'Other Funds-Revision No. 2'!O10+'Other Funds-Revision No. 3'!O10</f>
        <v>31195</v>
      </c>
      <c r="P10" s="108">
        <f>'Amendment 1-Other Funds'!P10+'Other Funds-Revision No. 2'!P10+'Other Funds-Revision No. 3'!P10</f>
        <v>0</v>
      </c>
      <c r="Q10" s="108">
        <f>'Amendment 1-Other Funds'!Q10+'Other Funds-Revision No. 2'!Q10+'Other Funds-Revision No. 3'!Q10</f>
        <v>0</v>
      </c>
      <c r="R10" s="108">
        <f>'Amendment 1-Other Funds'!R10+'Other Funds-Revision No. 2'!R10+'Other Funds-Revision No. 3'!R10</f>
        <v>6000</v>
      </c>
      <c r="S10" s="108">
        <f>'Amendment 1-Other Funds'!S10+'Other Funds-Revision No. 2'!S10+'Other Funds-Revision No. 3'!S10</f>
        <v>9913</v>
      </c>
      <c r="T10" s="108">
        <f>'Amendment 1-Other Funds'!T10+'Other Funds-Revision No. 2'!T10+'Other Funds-Revision No. 3'!T10</f>
        <v>3600</v>
      </c>
      <c r="U10" s="108">
        <f>'Amendment 1-Other Funds'!U10+'Other Funds-Revision No. 2'!U10+'Other Funds-Revision No. 3'!U10</f>
        <v>2400</v>
      </c>
      <c r="V10" s="108">
        <f>'Amendment 1-Other Funds'!V10+'Other Funds-Revision No. 2'!V10+'Other Funds-Revision No. 3'!V10</f>
        <v>3000</v>
      </c>
      <c r="W10" s="108">
        <f>'Amendment 1-Other Funds'!W10+'Other Funds-Revision No. 2'!W10+'Other Funds-Revision No. 3'!W10</f>
        <v>4000</v>
      </c>
      <c r="X10" s="108">
        <f>'Amendment 1-Other Funds'!X10+'Other Funds-Revision No. 2'!X10+'Other Funds-Revision No. 3'!X10</f>
        <v>0</v>
      </c>
      <c r="Y10" s="108">
        <f>'Amendment 1-Other Funds'!Y10+'Other Funds-Revision No. 2'!Y10+'Other Funds-Revision No. 3'!Y10</f>
        <v>0</v>
      </c>
      <c r="Z10" s="108">
        <f>'Amendment 1-Other Funds'!Z10+'Other Funds-Revision No. 2'!Z10+'Other Funds-Revision No. 3'!Z10</f>
        <v>0</v>
      </c>
      <c r="AA10" s="108">
        <f>'Amendment 1-Other Funds'!AA10+'Other Funds-Revision No. 2'!AA10+'Other Funds-Revision No. 3'!AA10</f>
        <v>14038</v>
      </c>
      <c r="AB10" s="108">
        <f>'Amendment 1-Other Funds'!AB10+'Other Funds-Revision No. 2'!AB10+'Other Funds-Revision No. 3'!AB10</f>
        <v>163922</v>
      </c>
      <c r="AC10" s="108">
        <f>'Amendment 1-Other Funds'!AC10+'Other Funds-Revision No. 2'!AC10+'Other Funds-Revision No. 3'!AC10</f>
        <v>16063</v>
      </c>
      <c r="AD10" s="108">
        <f>'Amendment 1-Other Funds'!AD10+'Other Funds-Revision No. 2'!AD10+'Other Funds-Revision No. 3'!AD10</f>
        <v>0</v>
      </c>
      <c r="AE10" s="108">
        <f>'Amendment 1-Other Funds'!AE10+'Other Funds-Revision No. 2'!AE10+'Other Funds-Revision No. 3'!AE10</f>
        <v>25760</v>
      </c>
      <c r="AF10" s="108">
        <f t="shared" si="0"/>
        <v>766299</v>
      </c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108">
        <f>'Amendment 1-Other Funds'!C11+'Other Funds-Revision No. 2'!C11+'Other Funds-Revision No. 3'!C11</f>
        <v>0</v>
      </c>
      <c r="D11" s="108">
        <f>'Amendment 1-Other Funds'!D11+'Other Funds-Revision No. 2'!D11+'Other Funds-Revision No. 3'!D11</f>
        <v>17800</v>
      </c>
      <c r="E11" s="108">
        <f>'Other Funds-Revision No. 2'!E11+'Other Funds-Revision No. 3'!E11</f>
        <v>0</v>
      </c>
      <c r="F11" s="108">
        <f>'Amendment 1-Other Funds'!F11+'Other Funds-Revision No. 2'!F11+'Other Funds-Revision No. 3'!F11</f>
        <v>0</v>
      </c>
      <c r="G11" s="108">
        <f>'Amendment 1-Other Funds'!G11+'Other Funds-Revision No. 2'!G11+'Other Funds-Revision No. 3'!G11</f>
        <v>0</v>
      </c>
      <c r="H11" s="108">
        <f>'Amendment 1-Other Funds'!H11+'Other Funds-Revision No. 2'!H11+'Other Funds-Revision No. 3'!H11</f>
        <v>0</v>
      </c>
      <c r="I11" s="108">
        <f>'Amendment 1-Other Funds'!I11+'Other Funds-Revision No. 2'!I11+'Other Funds-Revision No. 3'!I11</f>
        <v>0</v>
      </c>
      <c r="J11" s="108">
        <f>'Amendment 1-Other Funds'!J11+'Other Funds-Revision No. 2'!J11+'Other Funds-Revision No. 3'!J11</f>
        <v>25022</v>
      </c>
      <c r="K11" s="108">
        <f>'Amendment 1-Other Funds'!K11+'Other Funds-Revision No. 2'!K11+'Other Funds-Revision No. 3'!K11</f>
        <v>0</v>
      </c>
      <c r="L11" s="108">
        <f>'Amendment 1-Other Funds'!L11+'Other Funds-Revision No. 2'!L11+'Other Funds-Revision No. 3'!L11</f>
        <v>1496999</v>
      </c>
      <c r="M11" s="108">
        <f>'Amendment 1-Other Funds'!M11+'Other Funds-Revision No. 2'!M11+'Other Funds-Revision No. 3'!M11</f>
        <v>586498</v>
      </c>
      <c r="N11" s="108">
        <f>'Amendment 1-Other Funds'!N11+'Other Funds-Revision No. 2'!N11+'Other Funds-Revision No. 3'!N11</f>
        <v>0</v>
      </c>
      <c r="O11" s="108">
        <f>'Amendment 1-Other Funds'!O11+'Other Funds-Revision No. 2'!O11+'Other Funds-Revision No. 3'!O11</f>
        <v>46330</v>
      </c>
      <c r="P11" s="108">
        <f>'Amendment 1-Other Funds'!P11+'Other Funds-Revision No. 2'!P11+'Other Funds-Revision No. 3'!P11</f>
        <v>80000</v>
      </c>
      <c r="Q11" s="108">
        <f>'Amendment 1-Other Funds'!Q11+'Other Funds-Revision No. 2'!Q11+'Other Funds-Revision No. 3'!Q11</f>
        <v>369000</v>
      </c>
      <c r="R11" s="108">
        <f>'Amendment 1-Other Funds'!R11+'Other Funds-Revision No. 2'!R11+'Other Funds-Revision No. 3'!R11</f>
        <v>469898</v>
      </c>
      <c r="S11" s="108">
        <f>'Amendment 1-Other Funds'!S11+'Other Funds-Revision No. 2'!S11+'Other Funds-Revision No. 3'!S11</f>
        <v>526665</v>
      </c>
      <c r="T11" s="108">
        <f>'Amendment 1-Other Funds'!T11+'Other Funds-Revision No. 2'!T11+'Other Funds-Revision No. 3'!T11</f>
        <v>515215.19999999995</v>
      </c>
      <c r="U11" s="108">
        <f>'Amendment 1-Other Funds'!U11+'Other Funds-Revision No. 2'!U11+'Other Funds-Revision No. 3'!U11</f>
        <v>343476.80000000005</v>
      </c>
      <c r="V11" s="108">
        <f>'Amendment 1-Other Funds'!V11+'Other Funds-Revision No. 2'!V11+'Other Funds-Revision No. 3'!V11</f>
        <v>50376</v>
      </c>
      <c r="W11" s="108">
        <f>'Amendment 1-Other Funds'!W11+'Other Funds-Revision No. 2'!W11+'Other Funds-Revision No. 3'!W11</f>
        <v>168254</v>
      </c>
      <c r="X11" s="108">
        <f>'Amendment 1-Other Funds'!X11+'Other Funds-Revision No. 2'!X11+'Other Funds-Revision No. 3'!X11</f>
        <v>0</v>
      </c>
      <c r="Y11" s="108">
        <f>'Amendment 1-Other Funds'!Y11+'Other Funds-Revision No. 2'!Y11+'Other Funds-Revision No. 3'!Y11</f>
        <v>0</v>
      </c>
      <c r="Z11" s="108">
        <f>'Amendment 1-Other Funds'!Z11+'Other Funds-Revision No. 2'!Z11+'Other Funds-Revision No. 3'!Z11</f>
        <v>0</v>
      </c>
      <c r="AA11" s="108">
        <f>'Amendment 1-Other Funds'!AA11+'Other Funds-Revision No. 2'!AA11+'Other Funds-Revision No. 3'!AA11</f>
        <v>0</v>
      </c>
      <c r="AB11" s="108">
        <f>'Amendment 1-Other Funds'!AB11+'Other Funds-Revision No. 2'!AB11+'Other Funds-Revision No. 3'!AB11</f>
        <v>0</v>
      </c>
      <c r="AC11" s="108">
        <f>'Amendment 1-Other Funds'!AC11+'Other Funds-Revision No. 2'!AC11+'Other Funds-Revision No. 3'!AC11</f>
        <v>0</v>
      </c>
      <c r="AD11" s="108">
        <f>'Amendment 1-Other Funds'!AD11+'Other Funds-Revision No. 2'!AD11+'Other Funds-Revision No. 3'!AD11</f>
        <v>0</v>
      </c>
      <c r="AE11" s="108">
        <f>'Amendment 1-Other Funds'!AE11+'Other Funds-Revision No. 2'!AE11+'Other Funds-Revision No. 3'!AE11</f>
        <v>119792</v>
      </c>
      <c r="AF11" s="108">
        <f t="shared" si="0"/>
        <v>4815326</v>
      </c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108">
        <f>'Amendment 1-Other Funds'!C12+'Other Funds-Revision No. 2'!C12+'Other Funds-Revision No. 3'!C12</f>
        <v>0</v>
      </c>
      <c r="D12" s="108">
        <f>'Amendment 1-Other Funds'!D12+'Other Funds-Revision No. 2'!D12+'Other Funds-Revision No. 3'!D12</f>
        <v>6325</v>
      </c>
      <c r="E12" s="108">
        <f>'Other Funds-Revision No. 2'!E12+'Other Funds-Revision No. 3'!E12</f>
        <v>0</v>
      </c>
      <c r="F12" s="108">
        <f>'Amendment 1-Other Funds'!F12+'Other Funds-Revision No. 2'!F12+'Other Funds-Revision No. 3'!F12</f>
        <v>0</v>
      </c>
      <c r="G12" s="108">
        <f>'Amendment 1-Other Funds'!G12+'Other Funds-Revision No. 2'!G12+'Other Funds-Revision No. 3'!G12</f>
        <v>0</v>
      </c>
      <c r="H12" s="108">
        <f>'Amendment 1-Other Funds'!H12+'Other Funds-Revision No. 2'!H12+'Other Funds-Revision No. 3'!H12</f>
        <v>0</v>
      </c>
      <c r="I12" s="108">
        <f>'Amendment 1-Other Funds'!I12+'Other Funds-Revision No. 2'!I12+'Other Funds-Revision No. 3'!I12</f>
        <v>0</v>
      </c>
      <c r="J12" s="108">
        <f>'Amendment 1-Other Funds'!J12+'Other Funds-Revision No. 2'!J12+'Other Funds-Revision No. 3'!J12</f>
        <v>8388</v>
      </c>
      <c r="K12" s="108">
        <f>'Amendment 1-Other Funds'!K12+'Other Funds-Revision No. 2'!K12+'Other Funds-Revision No. 3'!K12</f>
        <v>0</v>
      </c>
      <c r="L12" s="108">
        <f>'Amendment 1-Other Funds'!L12+'Other Funds-Revision No. 2'!L12+'Other Funds-Revision No. 3'!L12</f>
        <v>754596</v>
      </c>
      <c r="M12" s="108">
        <f>'Amendment 1-Other Funds'!M12+'Other Funds-Revision No. 2'!M12+'Other Funds-Revision No. 3'!M12</f>
        <v>160209</v>
      </c>
      <c r="N12" s="108">
        <f>'Amendment 1-Other Funds'!N12+'Other Funds-Revision No. 2'!N12+'Other Funds-Revision No. 3'!N12</f>
        <v>0</v>
      </c>
      <c r="O12" s="108">
        <f>'Amendment 1-Other Funds'!O12+'Other Funds-Revision No. 2'!O12+'Other Funds-Revision No. 3'!O12</f>
        <v>54194</v>
      </c>
      <c r="P12" s="108">
        <f>'Amendment 1-Other Funds'!P12+'Other Funds-Revision No. 2'!P12+'Other Funds-Revision No. 3'!P12</f>
        <v>58688</v>
      </c>
      <c r="Q12" s="108">
        <f>'Amendment 1-Other Funds'!Q12+'Other Funds-Revision No. 2'!Q12+'Other Funds-Revision No. 3'!Q12</f>
        <v>0</v>
      </c>
      <c r="R12" s="108">
        <f>'Amendment 1-Other Funds'!R12+'Other Funds-Revision No. 2'!R12+'Other Funds-Revision No. 3'!R12</f>
        <v>0</v>
      </c>
      <c r="S12" s="108">
        <f>'Amendment 1-Other Funds'!S12+'Other Funds-Revision No. 2'!S12+'Other Funds-Revision No. 3'!S12</f>
        <v>167786</v>
      </c>
      <c r="T12" s="108">
        <f>'Amendment 1-Other Funds'!T12+'Other Funds-Revision No. 2'!T12+'Other Funds-Revision No. 3'!T12</f>
        <v>164138.4</v>
      </c>
      <c r="U12" s="108">
        <f>'Amendment 1-Other Funds'!U12+'Other Funds-Revision No. 2'!U12+'Other Funds-Revision No. 3'!U12</f>
        <v>109425.6</v>
      </c>
      <c r="V12" s="108">
        <f>'Amendment 1-Other Funds'!V12+'Other Funds-Revision No. 2'!V12+'Other Funds-Revision No. 3'!V12</f>
        <v>16049</v>
      </c>
      <c r="W12" s="108">
        <f>'Amendment 1-Other Funds'!W12+'Other Funds-Revision No. 2'!W12+'Other Funds-Revision No. 3'!W12</f>
        <v>53603</v>
      </c>
      <c r="X12" s="108">
        <f>'Amendment 1-Other Funds'!X12+'Other Funds-Revision No. 2'!X12+'Other Funds-Revision No. 3'!X12</f>
        <v>48987</v>
      </c>
      <c r="Y12" s="108">
        <f>'Amendment 1-Other Funds'!Y12+'Other Funds-Revision No. 2'!Y12+'Other Funds-Revision No. 3'!Y12</f>
        <v>0</v>
      </c>
      <c r="Z12" s="108">
        <f>'Amendment 1-Other Funds'!Z12+'Other Funds-Revision No. 2'!Z12+'Other Funds-Revision No. 3'!Z12</f>
        <v>0</v>
      </c>
      <c r="AA12" s="108">
        <f>'Amendment 1-Other Funds'!AA12+'Other Funds-Revision No. 2'!AA12+'Other Funds-Revision No. 3'!AA12</f>
        <v>0</v>
      </c>
      <c r="AB12" s="108">
        <f>'Amendment 1-Other Funds'!AB12+'Other Funds-Revision No. 2'!AB12+'Other Funds-Revision No. 3'!AB12</f>
        <v>0</v>
      </c>
      <c r="AC12" s="108">
        <f>'Amendment 1-Other Funds'!AC12+'Other Funds-Revision No. 2'!AC12+'Other Funds-Revision No. 3'!AC12</f>
        <v>0</v>
      </c>
      <c r="AD12" s="108">
        <f>'Amendment 1-Other Funds'!AD12+'Other Funds-Revision No. 2'!AD12+'Other Funds-Revision No. 3'!AD12</f>
        <v>0</v>
      </c>
      <c r="AE12" s="108">
        <f>'Amendment 1-Other Funds'!AE12+'Other Funds-Revision No. 2'!AE12+'Other Funds-Revision No. 3'!AE12</f>
        <v>74776</v>
      </c>
      <c r="AF12" s="108">
        <f t="shared" si="0"/>
        <v>1677165</v>
      </c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108">
        <f>'Amendment 1-Other Funds'!C13+'Other Funds-Revision No. 2'!C13+'Other Funds-Revision No. 3'!C13</f>
        <v>0</v>
      </c>
      <c r="D13" s="108">
        <f>'Amendment 1-Other Funds'!D13+'Other Funds-Revision No. 2'!D13+'Other Funds-Revision No. 3'!D13</f>
        <v>22050</v>
      </c>
      <c r="E13" s="108">
        <f>'Other Funds-Revision No. 2'!E13+'Other Funds-Revision No. 3'!E13</f>
        <v>0</v>
      </c>
      <c r="F13" s="108">
        <f>'Amendment 1-Other Funds'!F13+'Other Funds-Revision No. 2'!F13+'Other Funds-Revision No. 3'!F13</f>
        <v>0</v>
      </c>
      <c r="G13" s="108">
        <f>'Amendment 1-Other Funds'!G13+'Other Funds-Revision No. 2'!G13+'Other Funds-Revision No. 3'!G13</f>
        <v>97875</v>
      </c>
      <c r="H13" s="108">
        <f>'Amendment 1-Other Funds'!H13+'Other Funds-Revision No. 2'!H13+'Other Funds-Revision No. 3'!H13</f>
        <v>0</v>
      </c>
      <c r="I13" s="108">
        <f>'Amendment 1-Other Funds'!I13+'Other Funds-Revision No. 2'!I13+'Other Funds-Revision No. 3'!I13</f>
        <v>0</v>
      </c>
      <c r="J13" s="108">
        <f>'Amendment 1-Other Funds'!J13+'Other Funds-Revision No. 2'!J13+'Other Funds-Revision No. 3'!J13</f>
        <v>7851</v>
      </c>
      <c r="K13" s="108">
        <f>'Amendment 1-Other Funds'!K13+'Other Funds-Revision No. 2'!K13+'Other Funds-Revision No. 3'!K13</f>
        <v>52000</v>
      </c>
      <c r="L13" s="108">
        <f>'Amendment 1-Other Funds'!L13+'Other Funds-Revision No. 2'!L13+'Other Funds-Revision No. 3'!L13</f>
        <v>601984</v>
      </c>
      <c r="M13" s="108">
        <f>'Amendment 1-Other Funds'!M13+'Other Funds-Revision No. 2'!M13+'Other Funds-Revision No. 3'!M13</f>
        <v>186776</v>
      </c>
      <c r="N13" s="108">
        <f>'Amendment 1-Other Funds'!N13+'Other Funds-Revision No. 2'!N13+'Other Funds-Revision No. 3'!N13</f>
        <v>0</v>
      </c>
      <c r="O13" s="108">
        <f>'Amendment 1-Other Funds'!O13+'Other Funds-Revision No. 2'!O13+'Other Funds-Revision No. 3'!O13</f>
        <v>54194</v>
      </c>
      <c r="P13" s="108">
        <f>'Amendment 1-Other Funds'!P13+'Other Funds-Revision No. 2'!P13+'Other Funds-Revision No. 3'!P13</f>
        <v>100000</v>
      </c>
      <c r="Q13" s="108">
        <f>'Amendment 1-Other Funds'!Q13+'Other Funds-Revision No. 2'!Q13+'Other Funds-Revision No. 3'!Q13</f>
        <v>0</v>
      </c>
      <c r="R13" s="108">
        <f>'Amendment 1-Other Funds'!R13+'Other Funds-Revision No. 2'!R13+'Other Funds-Revision No. 3'!R13</f>
        <v>68128</v>
      </c>
      <c r="S13" s="108">
        <f>'Amendment 1-Other Funds'!S13+'Other Funds-Revision No. 2'!S13+'Other Funds-Revision No. 3'!S13</f>
        <v>212744</v>
      </c>
      <c r="T13" s="108">
        <f>'Amendment 1-Other Funds'!T13+'Other Funds-Revision No. 2'!T13+'Other Funds-Revision No. 3'!T13</f>
        <v>208119</v>
      </c>
      <c r="U13" s="108">
        <f>'Amendment 1-Other Funds'!U13+'Other Funds-Revision No. 2'!U13+'Other Funds-Revision No. 3'!U13</f>
        <v>138746</v>
      </c>
      <c r="V13" s="108">
        <f>'Amendment 1-Other Funds'!V13+'Other Funds-Revision No. 2'!V13+'Other Funds-Revision No. 3'!V13</f>
        <v>20349</v>
      </c>
      <c r="W13" s="108">
        <f>'Amendment 1-Other Funds'!W13+'Other Funds-Revision No. 2'!W13+'Other Funds-Revision No. 3'!W13</f>
        <v>67965</v>
      </c>
      <c r="X13" s="108">
        <f>'Amendment 1-Other Funds'!X13+'Other Funds-Revision No. 2'!X13+'Other Funds-Revision No. 3'!X13</f>
        <v>149565</v>
      </c>
      <c r="Y13" s="108">
        <f>'Amendment 1-Other Funds'!Y13+'Other Funds-Revision No. 2'!Y13+'Other Funds-Revision No. 3'!Y13</f>
        <v>0</v>
      </c>
      <c r="Z13" s="108">
        <f>'Amendment 1-Other Funds'!Z13+'Other Funds-Revision No. 2'!Z13+'Other Funds-Revision No. 3'!Z13</f>
        <v>0</v>
      </c>
      <c r="AA13" s="108">
        <f>'Amendment 1-Other Funds'!AA13+'Other Funds-Revision No. 2'!AA13+'Other Funds-Revision No. 3'!AA13</f>
        <v>0</v>
      </c>
      <c r="AB13" s="108">
        <f>'Amendment 1-Other Funds'!AB13+'Other Funds-Revision No. 2'!AB13+'Other Funds-Revision No. 3'!AB13</f>
        <v>0</v>
      </c>
      <c r="AC13" s="108">
        <f>'Amendment 1-Other Funds'!AC13+'Other Funds-Revision No. 2'!AC13+'Other Funds-Revision No. 3'!AC13</f>
        <v>0</v>
      </c>
      <c r="AD13" s="108">
        <f>'Amendment 1-Other Funds'!AD13+'Other Funds-Revision No. 2'!AD13+'Other Funds-Revision No. 3'!AD13</f>
        <v>0</v>
      </c>
      <c r="AE13" s="108">
        <f>'Amendment 1-Other Funds'!AE13+'Other Funds-Revision No. 2'!AE13+'Other Funds-Revision No. 3'!AE13</f>
        <v>121296</v>
      </c>
      <c r="AF13" s="108">
        <f t="shared" si="0"/>
        <v>2109642</v>
      </c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108">
        <f>'Amendment 1-Other Funds'!C14+'Other Funds-Revision No. 2'!C14+'Other Funds-Revision No. 3'!C14</f>
        <v>0</v>
      </c>
      <c r="D14" s="108">
        <f>'Amendment 1-Other Funds'!D14+'Other Funds-Revision No. 2'!D14+'Other Funds-Revision No. 3'!D14</f>
        <v>11850</v>
      </c>
      <c r="E14" s="108">
        <f>'Other Funds-Revision No. 2'!E14+'Other Funds-Revision No. 3'!E14</f>
        <v>0</v>
      </c>
      <c r="F14" s="108">
        <f>'Amendment 1-Other Funds'!F14+'Other Funds-Revision No. 2'!F14+'Other Funds-Revision No. 3'!F14</f>
        <v>2880</v>
      </c>
      <c r="G14" s="108">
        <f>'Amendment 1-Other Funds'!G14+'Other Funds-Revision No. 2'!G14+'Other Funds-Revision No. 3'!G14</f>
        <v>0</v>
      </c>
      <c r="H14" s="108">
        <f>'Amendment 1-Other Funds'!H14+'Other Funds-Revision No. 2'!H14+'Other Funds-Revision No. 3'!H14</f>
        <v>0</v>
      </c>
      <c r="I14" s="108">
        <f>'Amendment 1-Other Funds'!I14+'Other Funds-Revision No. 2'!I14+'Other Funds-Revision No. 3'!I14</f>
        <v>0</v>
      </c>
      <c r="J14" s="108">
        <f>'Amendment 1-Other Funds'!J14+'Other Funds-Revision No. 2'!J14+'Other Funds-Revision No. 3'!J14</f>
        <v>4735</v>
      </c>
      <c r="K14" s="108">
        <f>'Amendment 1-Other Funds'!K14+'Other Funds-Revision No. 2'!K14+'Other Funds-Revision No. 3'!K14</f>
        <v>0</v>
      </c>
      <c r="L14" s="108">
        <f>'Amendment 1-Other Funds'!L14+'Other Funds-Revision No. 2'!L14+'Other Funds-Revision No. 3'!L14</f>
        <v>696406</v>
      </c>
      <c r="M14" s="108">
        <f>'Amendment 1-Other Funds'!M14+'Other Funds-Revision No. 2'!M14+'Other Funds-Revision No. 3'!M14</f>
        <v>48104</v>
      </c>
      <c r="N14" s="108">
        <f>'Amendment 1-Other Funds'!N14+'Other Funds-Revision No. 2'!N14+'Other Funds-Revision No. 3'!N14</f>
        <v>0</v>
      </c>
      <c r="O14" s="108">
        <f>'Amendment 1-Other Funds'!O14+'Other Funds-Revision No. 2'!O14+'Other Funds-Revision No. 3'!O14</f>
        <v>54194</v>
      </c>
      <c r="P14" s="108">
        <f>'Amendment 1-Other Funds'!P14+'Other Funds-Revision No. 2'!P14+'Other Funds-Revision No. 3'!P14</f>
        <v>0</v>
      </c>
      <c r="Q14" s="108">
        <f>'Amendment 1-Other Funds'!Q14+'Other Funds-Revision No. 2'!Q14+'Other Funds-Revision No. 3'!Q14</f>
        <v>722318</v>
      </c>
      <c r="R14" s="108">
        <f>'Amendment 1-Other Funds'!R14+'Other Funds-Revision No. 2'!R14+'Other Funds-Revision No. 3'!R14</f>
        <v>0</v>
      </c>
      <c r="S14" s="108">
        <f>'Amendment 1-Other Funds'!S14+'Other Funds-Revision No. 2'!S14+'Other Funds-Revision No. 3'!S14</f>
        <v>55326</v>
      </c>
      <c r="T14" s="108">
        <f>'Amendment 1-Other Funds'!T14+'Other Funds-Revision No. 2'!T14+'Other Funds-Revision No. 3'!T14</f>
        <v>54123.6</v>
      </c>
      <c r="U14" s="108">
        <f>'Amendment 1-Other Funds'!U14+'Other Funds-Revision No. 2'!U14+'Other Funds-Revision No. 3'!U14</f>
        <v>36082.4</v>
      </c>
      <c r="V14" s="108">
        <f>'Amendment 1-Other Funds'!V14+'Other Funds-Revision No. 2'!V14+'Other Funds-Revision No. 3'!V14</f>
        <v>5292</v>
      </c>
      <c r="W14" s="108">
        <f>'Amendment 1-Other Funds'!W14+'Other Funds-Revision No. 2'!W14+'Other Funds-Revision No. 3'!W14</f>
        <v>17675</v>
      </c>
      <c r="X14" s="108">
        <f>'Amendment 1-Other Funds'!X14+'Other Funds-Revision No. 2'!X14+'Other Funds-Revision No. 3'!X14</f>
        <v>0</v>
      </c>
      <c r="Y14" s="108">
        <f>'Amendment 1-Other Funds'!Y14+'Other Funds-Revision No. 2'!Y14+'Other Funds-Revision No. 3'!Y14</f>
        <v>0</v>
      </c>
      <c r="Z14" s="108">
        <f>'Amendment 1-Other Funds'!Z14+'Other Funds-Revision No. 2'!Z14+'Other Funds-Revision No. 3'!Z14</f>
        <v>0</v>
      </c>
      <c r="AA14" s="108">
        <f>'Amendment 1-Other Funds'!AA14+'Other Funds-Revision No. 2'!AA14+'Other Funds-Revision No. 3'!AA14</f>
        <v>0</v>
      </c>
      <c r="AB14" s="108">
        <f>'Amendment 1-Other Funds'!AB14+'Other Funds-Revision No. 2'!AB14+'Other Funds-Revision No. 3'!AB14</f>
        <v>0</v>
      </c>
      <c r="AC14" s="108">
        <f>'Amendment 1-Other Funds'!AC14+'Other Funds-Revision No. 2'!AC14+'Other Funds-Revision No. 3'!AC14</f>
        <v>0</v>
      </c>
      <c r="AD14" s="108">
        <f>'Amendment 1-Other Funds'!AD14+'Other Funds-Revision No. 2'!AD14+'Other Funds-Revision No. 3'!AD14</f>
        <v>0</v>
      </c>
      <c r="AE14" s="108">
        <f>'Amendment 1-Other Funds'!AE14+'Other Funds-Revision No. 2'!AE14+'Other Funds-Revision No. 3'!AE14</f>
        <v>33264</v>
      </c>
      <c r="AF14" s="108">
        <f t="shared" si="0"/>
        <v>1742250</v>
      </c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108">
        <f>'Amendment 1-Other Funds'!C15+'Other Funds-Revision No. 2'!C15+'Other Funds-Revision No. 3'!C15</f>
        <v>0</v>
      </c>
      <c r="D15" s="108">
        <f>'Amendment 1-Other Funds'!D15+'Other Funds-Revision No. 2'!D15+'Other Funds-Revision No. 3'!D15</f>
        <v>7175</v>
      </c>
      <c r="E15" s="108">
        <f>'Other Funds-Revision No. 2'!E15+'Other Funds-Revision No. 3'!E15</f>
        <v>0</v>
      </c>
      <c r="F15" s="108">
        <f>'Amendment 1-Other Funds'!F15+'Other Funds-Revision No. 2'!F15+'Other Funds-Revision No. 3'!F15</f>
        <v>0</v>
      </c>
      <c r="G15" s="108">
        <f>'Amendment 1-Other Funds'!G15+'Other Funds-Revision No. 2'!G15+'Other Funds-Revision No. 3'!G15</f>
        <v>0</v>
      </c>
      <c r="H15" s="108">
        <f>'Amendment 1-Other Funds'!H15+'Other Funds-Revision No. 2'!H15+'Other Funds-Revision No. 3'!H15</f>
        <v>0</v>
      </c>
      <c r="I15" s="108">
        <f>'Amendment 1-Other Funds'!I15+'Other Funds-Revision No. 2'!I15+'Other Funds-Revision No. 3'!I15</f>
        <v>0</v>
      </c>
      <c r="J15" s="108">
        <f>'Amendment 1-Other Funds'!J15+'Other Funds-Revision No. 2'!J15+'Other Funds-Revision No. 3'!J15</f>
        <v>5675</v>
      </c>
      <c r="K15" s="108">
        <f>'Amendment 1-Other Funds'!K15+'Other Funds-Revision No. 2'!K15+'Other Funds-Revision No. 3'!K15</f>
        <v>0</v>
      </c>
      <c r="L15" s="108">
        <f>'Amendment 1-Other Funds'!L15+'Other Funds-Revision No. 2'!L15+'Other Funds-Revision No. 3'!L15</f>
        <v>358494</v>
      </c>
      <c r="M15" s="108">
        <f>'Amendment 1-Other Funds'!M15+'Other Funds-Revision No. 2'!M15+'Other Funds-Revision No. 3'!M15</f>
        <v>82039</v>
      </c>
      <c r="N15" s="108">
        <f>'Amendment 1-Other Funds'!N15+'Other Funds-Revision No. 2'!N15+'Other Funds-Revision No. 3'!N15</f>
        <v>0</v>
      </c>
      <c r="O15" s="108">
        <f>'Amendment 1-Other Funds'!O15+'Other Funds-Revision No. 2'!O15+'Other Funds-Revision No. 3'!O15</f>
        <v>54194</v>
      </c>
      <c r="P15" s="108">
        <f>'Amendment 1-Other Funds'!P15+'Other Funds-Revision No. 2'!P15+'Other Funds-Revision No. 3'!P15</f>
        <v>0</v>
      </c>
      <c r="Q15" s="108">
        <f>'Amendment 1-Other Funds'!Q15+'Other Funds-Revision No. 2'!Q15+'Other Funds-Revision No. 3'!Q15</f>
        <v>0</v>
      </c>
      <c r="R15" s="108">
        <f>'Amendment 1-Other Funds'!R15+'Other Funds-Revision No. 2'!R15+'Other Funds-Revision No. 3'!R15</f>
        <v>95000</v>
      </c>
      <c r="S15" s="108">
        <f>'Amendment 1-Other Funds'!S15+'Other Funds-Revision No. 2'!S15+'Other Funds-Revision No. 3'!S15</f>
        <v>0</v>
      </c>
      <c r="T15" s="108">
        <f>'Amendment 1-Other Funds'!T15+'Other Funds-Revision No. 2'!T15+'Other Funds-Revision No. 3'!T15</f>
        <v>0</v>
      </c>
      <c r="U15" s="108">
        <f>'Amendment 1-Other Funds'!U15+'Other Funds-Revision No. 2'!U15+'Other Funds-Revision No. 3'!U15</f>
        <v>0</v>
      </c>
      <c r="V15" s="108">
        <f>'Amendment 1-Other Funds'!V15+'Other Funds-Revision No. 2'!V15+'Other Funds-Revision No. 3'!V15</f>
        <v>0</v>
      </c>
      <c r="W15" s="108">
        <f>'Amendment 1-Other Funds'!W15+'Other Funds-Revision No. 2'!W15+'Other Funds-Revision No. 3'!W15</f>
        <v>0</v>
      </c>
      <c r="X15" s="108">
        <f>'Amendment 1-Other Funds'!X15+'Other Funds-Revision No. 2'!X15+'Other Funds-Revision No. 3'!X15</f>
        <v>0</v>
      </c>
      <c r="Y15" s="108">
        <f>'Amendment 1-Other Funds'!Y15+'Other Funds-Revision No. 2'!Y15+'Other Funds-Revision No. 3'!Y15</f>
        <v>0</v>
      </c>
      <c r="Z15" s="108">
        <f>'Amendment 1-Other Funds'!Z15+'Other Funds-Revision No. 2'!Z15+'Other Funds-Revision No. 3'!Z15</f>
        <v>0</v>
      </c>
      <c r="AA15" s="108">
        <f>'Amendment 1-Other Funds'!AA15+'Other Funds-Revision No. 2'!AA15+'Other Funds-Revision No. 3'!AA15</f>
        <v>0</v>
      </c>
      <c r="AB15" s="108">
        <f>'Amendment 1-Other Funds'!AB15+'Other Funds-Revision No. 2'!AB15+'Other Funds-Revision No. 3'!AB15</f>
        <v>0</v>
      </c>
      <c r="AC15" s="108">
        <f>'Amendment 1-Other Funds'!AC15+'Other Funds-Revision No. 2'!AC15+'Other Funds-Revision No. 3'!AC15</f>
        <v>0</v>
      </c>
      <c r="AD15" s="108">
        <f>'Amendment 1-Other Funds'!AD15+'Other Funds-Revision No. 2'!AD15+'Other Funds-Revision No. 3'!AD15</f>
        <v>0</v>
      </c>
      <c r="AE15" s="108">
        <f>'Amendment 1-Other Funds'!AE15+'Other Funds-Revision No. 2'!AE15+'Other Funds-Revision No. 3'!AE15</f>
        <v>43768</v>
      </c>
      <c r="AF15" s="108">
        <f t="shared" si="0"/>
        <v>646345</v>
      </c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108">
        <f>'Amendment 1-Other Funds'!C16+'Other Funds-Revision No. 2'!C16+'Other Funds-Revision No. 3'!C16</f>
        <v>0</v>
      </c>
      <c r="D16" s="108">
        <f>'Amendment 1-Other Funds'!D16+'Other Funds-Revision No. 2'!D16+'Other Funds-Revision No. 3'!D16</f>
        <v>12093.59</v>
      </c>
      <c r="E16" s="108">
        <f>'Other Funds-Revision No. 2'!E16+'Other Funds-Revision No. 3'!E16</f>
        <v>0</v>
      </c>
      <c r="F16" s="108">
        <f>'Amendment 1-Other Funds'!F16+'Other Funds-Revision No. 2'!F16+'Other Funds-Revision No. 3'!F16</f>
        <v>0</v>
      </c>
      <c r="G16" s="108">
        <f>'Amendment 1-Other Funds'!G16+'Other Funds-Revision No. 2'!G16+'Other Funds-Revision No. 3'!G16</f>
        <v>127438.76000000001</v>
      </c>
      <c r="H16" s="108">
        <f>'Amendment 1-Other Funds'!H16+'Other Funds-Revision No. 2'!H16+'Other Funds-Revision No. 3'!H16</f>
        <v>200000</v>
      </c>
      <c r="I16" s="108">
        <f>'Amendment 1-Other Funds'!I16+'Other Funds-Revision No. 2'!I16+'Other Funds-Revision No. 3'!I16</f>
        <v>0</v>
      </c>
      <c r="J16" s="108">
        <f>'Amendment 1-Other Funds'!J16+'Other Funds-Revision No. 2'!J16+'Other Funds-Revision No. 3'!J16</f>
        <v>3768</v>
      </c>
      <c r="K16" s="108">
        <f>'Amendment 1-Other Funds'!K16+'Other Funds-Revision No. 2'!K16+'Other Funds-Revision No. 3'!K16</f>
        <v>0</v>
      </c>
      <c r="L16" s="108">
        <f>'Amendment 1-Other Funds'!L16+'Other Funds-Revision No. 2'!L16+'Other Funds-Revision No. 3'!L16</f>
        <v>183294</v>
      </c>
      <c r="M16" s="108">
        <f>'Amendment 1-Other Funds'!M16+'Other Funds-Revision No. 2'!M16+'Other Funds-Revision No. 3'!M16</f>
        <v>55337</v>
      </c>
      <c r="N16" s="108">
        <f>'Amendment 1-Other Funds'!N16+'Other Funds-Revision No. 2'!N16+'Other Funds-Revision No. 3'!N16</f>
        <v>250000</v>
      </c>
      <c r="O16" s="108">
        <f>'Amendment 1-Other Funds'!O16+'Other Funds-Revision No. 2'!O16+'Other Funds-Revision No. 3'!O16</f>
        <v>54194</v>
      </c>
      <c r="P16" s="108">
        <f>'Amendment 1-Other Funds'!P16+'Other Funds-Revision No. 2'!P16+'Other Funds-Revision No. 3'!P16</f>
        <v>0</v>
      </c>
      <c r="Q16" s="108">
        <f>'Amendment 1-Other Funds'!Q16+'Other Funds-Revision No. 2'!Q16+'Other Funds-Revision No. 3'!Q16</f>
        <v>32770</v>
      </c>
      <c r="R16" s="108">
        <f>'Amendment 1-Other Funds'!R16+'Other Funds-Revision No. 2'!R16+'Other Funds-Revision No. 3'!R16</f>
        <v>50058</v>
      </c>
      <c r="S16" s="108">
        <f>'Amendment 1-Other Funds'!S16+'Other Funds-Revision No. 2'!S16+'Other Funds-Revision No. 3'!S16</f>
        <v>183020</v>
      </c>
      <c r="T16" s="108">
        <f>'Amendment 1-Other Funds'!T16+'Other Funds-Revision No. 2'!T16+'Other Funds-Revision No. 3'!T16</f>
        <v>90000</v>
      </c>
      <c r="U16" s="108">
        <f>'Amendment 1-Other Funds'!U16+'Other Funds-Revision No. 2'!U16+'Other Funds-Revision No. 3'!U16</f>
        <v>60000</v>
      </c>
      <c r="V16" s="108">
        <f>'Amendment 1-Other Funds'!V16+'Other Funds-Revision No. 2'!V16+'Other Funds-Revision No. 3'!V16</f>
        <v>0</v>
      </c>
      <c r="W16" s="108">
        <f>'Amendment 1-Other Funds'!W16+'Other Funds-Revision No. 2'!W16+'Other Funds-Revision No. 3'!W16</f>
        <v>58469</v>
      </c>
      <c r="X16" s="108">
        <f>'Amendment 1-Other Funds'!X16+'Other Funds-Revision No. 2'!X16+'Other Funds-Revision No. 3'!X16</f>
        <v>51580</v>
      </c>
      <c r="Y16" s="108">
        <f>'Amendment 1-Other Funds'!Y16+'Other Funds-Revision No. 2'!Y16+'Other Funds-Revision No. 3'!Y16</f>
        <v>0</v>
      </c>
      <c r="Z16" s="108">
        <f>'Amendment 1-Other Funds'!Z16+'Other Funds-Revision No. 2'!Z16+'Other Funds-Revision No. 3'!Z16</f>
        <v>0</v>
      </c>
      <c r="AA16" s="108">
        <f>'Amendment 1-Other Funds'!AA16+'Other Funds-Revision No. 2'!AA16+'Other Funds-Revision No. 3'!AA16</f>
        <v>92796</v>
      </c>
      <c r="AB16" s="108">
        <f>'Amendment 1-Other Funds'!AB16+'Other Funds-Revision No. 2'!AB16+'Other Funds-Revision No. 3'!AB16</f>
        <v>4657</v>
      </c>
      <c r="AC16" s="108">
        <f>'Amendment 1-Other Funds'!AC16+'Other Funds-Revision No. 2'!AC16+'Other Funds-Revision No. 3'!AC16</f>
        <v>9393</v>
      </c>
      <c r="AD16" s="108">
        <f>'Amendment 1-Other Funds'!AD16+'Other Funds-Revision No. 2'!AD16+'Other Funds-Revision No. 3'!AD16</f>
        <v>33612</v>
      </c>
      <c r="AE16" s="108">
        <f>'Amendment 1-Other Funds'!AE16+'Other Funds-Revision No. 2'!AE16+'Other Funds-Revision No. 3'!AE16</f>
        <v>19008</v>
      </c>
      <c r="AF16" s="108">
        <f t="shared" si="0"/>
        <v>1571488.35</v>
      </c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108">
        <f>'Amendment 1-Other Funds'!C17+'Other Funds-Revision No. 2'!C17+'Other Funds-Revision No. 3'!C17</f>
        <v>0</v>
      </c>
      <c r="D17" s="108">
        <f>'Amendment 1-Other Funds'!D17+'Other Funds-Revision No. 2'!D17+'Other Funds-Revision No. 3'!D17</f>
        <v>4200</v>
      </c>
      <c r="E17" s="108">
        <f>'Other Funds-Revision No. 2'!E17+'Other Funds-Revision No. 3'!E17</f>
        <v>0</v>
      </c>
      <c r="F17" s="108">
        <f>'Amendment 1-Other Funds'!F17+'Other Funds-Revision No. 2'!F17+'Other Funds-Revision No. 3'!F17</f>
        <v>0</v>
      </c>
      <c r="G17" s="108">
        <f>'Amendment 1-Other Funds'!G17+'Other Funds-Revision No. 2'!G17+'Other Funds-Revision No. 3'!G17</f>
        <v>0</v>
      </c>
      <c r="H17" s="108">
        <f>'Amendment 1-Other Funds'!H17+'Other Funds-Revision No. 2'!H17+'Other Funds-Revision No. 3'!H17</f>
        <v>0</v>
      </c>
      <c r="I17" s="108">
        <f>'Amendment 1-Other Funds'!I17+'Other Funds-Revision No. 2'!I17+'Other Funds-Revision No. 3'!I17</f>
        <v>0</v>
      </c>
      <c r="J17" s="108">
        <f>'Amendment 1-Other Funds'!J17+'Other Funds-Revision No. 2'!J17+'Other Funds-Revision No. 3'!J17</f>
        <v>3049</v>
      </c>
      <c r="K17" s="108">
        <f>'Amendment 1-Other Funds'!K17+'Other Funds-Revision No. 2'!K17+'Other Funds-Revision No. 3'!K17</f>
        <v>0</v>
      </c>
      <c r="L17" s="108">
        <f>'Amendment 1-Other Funds'!L17+'Other Funds-Revision No. 2'!L17+'Other Funds-Revision No. 3'!L17</f>
        <v>460156</v>
      </c>
      <c r="M17" s="108">
        <f>'Amendment 1-Other Funds'!M17+'Other Funds-Revision No. 2'!M17+'Other Funds-Revision No. 3'!M17</f>
        <v>60084</v>
      </c>
      <c r="N17" s="108">
        <f>'Amendment 1-Other Funds'!N17+'Other Funds-Revision No. 2'!N17+'Other Funds-Revision No. 3'!N17</f>
        <v>0</v>
      </c>
      <c r="O17" s="108">
        <f>'Amendment 1-Other Funds'!O17+'Other Funds-Revision No. 2'!O17+'Other Funds-Revision No. 3'!O17</f>
        <v>54194</v>
      </c>
      <c r="P17" s="108">
        <f>'Amendment 1-Other Funds'!P17+'Other Funds-Revision No. 2'!P17+'Other Funds-Revision No. 3'!P17</f>
        <v>0</v>
      </c>
      <c r="Q17" s="108">
        <f>'Amendment 1-Other Funds'!Q17+'Other Funds-Revision No. 2'!Q17+'Other Funds-Revision No. 3'!Q17</f>
        <v>25000</v>
      </c>
      <c r="R17" s="108">
        <f>'Amendment 1-Other Funds'!R17+'Other Funds-Revision No. 2'!R17+'Other Funds-Revision No. 3'!R17</f>
        <v>0</v>
      </c>
      <c r="S17" s="108">
        <f>'Amendment 1-Other Funds'!S17+'Other Funds-Revision No. 2'!S17+'Other Funds-Revision No. 3'!S17</f>
        <v>25000</v>
      </c>
      <c r="T17" s="108">
        <f>'Amendment 1-Other Funds'!T17+'Other Funds-Revision No. 2'!T17+'Other Funds-Revision No. 3'!T17</f>
        <v>0</v>
      </c>
      <c r="U17" s="108">
        <f>'Amendment 1-Other Funds'!U17+'Other Funds-Revision No. 2'!U17+'Other Funds-Revision No. 3'!U17</f>
        <v>0</v>
      </c>
      <c r="V17" s="108">
        <f>'Amendment 1-Other Funds'!V17+'Other Funds-Revision No. 2'!V17+'Other Funds-Revision No. 3'!V17</f>
        <v>0</v>
      </c>
      <c r="W17" s="108">
        <f>'Amendment 1-Other Funds'!W17+'Other Funds-Revision No. 2'!W17+'Other Funds-Revision No. 3'!W17</f>
        <v>81327</v>
      </c>
      <c r="X17" s="108">
        <f>'Amendment 1-Other Funds'!X17+'Other Funds-Revision No. 2'!X17+'Other Funds-Revision No. 3'!X17</f>
        <v>0</v>
      </c>
      <c r="Y17" s="108">
        <f>'Amendment 1-Other Funds'!Y17+'Other Funds-Revision No. 2'!Y17+'Other Funds-Revision No. 3'!Y17</f>
        <v>0</v>
      </c>
      <c r="Z17" s="108">
        <f>'Amendment 1-Other Funds'!Z17+'Other Funds-Revision No. 2'!Z17+'Other Funds-Revision No. 3'!Z17</f>
        <v>0</v>
      </c>
      <c r="AA17" s="108">
        <f>'Amendment 1-Other Funds'!AA17+'Other Funds-Revision No. 2'!AA17+'Other Funds-Revision No. 3'!AA17</f>
        <v>109484</v>
      </c>
      <c r="AB17" s="108">
        <f>'Amendment 1-Other Funds'!AB17+'Other Funds-Revision No. 2'!AB17+'Other Funds-Revision No. 3'!AB17</f>
        <v>235427</v>
      </c>
      <c r="AC17" s="108">
        <f>'Amendment 1-Other Funds'!AC17+'Other Funds-Revision No. 2'!AC17+'Other Funds-Revision No. 3'!AC17</f>
        <v>25603</v>
      </c>
      <c r="AD17" s="108">
        <f>'Amendment 1-Other Funds'!AD17+'Other Funds-Revision No. 2'!AD17+'Other Funds-Revision No. 3'!AD17</f>
        <v>0</v>
      </c>
      <c r="AE17" s="108">
        <f>'Amendment 1-Other Funds'!AE17+'Other Funds-Revision No. 2'!AE17+'Other Funds-Revision No. 3'!AE17</f>
        <v>61024</v>
      </c>
      <c r="AF17" s="108">
        <f t="shared" si="0"/>
        <v>1144548</v>
      </c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108">
        <f>'Amendment 1-Other Funds'!C18+'Other Funds-Revision No. 2'!C18+'Other Funds-Revision No. 3'!C18</f>
        <v>0</v>
      </c>
      <c r="D18" s="108">
        <f>'Amendment 1-Other Funds'!D18+'Other Funds-Revision No. 2'!D18+'Other Funds-Revision No. 3'!D18</f>
        <v>15250</v>
      </c>
      <c r="E18" s="108">
        <f>'Other Funds-Revision No. 2'!E18+'Other Funds-Revision No. 3'!E18</f>
        <v>0</v>
      </c>
      <c r="F18" s="108">
        <f>'Amendment 1-Other Funds'!F18+'Other Funds-Revision No. 2'!F18+'Other Funds-Revision No. 3'!F18</f>
        <v>0</v>
      </c>
      <c r="G18" s="108">
        <f>'Amendment 1-Other Funds'!G18+'Other Funds-Revision No. 2'!G18+'Other Funds-Revision No. 3'!G18</f>
        <v>4200</v>
      </c>
      <c r="H18" s="108">
        <f>'Amendment 1-Other Funds'!H18+'Other Funds-Revision No. 2'!H18+'Other Funds-Revision No. 3'!H18</f>
        <v>0</v>
      </c>
      <c r="I18" s="108">
        <f>'Amendment 1-Other Funds'!I18+'Other Funds-Revision No. 2'!I18+'Other Funds-Revision No. 3'!I18</f>
        <v>0</v>
      </c>
      <c r="J18" s="108">
        <f>'Amendment 1-Other Funds'!J18+'Other Funds-Revision No. 2'!J18+'Other Funds-Revision No. 3'!J18</f>
        <v>3157</v>
      </c>
      <c r="K18" s="108">
        <f>'Amendment 1-Other Funds'!K18+'Other Funds-Revision No. 2'!K18+'Other Funds-Revision No. 3'!K18</f>
        <v>0</v>
      </c>
      <c r="L18" s="108">
        <f>'Amendment 1-Other Funds'!L18+'Other Funds-Revision No. 2'!L18+'Other Funds-Revision No. 3'!L18</f>
        <v>335387</v>
      </c>
      <c r="M18" s="108">
        <f>'Amendment 1-Other Funds'!M18+'Other Funds-Revision No. 2'!M18+'Other Funds-Revision No. 3'!M18</f>
        <v>27973</v>
      </c>
      <c r="N18" s="108">
        <f>'Amendment 1-Other Funds'!N18+'Other Funds-Revision No. 2'!N18+'Other Funds-Revision No. 3'!N18</f>
        <v>0</v>
      </c>
      <c r="O18" s="108">
        <f>'Amendment 1-Other Funds'!O18+'Other Funds-Revision No. 2'!O18+'Other Funds-Revision No. 3'!O18</f>
        <v>23800</v>
      </c>
      <c r="P18" s="108">
        <f>'Amendment 1-Other Funds'!P18+'Other Funds-Revision No. 2'!P18+'Other Funds-Revision No. 3'!P18</f>
        <v>65000</v>
      </c>
      <c r="Q18" s="108">
        <f>'Amendment 1-Other Funds'!Q18+'Other Funds-Revision No. 2'!Q18+'Other Funds-Revision No. 3'!Q18</f>
        <v>50000</v>
      </c>
      <c r="R18" s="108">
        <f>'Amendment 1-Other Funds'!R18+'Other Funds-Revision No. 2'!R18+'Other Funds-Revision No. 3'!R18</f>
        <v>250000</v>
      </c>
      <c r="S18" s="108">
        <f>'Amendment 1-Other Funds'!S18+'Other Funds-Revision No. 2'!S18+'Other Funds-Revision No. 3'!S18</f>
        <v>0</v>
      </c>
      <c r="T18" s="108">
        <f>'Amendment 1-Other Funds'!T18+'Other Funds-Revision No. 2'!T18+'Other Funds-Revision No. 3'!T18</f>
        <v>0</v>
      </c>
      <c r="U18" s="108">
        <f>'Amendment 1-Other Funds'!U18+'Other Funds-Revision No. 2'!U18+'Other Funds-Revision No. 3'!U18</f>
        <v>0</v>
      </c>
      <c r="V18" s="108">
        <f>'Amendment 1-Other Funds'!V18+'Other Funds-Revision No. 2'!V18+'Other Funds-Revision No. 3'!V18</f>
        <v>0</v>
      </c>
      <c r="W18" s="108">
        <f>'Amendment 1-Other Funds'!W18+'Other Funds-Revision No. 2'!W18+'Other Funds-Revision No. 3'!W18</f>
        <v>0</v>
      </c>
      <c r="X18" s="108">
        <f>'Amendment 1-Other Funds'!X18+'Other Funds-Revision No. 2'!X18+'Other Funds-Revision No. 3'!X18</f>
        <v>0</v>
      </c>
      <c r="Y18" s="108">
        <f>'Amendment 1-Other Funds'!Y18+'Other Funds-Revision No. 2'!Y18+'Other Funds-Revision No. 3'!Y18</f>
        <v>0</v>
      </c>
      <c r="Z18" s="108">
        <f>'Amendment 1-Other Funds'!Z18+'Other Funds-Revision No. 2'!Z18+'Other Funds-Revision No. 3'!Z18</f>
        <v>0</v>
      </c>
      <c r="AA18" s="108">
        <f>'Amendment 1-Other Funds'!AA18+'Other Funds-Revision No. 2'!AA18+'Other Funds-Revision No. 3'!AA18</f>
        <v>49391</v>
      </c>
      <c r="AB18" s="108">
        <f>'Amendment 1-Other Funds'!AB18+'Other Funds-Revision No. 2'!AB18+'Other Funds-Revision No. 3'!AB18</f>
        <v>174571</v>
      </c>
      <c r="AC18" s="108">
        <f>'Amendment 1-Other Funds'!AC18+'Other Funds-Revision No. 2'!AC18+'Other Funds-Revision No. 3'!AC18</f>
        <v>37395</v>
      </c>
      <c r="AD18" s="108">
        <f>'Amendment 1-Other Funds'!AD18+'Other Funds-Revision No. 2'!AD18+'Other Funds-Revision No. 3'!AD18</f>
        <v>0</v>
      </c>
      <c r="AE18" s="108">
        <f>'Amendment 1-Other Funds'!AE18+'Other Funds-Revision No. 2'!AE18+'Other Funds-Revision No. 3'!AE18</f>
        <v>28512</v>
      </c>
      <c r="AF18" s="108">
        <f t="shared" si="0"/>
        <v>1064636</v>
      </c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108">
        <f>'Amendment 1-Other Funds'!C19+'Other Funds-Revision No. 2'!C19+'Other Funds-Revision No. 3'!C19</f>
        <v>0</v>
      </c>
      <c r="D19" s="108">
        <f>'Amendment 1-Other Funds'!D19+'Other Funds-Revision No. 2'!D19+'Other Funds-Revision No. 3'!D19</f>
        <v>25000</v>
      </c>
      <c r="E19" s="108">
        <f>'Other Funds-Revision No. 2'!E19+'Other Funds-Revision No. 3'!E19</f>
        <v>0</v>
      </c>
      <c r="F19" s="108">
        <f>'Amendment 1-Other Funds'!F19+'Other Funds-Revision No. 2'!F19+'Other Funds-Revision No. 3'!F19</f>
        <v>0</v>
      </c>
      <c r="G19" s="108">
        <f>'Amendment 1-Other Funds'!G19+'Other Funds-Revision No. 2'!G19+'Other Funds-Revision No. 3'!G19</f>
        <v>0</v>
      </c>
      <c r="H19" s="108">
        <f>'Amendment 1-Other Funds'!H19+'Other Funds-Revision No. 2'!H19+'Other Funds-Revision No. 3'!H19</f>
        <v>0</v>
      </c>
      <c r="I19" s="108">
        <f>'Amendment 1-Other Funds'!I19+'Other Funds-Revision No. 2'!I19+'Other Funds-Revision No. 3'!I19</f>
        <v>0</v>
      </c>
      <c r="J19" s="108">
        <f>'Amendment 1-Other Funds'!J19+'Other Funds-Revision No. 2'!J19+'Other Funds-Revision No. 3'!J19</f>
        <v>4654</v>
      </c>
      <c r="K19" s="108">
        <f>'Amendment 1-Other Funds'!K19+'Other Funds-Revision No. 2'!K19+'Other Funds-Revision No. 3'!K19</f>
        <v>0</v>
      </c>
      <c r="L19" s="108">
        <f>'Amendment 1-Other Funds'!L19+'Other Funds-Revision No. 2'!L19+'Other Funds-Revision No. 3'!L19</f>
        <v>444398</v>
      </c>
      <c r="M19" s="108">
        <f>'Amendment 1-Other Funds'!M19+'Other Funds-Revision No. 2'!M19+'Other Funds-Revision No. 3'!M19</f>
        <v>61641</v>
      </c>
      <c r="N19" s="108">
        <f>'Amendment 1-Other Funds'!N19+'Other Funds-Revision No. 2'!N19+'Other Funds-Revision No. 3'!N19</f>
        <v>0</v>
      </c>
      <c r="O19" s="108">
        <f>'Amendment 1-Other Funds'!O19+'Other Funds-Revision No. 2'!O19+'Other Funds-Revision No. 3'!O19</f>
        <v>40000</v>
      </c>
      <c r="P19" s="108">
        <f>'Amendment 1-Other Funds'!P19+'Other Funds-Revision No. 2'!P19+'Other Funds-Revision No. 3'!P19</f>
        <v>5365</v>
      </c>
      <c r="Q19" s="108">
        <f>'Amendment 1-Other Funds'!Q19+'Other Funds-Revision No. 2'!Q19+'Other Funds-Revision No. 3'!Q19</f>
        <v>0</v>
      </c>
      <c r="R19" s="108">
        <f>'Amendment 1-Other Funds'!R19+'Other Funds-Revision No. 2'!R19+'Other Funds-Revision No. 3'!R19</f>
        <v>0</v>
      </c>
      <c r="S19" s="108">
        <f>'Amendment 1-Other Funds'!S19+'Other Funds-Revision No. 2'!S19+'Other Funds-Revision No. 3'!S19</f>
        <v>0</v>
      </c>
      <c r="T19" s="108">
        <f>'Amendment 1-Other Funds'!T19+'Other Funds-Revision No. 2'!T19+'Other Funds-Revision No. 3'!T19</f>
        <v>0</v>
      </c>
      <c r="U19" s="108">
        <f>'Amendment 1-Other Funds'!U19+'Other Funds-Revision No. 2'!U19+'Other Funds-Revision No. 3'!U19</f>
        <v>0</v>
      </c>
      <c r="V19" s="108">
        <f>'Amendment 1-Other Funds'!V19+'Other Funds-Revision No. 2'!V19+'Other Funds-Revision No. 3'!V19</f>
        <v>0</v>
      </c>
      <c r="W19" s="108">
        <f>'Amendment 1-Other Funds'!W19+'Other Funds-Revision No. 2'!W19+'Other Funds-Revision No. 3'!W19</f>
        <v>0</v>
      </c>
      <c r="X19" s="108">
        <f>'Amendment 1-Other Funds'!X19+'Other Funds-Revision No. 2'!X19+'Other Funds-Revision No. 3'!X19</f>
        <v>0</v>
      </c>
      <c r="Y19" s="108">
        <f>'Amendment 1-Other Funds'!Y19+'Other Funds-Revision No. 2'!Y19+'Other Funds-Revision No. 3'!Y19</f>
        <v>97584</v>
      </c>
      <c r="Z19" s="108">
        <f>'Amendment 1-Other Funds'!Z19+'Other Funds-Revision No. 2'!Z19+'Other Funds-Revision No. 3'!Z19</f>
        <v>48792</v>
      </c>
      <c r="AA19" s="108">
        <f>'Amendment 1-Other Funds'!AA19+'Other Funds-Revision No. 2'!AA19+'Other Funds-Revision No. 3'!AA19</f>
        <v>111979</v>
      </c>
      <c r="AB19" s="108">
        <f>'Amendment 1-Other Funds'!AB19+'Other Funds-Revision No. 2'!AB19+'Other Funds-Revision No. 3'!AB19</f>
        <v>292750</v>
      </c>
      <c r="AC19" s="108">
        <f>'Amendment 1-Other Funds'!AC19+'Other Funds-Revision No. 2'!AC19+'Other Funds-Revision No. 3'!AC19</f>
        <v>62100</v>
      </c>
      <c r="AD19" s="108">
        <f>'Amendment 1-Other Funds'!AD19+'Other Funds-Revision No. 2'!AD19+'Other Funds-Revision No. 3'!AD19</f>
        <v>0</v>
      </c>
      <c r="AE19" s="108">
        <f>'Amendment 1-Other Funds'!AE19+'Other Funds-Revision No. 2'!AE19+'Other Funds-Revision No. 3'!AE19</f>
        <v>39016</v>
      </c>
      <c r="AF19" s="108">
        <f t="shared" si="0"/>
        <v>1233279</v>
      </c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108">
        <f>'Amendment 1-Other Funds'!C20+'Other Funds-Revision No. 2'!C20+'Other Funds-Revision No. 3'!C20</f>
        <v>0</v>
      </c>
      <c r="D20" s="108">
        <f>'Amendment 1-Other Funds'!D20+'Other Funds-Revision No. 2'!D20+'Other Funds-Revision No. 3'!D20</f>
        <v>15250</v>
      </c>
      <c r="E20" s="108">
        <f>'Other Funds-Revision No. 2'!E20+'Other Funds-Revision No. 3'!E20</f>
        <v>0</v>
      </c>
      <c r="F20" s="108">
        <f>'Amendment 1-Other Funds'!F20+'Other Funds-Revision No. 2'!F20+'Other Funds-Revision No. 3'!F20</f>
        <v>0</v>
      </c>
      <c r="G20" s="108">
        <f>'Amendment 1-Other Funds'!G20+'Other Funds-Revision No. 2'!G20+'Other Funds-Revision No. 3'!G20</f>
        <v>0</v>
      </c>
      <c r="H20" s="108">
        <f>'Amendment 1-Other Funds'!H20+'Other Funds-Revision No. 2'!H20+'Other Funds-Revision No. 3'!H20</f>
        <v>0</v>
      </c>
      <c r="I20" s="108">
        <f>'Amendment 1-Other Funds'!I20+'Other Funds-Revision No. 2'!I20+'Other Funds-Revision No. 3'!I20</f>
        <v>0</v>
      </c>
      <c r="J20" s="108">
        <f>'Amendment 1-Other Funds'!J20+'Other Funds-Revision No. 2'!J20+'Other Funds-Revision No. 3'!J20</f>
        <v>4093</v>
      </c>
      <c r="K20" s="108">
        <f>'Amendment 1-Other Funds'!K20+'Other Funds-Revision No. 2'!K20+'Other Funds-Revision No. 3'!K20</f>
        <v>0</v>
      </c>
      <c r="L20" s="108">
        <f>'Amendment 1-Other Funds'!L20+'Other Funds-Revision No. 2'!L20+'Other Funds-Revision No. 3'!L20</f>
        <v>535668</v>
      </c>
      <c r="M20" s="108">
        <f>'Amendment 1-Other Funds'!M20+'Other Funds-Revision No. 2'!M20+'Other Funds-Revision No. 3'!M20</f>
        <v>33815</v>
      </c>
      <c r="N20" s="108">
        <f>'Amendment 1-Other Funds'!N20+'Other Funds-Revision No. 2'!N20+'Other Funds-Revision No. 3'!N20</f>
        <v>0</v>
      </c>
      <c r="O20" s="108">
        <f>'Amendment 1-Other Funds'!O20+'Other Funds-Revision No. 2'!O20+'Other Funds-Revision No. 3'!O20</f>
        <v>54194</v>
      </c>
      <c r="P20" s="108">
        <f>'Amendment 1-Other Funds'!P20+'Other Funds-Revision No. 2'!P20+'Other Funds-Revision No. 3'!P20</f>
        <v>99918</v>
      </c>
      <c r="Q20" s="108">
        <f>'Amendment 1-Other Funds'!Q20+'Other Funds-Revision No. 2'!Q20+'Other Funds-Revision No. 3'!Q20</f>
        <v>13350</v>
      </c>
      <c r="R20" s="108">
        <f>'Amendment 1-Other Funds'!R20+'Other Funds-Revision No. 2'!R20+'Other Funds-Revision No. 3'!R20</f>
        <v>100000</v>
      </c>
      <c r="S20" s="108">
        <f>'Amendment 1-Other Funds'!S20+'Other Funds-Revision No. 2'!S20+'Other Funds-Revision No. 3'!S20</f>
        <v>30000</v>
      </c>
      <c r="T20" s="108">
        <f>'Amendment 1-Other Funds'!T20+'Other Funds-Revision No. 2'!T20+'Other Funds-Revision No. 3'!T20</f>
        <v>16980</v>
      </c>
      <c r="U20" s="108">
        <f>'Amendment 1-Other Funds'!U20+'Other Funds-Revision No. 2'!U20+'Other Funds-Revision No. 3'!U20</f>
        <v>11320</v>
      </c>
      <c r="V20" s="108">
        <f>'Amendment 1-Other Funds'!V20+'Other Funds-Revision No. 2'!V20+'Other Funds-Revision No. 3'!V20</f>
        <v>3000</v>
      </c>
      <c r="W20" s="108">
        <f>'Amendment 1-Other Funds'!W20+'Other Funds-Revision No. 2'!W20+'Other Funds-Revision No. 3'!W20</f>
        <v>15348</v>
      </c>
      <c r="X20" s="108">
        <f>'Amendment 1-Other Funds'!X20+'Other Funds-Revision No. 2'!X20+'Other Funds-Revision No. 3'!X20</f>
        <v>0</v>
      </c>
      <c r="Y20" s="108">
        <f>'Amendment 1-Other Funds'!Y20+'Other Funds-Revision No. 2'!Y20+'Other Funds-Revision No. 3'!Y20</f>
        <v>0</v>
      </c>
      <c r="Z20" s="108">
        <f>'Amendment 1-Other Funds'!Z20+'Other Funds-Revision No. 2'!Z20+'Other Funds-Revision No. 3'!Z20</f>
        <v>0</v>
      </c>
      <c r="AA20" s="108">
        <f>'Amendment 1-Other Funds'!AA20+'Other Funds-Revision No. 2'!AA20+'Other Funds-Revision No. 3'!AA20</f>
        <v>0</v>
      </c>
      <c r="AB20" s="108">
        <f>'Amendment 1-Other Funds'!AB20+'Other Funds-Revision No. 2'!AB20+'Other Funds-Revision No. 3'!AB20</f>
        <v>0</v>
      </c>
      <c r="AC20" s="108">
        <f>'Amendment 1-Other Funds'!AC20+'Other Funds-Revision No. 2'!AC20+'Other Funds-Revision No. 3'!AC20</f>
        <v>0</v>
      </c>
      <c r="AD20" s="108">
        <f>'Amendment 1-Other Funds'!AD20+'Other Funds-Revision No. 2'!AD20+'Other Funds-Revision No. 3'!AD20</f>
        <v>0</v>
      </c>
      <c r="AE20" s="108">
        <f>'Amendment 1-Other Funds'!AE20+'Other Funds-Revision No. 2'!AE20+'Other Funds-Revision No. 3'!AE20</f>
        <v>23760</v>
      </c>
      <c r="AF20" s="108">
        <f t="shared" si="0"/>
        <v>956696</v>
      </c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108">
        <f>'Amendment 1-Other Funds'!C21+'Other Funds-Revision No. 2'!C21+'Other Funds-Revision No. 3'!C21</f>
        <v>0</v>
      </c>
      <c r="D21" s="108">
        <f>'Amendment 1-Other Funds'!D21+'Other Funds-Revision No. 2'!D21+'Other Funds-Revision No. 3'!D21</f>
        <v>16950</v>
      </c>
      <c r="E21" s="108">
        <f>'Other Funds-Revision No. 2'!E21+'Other Funds-Revision No. 3'!E21</f>
        <v>0</v>
      </c>
      <c r="F21" s="108">
        <f>'Amendment 1-Other Funds'!F21+'Other Funds-Revision No. 2'!F21+'Other Funds-Revision No. 3'!F21</f>
        <v>0</v>
      </c>
      <c r="G21" s="108">
        <f>'Amendment 1-Other Funds'!G21+'Other Funds-Revision No. 2'!G21+'Other Funds-Revision No. 3'!G21</f>
        <v>0</v>
      </c>
      <c r="H21" s="108">
        <f>'Amendment 1-Other Funds'!H21+'Other Funds-Revision No. 2'!H21+'Other Funds-Revision No. 3'!H21</f>
        <v>0</v>
      </c>
      <c r="I21" s="108">
        <f>'Amendment 1-Other Funds'!I21+'Other Funds-Revision No. 2'!I21+'Other Funds-Revision No. 3'!I21</f>
        <v>0</v>
      </c>
      <c r="J21" s="108">
        <f>'Amendment 1-Other Funds'!J21+'Other Funds-Revision No. 2'!J21+'Other Funds-Revision No. 3'!J21</f>
        <v>4266</v>
      </c>
      <c r="K21" s="108">
        <f>'Amendment 1-Other Funds'!K21+'Other Funds-Revision No. 2'!K21+'Other Funds-Revision No. 3'!K21</f>
        <v>0</v>
      </c>
      <c r="L21" s="108">
        <f>'Amendment 1-Other Funds'!L21+'Other Funds-Revision No. 2'!L21+'Other Funds-Revision No. 3'!L21</f>
        <v>261510</v>
      </c>
      <c r="M21" s="108">
        <f>'Amendment 1-Other Funds'!M21+'Other Funds-Revision No. 2'!M21+'Other Funds-Revision No. 3'!M21</f>
        <v>58445</v>
      </c>
      <c r="N21" s="108">
        <f>'Amendment 1-Other Funds'!N21+'Other Funds-Revision No. 2'!N21+'Other Funds-Revision No. 3'!N21</f>
        <v>0</v>
      </c>
      <c r="O21" s="108">
        <f>'Amendment 1-Other Funds'!O21+'Other Funds-Revision No. 2'!O21+'Other Funds-Revision No. 3'!O21</f>
        <v>21000</v>
      </c>
      <c r="P21" s="108">
        <f>'Amendment 1-Other Funds'!P21+'Other Funds-Revision No. 2'!P21+'Other Funds-Revision No. 3'!P21</f>
        <v>55000</v>
      </c>
      <c r="Q21" s="108">
        <f>'Amendment 1-Other Funds'!Q21+'Other Funds-Revision No. 2'!Q21+'Other Funds-Revision No. 3'!Q21</f>
        <v>0</v>
      </c>
      <c r="R21" s="108">
        <f>'Amendment 1-Other Funds'!R21+'Other Funds-Revision No. 2'!R21+'Other Funds-Revision No. 3'!R21</f>
        <v>285000</v>
      </c>
      <c r="S21" s="108">
        <f>'Amendment 1-Other Funds'!S21+'Other Funds-Revision No. 2'!S21+'Other Funds-Revision No. 3'!S21</f>
        <v>55307</v>
      </c>
      <c r="T21" s="108">
        <f>'Amendment 1-Other Funds'!T21+'Other Funds-Revision No. 2'!T21+'Other Funds-Revision No. 3'!T21</f>
        <v>54105</v>
      </c>
      <c r="U21" s="108">
        <f>'Amendment 1-Other Funds'!U21+'Other Funds-Revision No. 2'!U21+'Other Funds-Revision No. 3'!U21</f>
        <v>36070</v>
      </c>
      <c r="V21" s="108">
        <f>'Amendment 1-Other Funds'!V21+'Other Funds-Revision No. 2'!V21+'Other Funds-Revision No. 3'!V21</f>
        <v>5290</v>
      </c>
      <c r="W21" s="108">
        <f>'Amendment 1-Other Funds'!W21+'Other Funds-Revision No. 2'!W21+'Other Funds-Revision No. 3'!W21</f>
        <v>17670</v>
      </c>
      <c r="X21" s="108">
        <f>'Amendment 1-Other Funds'!X21+'Other Funds-Revision No. 2'!X21+'Other Funds-Revision No. 3'!X21</f>
        <v>0</v>
      </c>
      <c r="Y21" s="108">
        <f>'Amendment 1-Other Funds'!Y21+'Other Funds-Revision No. 2'!Y21+'Other Funds-Revision No. 3'!Y21</f>
        <v>0</v>
      </c>
      <c r="Z21" s="108">
        <f>'Amendment 1-Other Funds'!Z21+'Other Funds-Revision No. 2'!Z21+'Other Funds-Revision No. 3'!Z21</f>
        <v>0</v>
      </c>
      <c r="AA21" s="108">
        <f>'Amendment 1-Other Funds'!AA21+'Other Funds-Revision No. 2'!AA21+'Other Funds-Revision No. 3'!AA21</f>
        <v>0</v>
      </c>
      <c r="AB21" s="108">
        <f>'Amendment 1-Other Funds'!AB21+'Other Funds-Revision No. 2'!AB21+'Other Funds-Revision No. 3'!AB21</f>
        <v>0</v>
      </c>
      <c r="AC21" s="108">
        <f>'Amendment 1-Other Funds'!AC21+'Other Funds-Revision No. 2'!AC21+'Other Funds-Revision No. 3'!AC21</f>
        <v>0</v>
      </c>
      <c r="AD21" s="108">
        <f>'Amendment 1-Other Funds'!AD21+'Other Funds-Revision No. 2'!AD21+'Other Funds-Revision No. 3'!AD21</f>
        <v>0</v>
      </c>
      <c r="AE21" s="108">
        <f>'Amendment 1-Other Funds'!AE21+'Other Funds-Revision No. 2'!AE21+'Other Funds-Revision No. 3'!AE21</f>
        <v>33264</v>
      </c>
      <c r="AF21" s="108">
        <f t="shared" si="0"/>
        <v>903877</v>
      </c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108">
        <f>'Amendment 1-Other Funds'!C22+'Other Funds-Revision No. 2'!C22+'Other Funds-Revision No. 3'!C22</f>
        <v>0</v>
      </c>
      <c r="D22" s="108">
        <f>'Amendment 1-Other Funds'!D22+'Other Funds-Revision No. 2'!D22+'Other Funds-Revision No. 3'!D22</f>
        <v>17407.97</v>
      </c>
      <c r="E22" s="108">
        <f>'Other Funds-Revision No. 2'!E22+'Other Funds-Revision No. 3'!E22</f>
        <v>0</v>
      </c>
      <c r="F22" s="108">
        <f>'Amendment 1-Other Funds'!F22+'Other Funds-Revision No. 2'!F22+'Other Funds-Revision No. 3'!F22</f>
        <v>0</v>
      </c>
      <c r="G22" s="108">
        <f>'Amendment 1-Other Funds'!G22+'Other Funds-Revision No. 2'!G22+'Other Funds-Revision No. 3'!G22</f>
        <v>0</v>
      </c>
      <c r="H22" s="108">
        <f>'Amendment 1-Other Funds'!H22+'Other Funds-Revision No. 2'!H22+'Other Funds-Revision No. 3'!H22</f>
        <v>0</v>
      </c>
      <c r="I22" s="108">
        <f>'Amendment 1-Other Funds'!I22+'Other Funds-Revision No. 2'!I22+'Other Funds-Revision No. 3'!I22</f>
        <v>0</v>
      </c>
      <c r="J22" s="108">
        <f>'Amendment 1-Other Funds'!J22+'Other Funds-Revision No. 2'!J22+'Other Funds-Revision No. 3'!J22</f>
        <v>4135</v>
      </c>
      <c r="K22" s="108">
        <f>'Amendment 1-Other Funds'!K22+'Other Funds-Revision No. 2'!K22+'Other Funds-Revision No. 3'!K22</f>
        <v>0</v>
      </c>
      <c r="L22" s="108">
        <f>'Amendment 1-Other Funds'!L22+'Other Funds-Revision No. 2'!L22+'Other Funds-Revision No. 3'!L22</f>
        <v>496055</v>
      </c>
      <c r="M22" s="108">
        <f>'Amendment 1-Other Funds'!M22+'Other Funds-Revision No. 2'!M22+'Other Funds-Revision No. 3'!M22</f>
        <v>26337</v>
      </c>
      <c r="N22" s="108">
        <f>'Amendment 1-Other Funds'!N22+'Other Funds-Revision No. 2'!N22+'Other Funds-Revision No. 3'!N22</f>
        <v>0</v>
      </c>
      <c r="O22" s="108">
        <f>'Amendment 1-Other Funds'!O22+'Other Funds-Revision No. 2'!O22+'Other Funds-Revision No. 3'!O22</f>
        <v>50737</v>
      </c>
      <c r="P22" s="108">
        <f>'Amendment 1-Other Funds'!P22+'Other Funds-Revision No. 2'!P22+'Other Funds-Revision No. 3'!P22</f>
        <v>0</v>
      </c>
      <c r="Q22" s="108">
        <f>'Amendment 1-Other Funds'!Q22+'Other Funds-Revision No. 2'!Q22+'Other Funds-Revision No. 3'!Q22</f>
        <v>10000</v>
      </c>
      <c r="R22" s="108">
        <f>'Amendment 1-Other Funds'!R22+'Other Funds-Revision No. 2'!R22+'Other Funds-Revision No. 3'!R22</f>
        <v>30000</v>
      </c>
      <c r="S22" s="108">
        <f>'Amendment 1-Other Funds'!S22+'Other Funds-Revision No. 2'!S22+'Other Funds-Revision No. 3'!S22</f>
        <v>143334</v>
      </c>
      <c r="T22" s="108">
        <f>'Amendment 1-Other Funds'!T22+'Other Funds-Revision No. 2'!T22+'Other Funds-Revision No. 3'!T22</f>
        <v>120953.4</v>
      </c>
      <c r="U22" s="108">
        <f>'Amendment 1-Other Funds'!U22+'Other Funds-Revision No. 2'!U22+'Other Funds-Revision No. 3'!U22</f>
        <v>80635.6</v>
      </c>
      <c r="V22" s="108">
        <f>'Amendment 1-Other Funds'!V22+'Other Funds-Revision No. 2'!V22+'Other Funds-Revision No. 3'!V22</f>
        <v>0</v>
      </c>
      <c r="W22" s="108">
        <f>'Amendment 1-Other Funds'!W22+'Other Funds-Revision No. 2'!W22+'Other Funds-Revision No. 3'!W22</f>
        <v>45791</v>
      </c>
      <c r="X22" s="108">
        <f>'Amendment 1-Other Funds'!X22+'Other Funds-Revision No. 2'!X22+'Other Funds-Revision No. 3'!X22</f>
        <v>69185</v>
      </c>
      <c r="Y22" s="108">
        <f>'Amendment 1-Other Funds'!Y22+'Other Funds-Revision No. 2'!Y22+'Other Funds-Revision No. 3'!Y22</f>
        <v>0</v>
      </c>
      <c r="Z22" s="108">
        <f>'Amendment 1-Other Funds'!Z22+'Other Funds-Revision No. 2'!Z22+'Other Funds-Revision No. 3'!Z22</f>
        <v>0</v>
      </c>
      <c r="AA22" s="108">
        <f>'Amendment 1-Other Funds'!AA22+'Other Funds-Revision No. 2'!AA22+'Other Funds-Revision No. 3'!AA22</f>
        <v>8560</v>
      </c>
      <c r="AB22" s="108">
        <f>'Amendment 1-Other Funds'!AB22+'Other Funds-Revision No. 2'!AB22+'Other Funds-Revision No. 3'!AB22</f>
        <v>14594</v>
      </c>
      <c r="AC22" s="108">
        <f>'Amendment 1-Other Funds'!AC22+'Other Funds-Revision No. 2'!AC22+'Other Funds-Revision No. 3'!AC22</f>
        <v>11660</v>
      </c>
      <c r="AD22" s="108">
        <f>'Amendment 1-Other Funds'!AD22+'Other Funds-Revision No. 2'!AD22+'Other Funds-Revision No. 3'!AD22</f>
        <v>0</v>
      </c>
      <c r="AE22" s="108">
        <f>'Amendment 1-Other Funds'!AE22+'Other Funds-Revision No. 2'!AE22+'Other Funds-Revision No. 3'!AE22</f>
        <v>22008</v>
      </c>
      <c r="AF22" s="108">
        <f t="shared" si="0"/>
        <v>1151392.97</v>
      </c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108">
        <f>'Amendment 1-Other Funds'!C23+'Other Funds-Revision No. 2'!C23+'Other Funds-Revision No. 3'!C23</f>
        <v>0</v>
      </c>
      <c r="D23" s="108">
        <f>'Amendment 1-Other Funds'!D23+'Other Funds-Revision No. 2'!D23+'Other Funds-Revision No. 3'!D23</f>
        <v>8875</v>
      </c>
      <c r="E23" s="108">
        <f>'Other Funds-Revision No. 2'!E23+'Other Funds-Revision No. 3'!E23</f>
        <v>0</v>
      </c>
      <c r="F23" s="108">
        <f>'Amendment 1-Other Funds'!F23+'Other Funds-Revision No. 2'!F23+'Other Funds-Revision No. 3'!F23</f>
        <v>0</v>
      </c>
      <c r="G23" s="108">
        <f>'Amendment 1-Other Funds'!G23+'Other Funds-Revision No. 2'!G23+'Other Funds-Revision No. 3'!G23</f>
        <v>0</v>
      </c>
      <c r="H23" s="108">
        <f>'Amendment 1-Other Funds'!H23+'Other Funds-Revision No. 2'!H23+'Other Funds-Revision No. 3'!H23</f>
        <v>0</v>
      </c>
      <c r="I23" s="108">
        <f>'Amendment 1-Other Funds'!I23+'Other Funds-Revision No. 2'!I23+'Other Funds-Revision No. 3'!I23</f>
        <v>0</v>
      </c>
      <c r="J23" s="108">
        <f>'Amendment 1-Other Funds'!J23+'Other Funds-Revision No. 2'!J23+'Other Funds-Revision No. 3'!J23</f>
        <v>3831</v>
      </c>
      <c r="K23" s="108">
        <f>'Amendment 1-Other Funds'!K23+'Other Funds-Revision No. 2'!K23+'Other Funds-Revision No. 3'!K23</f>
        <v>0</v>
      </c>
      <c r="L23" s="108">
        <f>'Amendment 1-Other Funds'!L23+'Other Funds-Revision No. 2'!L23+'Other Funds-Revision No. 3'!L23</f>
        <v>416786</v>
      </c>
      <c r="M23" s="108">
        <f>'Amendment 1-Other Funds'!M23+'Other Funds-Revision No. 2'!M23+'Other Funds-Revision No. 3'!M23</f>
        <v>36241</v>
      </c>
      <c r="N23" s="108">
        <f>'Amendment 1-Other Funds'!N23+'Other Funds-Revision No. 2'!N23+'Other Funds-Revision No. 3'!N23</f>
        <v>0</v>
      </c>
      <c r="O23" s="108">
        <f>'Amendment 1-Other Funds'!O23+'Other Funds-Revision No. 2'!O23+'Other Funds-Revision No. 3'!O23</f>
        <v>47116</v>
      </c>
      <c r="P23" s="108">
        <f>'Amendment 1-Other Funds'!P23+'Other Funds-Revision No. 2'!P23+'Other Funds-Revision No. 3'!P23</f>
        <v>55036</v>
      </c>
      <c r="Q23" s="108">
        <f>'Amendment 1-Other Funds'!Q23+'Other Funds-Revision No. 2'!Q23+'Other Funds-Revision No. 3'!Q23</f>
        <v>105846</v>
      </c>
      <c r="R23" s="108">
        <f>'Amendment 1-Other Funds'!R23+'Other Funds-Revision No. 2'!R23+'Other Funds-Revision No. 3'!R23</f>
        <v>8000</v>
      </c>
      <c r="S23" s="108">
        <f>'Amendment 1-Other Funds'!S23+'Other Funds-Revision No. 2'!S23+'Other Funds-Revision No. 3'!S23</f>
        <v>0</v>
      </c>
      <c r="T23" s="108">
        <f>'Amendment 1-Other Funds'!T23+'Other Funds-Revision No. 2'!T23+'Other Funds-Revision No. 3'!T23</f>
        <v>28008</v>
      </c>
      <c r="U23" s="108">
        <f>'Amendment 1-Other Funds'!U23+'Other Funds-Revision No. 2'!U23+'Other Funds-Revision No. 3'!U23</f>
        <v>18672</v>
      </c>
      <c r="V23" s="108">
        <f>'Amendment 1-Other Funds'!V23+'Other Funds-Revision No. 2'!V23+'Other Funds-Revision No. 3'!V23</f>
        <v>0</v>
      </c>
      <c r="W23" s="108">
        <f>'Amendment 1-Other Funds'!W23+'Other Funds-Revision No. 2'!W23+'Other Funds-Revision No. 3'!W23</f>
        <v>0</v>
      </c>
      <c r="X23" s="108">
        <f>'Amendment 1-Other Funds'!X23+'Other Funds-Revision No. 2'!X23+'Other Funds-Revision No. 3'!X23</f>
        <v>0</v>
      </c>
      <c r="Y23" s="108">
        <f>'Amendment 1-Other Funds'!Y23+'Other Funds-Revision No. 2'!Y23+'Other Funds-Revision No. 3'!Y23</f>
        <v>0</v>
      </c>
      <c r="Z23" s="108">
        <f>'Amendment 1-Other Funds'!Z23+'Other Funds-Revision No. 2'!Z23+'Other Funds-Revision No. 3'!Z23</f>
        <v>0</v>
      </c>
      <c r="AA23" s="108">
        <f>'Amendment 1-Other Funds'!AA23+'Other Funds-Revision No. 2'!AA23+'Other Funds-Revision No. 3'!AA23</f>
        <v>0</v>
      </c>
      <c r="AB23" s="108">
        <f>'Amendment 1-Other Funds'!AB23+'Other Funds-Revision No. 2'!AB23+'Other Funds-Revision No. 3'!AB23</f>
        <v>0</v>
      </c>
      <c r="AC23" s="108">
        <f>'Amendment 1-Other Funds'!AC23+'Other Funds-Revision No. 2'!AC23+'Other Funds-Revision No. 3'!AC23</f>
        <v>0</v>
      </c>
      <c r="AD23" s="108">
        <f>'Amendment 1-Other Funds'!AD23+'Other Funds-Revision No. 2'!AD23+'Other Funds-Revision No. 3'!AD23</f>
        <v>0</v>
      </c>
      <c r="AE23" s="108">
        <f>'Amendment 1-Other Funds'!AE23+'Other Funds-Revision No. 2'!AE23+'Other Funds-Revision No. 3'!AE23</f>
        <v>19008</v>
      </c>
      <c r="AF23" s="108">
        <f t="shared" si="0"/>
        <v>747419</v>
      </c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108">
        <f>'Amendment 1-Other Funds'!C24+'Other Funds-Revision No. 2'!C24+'Other Funds-Revision No. 3'!C24</f>
        <v>0</v>
      </c>
      <c r="D24" s="108">
        <f>'Amendment 1-Other Funds'!D24+'Other Funds-Revision No. 2'!D24+'Other Funds-Revision No. 3'!D24</f>
        <v>11000</v>
      </c>
      <c r="E24" s="108">
        <f>'Other Funds-Revision No. 2'!E24+'Other Funds-Revision No. 3'!E24</f>
        <v>0</v>
      </c>
      <c r="F24" s="108">
        <f>'Amendment 1-Other Funds'!F24+'Other Funds-Revision No. 2'!F24+'Other Funds-Revision No. 3'!F24</f>
        <v>0</v>
      </c>
      <c r="G24" s="108">
        <f>'Amendment 1-Other Funds'!G24+'Other Funds-Revision No. 2'!G24+'Other Funds-Revision No. 3'!G24</f>
        <v>0</v>
      </c>
      <c r="H24" s="108">
        <f>'Amendment 1-Other Funds'!H24+'Other Funds-Revision No. 2'!H24+'Other Funds-Revision No. 3'!H24</f>
        <v>0</v>
      </c>
      <c r="I24" s="108">
        <f>'Amendment 1-Other Funds'!I24+'Other Funds-Revision No. 2'!I24+'Other Funds-Revision No. 3'!I24</f>
        <v>0</v>
      </c>
      <c r="J24" s="108">
        <f>'Amendment 1-Other Funds'!J24+'Other Funds-Revision No. 2'!J24+'Other Funds-Revision No. 3'!J24</f>
        <v>6126</v>
      </c>
      <c r="K24" s="108">
        <f>'Amendment 1-Other Funds'!K24+'Other Funds-Revision No. 2'!K24+'Other Funds-Revision No. 3'!K24</f>
        <v>0</v>
      </c>
      <c r="L24" s="108">
        <f>'Amendment 1-Other Funds'!L24+'Other Funds-Revision No. 2'!L24+'Other Funds-Revision No. 3'!L24</f>
        <v>406922</v>
      </c>
      <c r="M24" s="108">
        <f>'Amendment 1-Other Funds'!M24+'Other Funds-Revision No. 2'!M24+'Other Funds-Revision No. 3'!M24</f>
        <v>44283</v>
      </c>
      <c r="N24" s="108">
        <f>'Amendment 1-Other Funds'!N24+'Other Funds-Revision No. 2'!N24+'Other Funds-Revision No. 3'!N24</f>
        <v>0</v>
      </c>
      <c r="O24" s="108">
        <f>'Amendment 1-Other Funds'!O24+'Other Funds-Revision No. 2'!O24+'Other Funds-Revision No. 3'!O24</f>
        <v>54194</v>
      </c>
      <c r="P24" s="108">
        <f>'Amendment 1-Other Funds'!P24+'Other Funds-Revision No. 2'!P24+'Other Funds-Revision No. 3'!P24</f>
        <v>55283</v>
      </c>
      <c r="Q24" s="108">
        <f>'Amendment 1-Other Funds'!Q24+'Other Funds-Revision No. 2'!Q24+'Other Funds-Revision No. 3'!Q24</f>
        <v>0</v>
      </c>
      <c r="R24" s="108">
        <f>'Amendment 1-Other Funds'!R24+'Other Funds-Revision No. 2'!R24+'Other Funds-Revision No. 3'!R24</f>
        <v>370866</v>
      </c>
      <c r="S24" s="108">
        <f>'Amendment 1-Other Funds'!S24+'Other Funds-Revision No. 2'!S24+'Other Funds-Revision No. 3'!S24</f>
        <v>73536</v>
      </c>
      <c r="T24" s="108">
        <f>'Amendment 1-Other Funds'!T24+'Other Funds-Revision No. 2'!T24+'Other Funds-Revision No. 3'!T24</f>
        <v>61660.799999999996</v>
      </c>
      <c r="U24" s="108">
        <f>'Amendment 1-Other Funds'!U24+'Other Funds-Revision No. 2'!U24+'Other Funds-Revision No. 3'!U24</f>
        <v>41107.200000000004</v>
      </c>
      <c r="V24" s="108">
        <f>'Amendment 1-Other Funds'!V24+'Other Funds-Revision No. 2'!V24+'Other Funds-Revision No. 3'!V24</f>
        <v>0</v>
      </c>
      <c r="W24" s="108">
        <f>'Amendment 1-Other Funds'!W24+'Other Funds-Revision No. 2'!W24+'Other Funds-Revision No. 3'!W24</f>
        <v>0</v>
      </c>
      <c r="X24" s="108">
        <f>'Amendment 1-Other Funds'!X24+'Other Funds-Revision No. 2'!X24+'Other Funds-Revision No. 3'!X24</f>
        <v>0</v>
      </c>
      <c r="Y24" s="108">
        <f>'Amendment 1-Other Funds'!Y24+'Other Funds-Revision No. 2'!Y24+'Other Funds-Revision No. 3'!Y24</f>
        <v>43500</v>
      </c>
      <c r="Z24" s="108">
        <f>'Amendment 1-Other Funds'!Z24+'Other Funds-Revision No. 2'!Z24+'Other Funds-Revision No. 3'!Z24</f>
        <v>34883</v>
      </c>
      <c r="AA24" s="108">
        <f>'Amendment 1-Other Funds'!AA24+'Other Funds-Revision No. 2'!AA24+'Other Funds-Revision No. 3'!AA24</f>
        <v>77643</v>
      </c>
      <c r="AB24" s="108">
        <f>'Amendment 1-Other Funds'!AB24+'Other Funds-Revision No. 2'!AB24+'Other Funds-Revision No. 3'!AB24</f>
        <v>259407</v>
      </c>
      <c r="AC24" s="108">
        <f>'Amendment 1-Other Funds'!AC24+'Other Funds-Revision No. 2'!AC24+'Other Funds-Revision No. 3'!AC24</f>
        <v>54567</v>
      </c>
      <c r="AD24" s="108">
        <f>'Amendment 1-Other Funds'!AD24+'Other Funds-Revision No. 2'!AD24+'Other Funds-Revision No. 3'!AD24</f>
        <v>0</v>
      </c>
      <c r="AE24" s="108">
        <f>'Amendment 1-Other Funds'!AE24+'Other Funds-Revision No. 2'!AE24+'Other Funds-Revision No. 3'!AE24</f>
        <v>38016</v>
      </c>
      <c r="AF24" s="108">
        <f t="shared" si="0"/>
        <v>1632994</v>
      </c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108">
        <f>'Amendment 1-Other Funds'!C25+'Other Funds-Revision No. 2'!C25+'Other Funds-Revision No. 3'!C25</f>
        <v>0</v>
      </c>
      <c r="D25" s="108">
        <f>'Amendment 1-Other Funds'!D25+'Other Funds-Revision No. 2'!D25+'Other Funds-Revision No. 3'!D25</f>
        <v>3775</v>
      </c>
      <c r="E25" s="108">
        <f>'Other Funds-Revision No. 2'!E25+'Other Funds-Revision No. 3'!E25</f>
        <v>0</v>
      </c>
      <c r="F25" s="108">
        <f>'Amendment 1-Other Funds'!F25+'Other Funds-Revision No. 2'!F25+'Other Funds-Revision No. 3'!F25</f>
        <v>0</v>
      </c>
      <c r="G25" s="108">
        <f>'Amendment 1-Other Funds'!G25+'Other Funds-Revision No. 2'!G25+'Other Funds-Revision No. 3'!G25</f>
        <v>0</v>
      </c>
      <c r="H25" s="108">
        <f>'Amendment 1-Other Funds'!H25+'Other Funds-Revision No. 2'!H25+'Other Funds-Revision No. 3'!H25</f>
        <v>0</v>
      </c>
      <c r="I25" s="108">
        <f>'Amendment 1-Other Funds'!I25+'Other Funds-Revision No. 2'!I25+'Other Funds-Revision No. 3'!I25</f>
        <v>0</v>
      </c>
      <c r="J25" s="108">
        <f>'Amendment 1-Other Funds'!J25+'Other Funds-Revision No. 2'!J25+'Other Funds-Revision No. 3'!J25</f>
        <v>2653</v>
      </c>
      <c r="K25" s="108">
        <f>'Amendment 1-Other Funds'!K25+'Other Funds-Revision No. 2'!K25+'Other Funds-Revision No. 3'!K25</f>
        <v>0</v>
      </c>
      <c r="L25" s="108">
        <f>'Amendment 1-Other Funds'!L25+'Other Funds-Revision No. 2'!L25+'Other Funds-Revision No. 3'!L25</f>
        <v>314230</v>
      </c>
      <c r="M25" s="108">
        <f>'Amendment 1-Other Funds'!M25+'Other Funds-Revision No. 2'!M25+'Other Funds-Revision No. 3'!M25</f>
        <v>27356</v>
      </c>
      <c r="N25" s="108">
        <f>'Amendment 1-Other Funds'!N25+'Other Funds-Revision No. 2'!N25+'Other Funds-Revision No. 3'!N25</f>
        <v>0</v>
      </c>
      <c r="O25" s="108">
        <f>'Amendment 1-Other Funds'!O25+'Other Funds-Revision No. 2'!O25+'Other Funds-Revision No. 3'!O25</f>
        <v>40000</v>
      </c>
      <c r="P25" s="108">
        <f>'Amendment 1-Other Funds'!P25+'Other Funds-Revision No. 2'!P25+'Other Funds-Revision No. 3'!P25</f>
        <v>0</v>
      </c>
      <c r="Q25" s="108">
        <f>'Amendment 1-Other Funds'!Q25+'Other Funds-Revision No. 2'!Q25+'Other Funds-Revision No. 3'!Q25</f>
        <v>165000</v>
      </c>
      <c r="R25" s="108">
        <f>'Amendment 1-Other Funds'!R25+'Other Funds-Revision No. 2'!R25+'Other Funds-Revision No. 3'!R25</f>
        <v>0</v>
      </c>
      <c r="S25" s="108">
        <f>'Amendment 1-Other Funds'!S25+'Other Funds-Revision No. 2'!S25+'Other Funds-Revision No. 3'!S25</f>
        <v>58210</v>
      </c>
      <c r="T25" s="108">
        <f>'Amendment 1-Other Funds'!T25+'Other Funds-Revision No. 2'!T25+'Other Funds-Revision No. 3'!T25</f>
        <v>56946</v>
      </c>
      <c r="U25" s="108">
        <f>'Amendment 1-Other Funds'!U25+'Other Funds-Revision No. 2'!U25+'Other Funds-Revision No. 3'!U25</f>
        <v>37964</v>
      </c>
      <c r="V25" s="108">
        <f>'Amendment 1-Other Funds'!V25+'Other Funds-Revision No. 2'!V25+'Other Funds-Revision No. 3'!V25</f>
        <v>5568</v>
      </c>
      <c r="W25" s="108">
        <f>'Amendment 1-Other Funds'!W25+'Other Funds-Revision No. 2'!W25+'Other Funds-Revision No. 3'!W25</f>
        <v>18596</v>
      </c>
      <c r="X25" s="108">
        <f>'Amendment 1-Other Funds'!X25+'Other Funds-Revision No. 2'!X25+'Other Funds-Revision No. 3'!X25</f>
        <v>0</v>
      </c>
      <c r="Y25" s="108">
        <f>'Amendment 1-Other Funds'!Y25+'Other Funds-Revision No. 2'!Y25+'Other Funds-Revision No. 3'!Y25</f>
        <v>0</v>
      </c>
      <c r="Z25" s="108">
        <f>'Amendment 1-Other Funds'!Z25+'Other Funds-Revision No. 2'!Z25+'Other Funds-Revision No. 3'!Z25</f>
        <v>0</v>
      </c>
      <c r="AA25" s="108">
        <f>'Amendment 1-Other Funds'!AA25+'Other Funds-Revision No. 2'!AA25+'Other Funds-Revision No. 3'!AA25</f>
        <v>0</v>
      </c>
      <c r="AB25" s="108">
        <f>'Amendment 1-Other Funds'!AB25+'Other Funds-Revision No. 2'!AB25+'Other Funds-Revision No. 3'!AB25</f>
        <v>0</v>
      </c>
      <c r="AC25" s="108">
        <f>'Amendment 1-Other Funds'!AC25+'Other Funds-Revision No. 2'!AC25+'Other Funds-Revision No. 3'!AC25</f>
        <v>0</v>
      </c>
      <c r="AD25" s="108">
        <f>'Amendment 1-Other Funds'!AD25+'Other Funds-Revision No. 2'!AD25+'Other Funds-Revision No. 3'!AD25</f>
        <v>0</v>
      </c>
      <c r="AE25" s="108">
        <f>'Amendment 1-Other Funds'!AE25+'Other Funds-Revision No. 2'!AE25+'Other Funds-Revision No. 3'!AE25</f>
        <v>29512</v>
      </c>
      <c r="AF25" s="108">
        <f t="shared" si="0"/>
        <v>759810</v>
      </c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108">
        <f>'Amendment 1-Other Funds'!C26+'Other Funds-Revision No. 2'!C26+'Other Funds-Revision No. 3'!C26</f>
        <v>0</v>
      </c>
      <c r="D26" s="108">
        <f>'Amendment 1-Other Funds'!D26+'Other Funds-Revision No. 2'!D26+'Other Funds-Revision No. 3'!D26</f>
        <v>8025</v>
      </c>
      <c r="E26" s="108">
        <f>'Other Funds-Revision No. 2'!E26+'Other Funds-Revision No. 3'!E26</f>
        <v>0</v>
      </c>
      <c r="F26" s="108">
        <f>'Amendment 1-Other Funds'!F26+'Other Funds-Revision No. 2'!F26+'Other Funds-Revision No. 3'!F26</f>
        <v>0</v>
      </c>
      <c r="G26" s="108">
        <f>'Amendment 1-Other Funds'!G26+'Other Funds-Revision No. 2'!G26+'Other Funds-Revision No. 3'!G26</f>
        <v>0</v>
      </c>
      <c r="H26" s="108">
        <f>'Amendment 1-Other Funds'!H26+'Other Funds-Revision No. 2'!H26+'Other Funds-Revision No. 3'!H26</f>
        <v>0</v>
      </c>
      <c r="I26" s="108">
        <f>'Amendment 1-Other Funds'!I26+'Other Funds-Revision No. 2'!I26+'Other Funds-Revision No. 3'!I26</f>
        <v>0</v>
      </c>
      <c r="J26" s="108">
        <f>'Amendment 1-Other Funds'!J26+'Other Funds-Revision No. 2'!J26+'Other Funds-Revision No. 3'!J26</f>
        <v>5288</v>
      </c>
      <c r="K26" s="108">
        <f>'Amendment 1-Other Funds'!K26+'Other Funds-Revision No. 2'!K26+'Other Funds-Revision No. 3'!K26</f>
        <v>0</v>
      </c>
      <c r="L26" s="108">
        <f>'Amendment 1-Other Funds'!L26+'Other Funds-Revision No. 2'!L26+'Other Funds-Revision No. 3'!L26</f>
        <v>433706</v>
      </c>
      <c r="M26" s="108">
        <f>'Amendment 1-Other Funds'!M26+'Other Funds-Revision No. 2'!M26+'Other Funds-Revision No. 3'!M26</f>
        <v>47197</v>
      </c>
      <c r="N26" s="108">
        <f>'Amendment 1-Other Funds'!N26+'Other Funds-Revision No. 2'!N26+'Other Funds-Revision No. 3'!N26</f>
        <v>0</v>
      </c>
      <c r="O26" s="108">
        <f>'Amendment 1-Other Funds'!O26+'Other Funds-Revision No. 2'!O26+'Other Funds-Revision No. 3'!O26</f>
        <v>38000</v>
      </c>
      <c r="P26" s="108">
        <f>'Amendment 1-Other Funds'!P26+'Other Funds-Revision No. 2'!P26+'Other Funds-Revision No. 3'!P26</f>
        <v>0</v>
      </c>
      <c r="Q26" s="108">
        <f>'Amendment 1-Other Funds'!Q26+'Other Funds-Revision No. 2'!Q26+'Other Funds-Revision No. 3'!Q26</f>
        <v>112000</v>
      </c>
      <c r="R26" s="108">
        <f>'Amendment 1-Other Funds'!R26+'Other Funds-Revision No. 2'!R26+'Other Funds-Revision No. 3'!R26</f>
        <v>0</v>
      </c>
      <c r="S26" s="108">
        <f>'Amendment 1-Other Funds'!S26+'Other Funds-Revision No. 2'!S26+'Other Funds-Revision No. 3'!S26</f>
        <v>76174</v>
      </c>
      <c r="T26" s="108">
        <f>'Amendment 1-Other Funds'!T26+'Other Funds-Revision No. 2'!T26+'Other Funds-Revision No. 3'!T26</f>
        <v>45704.4</v>
      </c>
      <c r="U26" s="108">
        <f>'Amendment 1-Other Funds'!U26+'Other Funds-Revision No. 2'!U26+'Other Funds-Revision No. 3'!U26</f>
        <v>30469.600000000002</v>
      </c>
      <c r="V26" s="108">
        <f>'Amendment 1-Other Funds'!V26+'Other Funds-Revision No. 2'!V26+'Other Funds-Revision No. 3'!V26</f>
        <v>24284</v>
      </c>
      <c r="W26" s="108">
        <f>'Amendment 1-Other Funds'!W26+'Other Funds-Revision No. 2'!W26+'Other Funds-Revision No. 3'!W26</f>
        <v>81107</v>
      </c>
      <c r="X26" s="108">
        <f>'Amendment 1-Other Funds'!X26+'Other Funds-Revision No. 2'!X26+'Other Funds-Revision No. 3'!X26</f>
        <v>106643</v>
      </c>
      <c r="Y26" s="108">
        <f>'Amendment 1-Other Funds'!Y26+'Other Funds-Revision No. 2'!Y26+'Other Funds-Revision No. 3'!Y26</f>
        <v>0</v>
      </c>
      <c r="Z26" s="108">
        <f>'Amendment 1-Other Funds'!Z26+'Other Funds-Revision No. 2'!Z26+'Other Funds-Revision No. 3'!Z26</f>
        <v>0</v>
      </c>
      <c r="AA26" s="108">
        <f>'Amendment 1-Other Funds'!AA26+'Other Funds-Revision No. 2'!AA26+'Other Funds-Revision No. 3'!AA26</f>
        <v>119067</v>
      </c>
      <c r="AB26" s="108">
        <f>'Amendment 1-Other Funds'!AB26+'Other Funds-Revision No. 2'!AB26+'Other Funds-Revision No. 3'!AB26</f>
        <v>101717</v>
      </c>
      <c r="AC26" s="108">
        <f>'Amendment 1-Other Funds'!AC26+'Other Funds-Revision No. 2'!AC26+'Other Funds-Revision No. 3'!AC26</f>
        <v>0</v>
      </c>
      <c r="AD26" s="108">
        <f>'Amendment 1-Other Funds'!AD26+'Other Funds-Revision No. 2'!AD26+'Other Funds-Revision No. 3'!AD26</f>
        <v>0</v>
      </c>
      <c r="AE26" s="108">
        <f>'Amendment 1-Other Funds'!AE26+'Other Funds-Revision No. 2'!AE26+'Other Funds-Revision No. 3'!AE26</f>
        <v>28512</v>
      </c>
      <c r="AF26" s="108">
        <f t="shared" si="0"/>
        <v>1257894</v>
      </c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108">
        <f>'Amendment 1-Other Funds'!C27+'Other Funds-Revision No. 2'!C27+'Other Funds-Revision No. 3'!C27</f>
        <v>0</v>
      </c>
      <c r="D27" s="108">
        <f>'Amendment 1-Other Funds'!D27+'Other Funds-Revision No. 2'!D27+'Other Funds-Revision No. 3'!D27</f>
        <v>3350</v>
      </c>
      <c r="E27" s="108">
        <f>'Other Funds-Revision No. 2'!E27+'Other Funds-Revision No. 3'!E27</f>
        <v>0</v>
      </c>
      <c r="F27" s="108">
        <f>'Amendment 1-Other Funds'!F27+'Other Funds-Revision No. 2'!F27+'Other Funds-Revision No. 3'!F27</f>
        <v>0</v>
      </c>
      <c r="G27" s="108">
        <f>'Amendment 1-Other Funds'!G27+'Other Funds-Revision No. 2'!G27+'Other Funds-Revision No. 3'!G27</f>
        <v>0</v>
      </c>
      <c r="H27" s="108">
        <f>'Amendment 1-Other Funds'!H27+'Other Funds-Revision No. 2'!H27+'Other Funds-Revision No. 3'!H27</f>
        <v>0</v>
      </c>
      <c r="I27" s="108">
        <f>'Amendment 1-Other Funds'!I27+'Other Funds-Revision No. 2'!I27+'Other Funds-Revision No. 3'!I27</f>
        <v>0</v>
      </c>
      <c r="J27" s="108">
        <f>'Amendment 1-Other Funds'!J27+'Other Funds-Revision No. 2'!J27+'Other Funds-Revision No. 3'!J27</f>
        <v>6922</v>
      </c>
      <c r="K27" s="108">
        <f>'Amendment 1-Other Funds'!K27+'Other Funds-Revision No. 2'!K27+'Other Funds-Revision No. 3'!K27</f>
        <v>0</v>
      </c>
      <c r="L27" s="108">
        <f>'Amendment 1-Other Funds'!L27+'Other Funds-Revision No. 2'!L27+'Other Funds-Revision No. 3'!L27</f>
        <v>265744</v>
      </c>
      <c r="M27" s="108">
        <f>'Amendment 1-Other Funds'!M27+'Other Funds-Revision No. 2'!M27+'Other Funds-Revision No. 3'!M27</f>
        <v>15185</v>
      </c>
      <c r="N27" s="108">
        <f>'Amendment 1-Other Funds'!N27+'Other Funds-Revision No. 2'!N27+'Other Funds-Revision No. 3'!N27</f>
        <v>0</v>
      </c>
      <c r="O27" s="108">
        <f>'Amendment 1-Other Funds'!O27+'Other Funds-Revision No. 2'!O27+'Other Funds-Revision No. 3'!O27</f>
        <v>49702</v>
      </c>
      <c r="P27" s="108">
        <f>'Amendment 1-Other Funds'!P27+'Other Funds-Revision No. 2'!P27+'Other Funds-Revision No. 3'!P27</f>
        <v>1500</v>
      </c>
      <c r="Q27" s="108">
        <f>'Amendment 1-Other Funds'!Q27+'Other Funds-Revision No. 2'!Q27+'Other Funds-Revision No. 3'!Q27</f>
        <v>0</v>
      </c>
      <c r="R27" s="108">
        <f>'Amendment 1-Other Funds'!R27+'Other Funds-Revision No. 2'!R27+'Other Funds-Revision No. 3'!R27</f>
        <v>170941</v>
      </c>
      <c r="S27" s="108">
        <f>'Amendment 1-Other Funds'!S27+'Other Funds-Revision No. 2'!S27+'Other Funds-Revision No. 3'!S27</f>
        <v>25076</v>
      </c>
      <c r="T27" s="108">
        <f>'Amendment 1-Other Funds'!T27+'Other Funds-Revision No. 2'!T27+'Other Funds-Revision No. 3'!T27</f>
        <v>24531</v>
      </c>
      <c r="U27" s="108">
        <f>'Amendment 1-Other Funds'!U27+'Other Funds-Revision No. 2'!U27+'Other Funds-Revision No. 3'!U27</f>
        <v>16354</v>
      </c>
      <c r="V27" s="108">
        <f>'Amendment 1-Other Funds'!V27+'Other Funds-Revision No. 2'!V27+'Other Funds-Revision No. 3'!V27</f>
        <v>2399</v>
      </c>
      <c r="W27" s="108">
        <f>'Amendment 1-Other Funds'!W27+'Other Funds-Revision No. 2'!W27+'Other Funds-Revision No. 3'!W27</f>
        <v>8011</v>
      </c>
      <c r="X27" s="108">
        <f>'Amendment 1-Other Funds'!X27+'Other Funds-Revision No. 2'!X27+'Other Funds-Revision No. 3'!X27</f>
        <v>0</v>
      </c>
      <c r="Y27" s="108">
        <f>'Amendment 1-Other Funds'!Y27+'Other Funds-Revision No. 2'!Y27+'Other Funds-Revision No. 3'!Y27</f>
        <v>55</v>
      </c>
      <c r="Z27" s="108">
        <f>'Amendment 1-Other Funds'!Z27+'Other Funds-Revision No. 2'!Z27+'Other Funds-Revision No. 3'!Z27</f>
        <v>27</v>
      </c>
      <c r="AA27" s="108">
        <f>'Amendment 1-Other Funds'!AA27+'Other Funds-Revision No. 2'!AA27+'Other Funds-Revision No. 3'!AA27</f>
        <v>36742</v>
      </c>
      <c r="AB27" s="108">
        <f>'Amendment 1-Other Funds'!AB27+'Other Funds-Revision No. 2'!AB27+'Other Funds-Revision No. 3'!AB27</f>
        <v>81303</v>
      </c>
      <c r="AC27" s="108">
        <f>'Amendment 1-Other Funds'!AC27+'Other Funds-Revision No. 2'!AC27+'Other Funds-Revision No. 3'!AC27</f>
        <v>18706</v>
      </c>
      <c r="AD27" s="108">
        <f>'Amendment 1-Other Funds'!AD27+'Other Funds-Revision No. 2'!AD27+'Other Funds-Revision No. 3'!AD27</f>
        <v>0</v>
      </c>
      <c r="AE27" s="108">
        <f>'Amendment 1-Other Funds'!AE27+'Other Funds-Revision No. 2'!AE27+'Other Funds-Revision No. 3'!AE27</f>
        <v>33264</v>
      </c>
      <c r="AF27" s="108">
        <f t="shared" si="0"/>
        <v>759812</v>
      </c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108">
        <f>'Amendment 1-Other Funds'!C28+'Other Funds-Revision No. 2'!C28+'Other Funds-Revision No. 3'!C28</f>
        <v>0</v>
      </c>
      <c r="D28" s="108">
        <f>'Amendment 1-Other Funds'!D28+'Other Funds-Revision No. 2'!D28+'Other Funds-Revision No. 3'!D28</f>
        <v>22900</v>
      </c>
      <c r="E28" s="108">
        <f>'Other Funds-Revision No. 2'!E28+'Other Funds-Revision No. 3'!E28</f>
        <v>0</v>
      </c>
      <c r="F28" s="108">
        <f>'Amendment 1-Other Funds'!F28+'Other Funds-Revision No. 2'!F28+'Other Funds-Revision No. 3'!F28</f>
        <v>0</v>
      </c>
      <c r="G28" s="108">
        <f>'Amendment 1-Other Funds'!G28+'Other Funds-Revision No. 2'!G28+'Other Funds-Revision No. 3'!G28</f>
        <v>0</v>
      </c>
      <c r="H28" s="108">
        <f>'Amendment 1-Other Funds'!H28+'Other Funds-Revision No. 2'!H28+'Other Funds-Revision No. 3'!H28</f>
        <v>0</v>
      </c>
      <c r="I28" s="108">
        <f>'Amendment 1-Other Funds'!I28+'Other Funds-Revision No. 2'!I28+'Other Funds-Revision No. 3'!I28</f>
        <v>0</v>
      </c>
      <c r="J28" s="108">
        <f>'Amendment 1-Other Funds'!J28+'Other Funds-Revision No. 2'!J28+'Other Funds-Revision No. 3'!J28</f>
        <v>1730</v>
      </c>
      <c r="K28" s="108">
        <f>'Amendment 1-Other Funds'!K28+'Other Funds-Revision No. 2'!K28+'Other Funds-Revision No. 3'!K28</f>
        <v>0</v>
      </c>
      <c r="L28" s="108">
        <f>'Amendment 1-Other Funds'!L28+'Other Funds-Revision No. 2'!L28+'Other Funds-Revision No. 3'!L28</f>
        <v>129041</v>
      </c>
      <c r="M28" s="108">
        <f>'Amendment 1-Other Funds'!M28+'Other Funds-Revision No. 2'!M28+'Other Funds-Revision No. 3'!M28</f>
        <v>94315</v>
      </c>
      <c r="N28" s="108">
        <f>'Amendment 1-Other Funds'!N28+'Other Funds-Revision No. 2'!N28+'Other Funds-Revision No. 3'!N28</f>
        <v>0</v>
      </c>
      <c r="O28" s="108">
        <f>'Amendment 1-Other Funds'!O28+'Other Funds-Revision No. 2'!O28+'Other Funds-Revision No. 3'!O28</f>
        <v>0</v>
      </c>
      <c r="P28" s="108">
        <f>'Amendment 1-Other Funds'!P28+'Other Funds-Revision No. 2'!P28+'Other Funds-Revision No. 3'!P28</f>
        <v>70000</v>
      </c>
      <c r="Q28" s="108">
        <f>'Amendment 1-Other Funds'!Q28+'Other Funds-Revision No. 2'!Q28+'Other Funds-Revision No. 3'!Q28</f>
        <v>0</v>
      </c>
      <c r="R28" s="108">
        <f>'Amendment 1-Other Funds'!R28+'Other Funds-Revision No. 2'!R28+'Other Funds-Revision No. 3'!R28</f>
        <v>0</v>
      </c>
      <c r="S28" s="108">
        <f>'Amendment 1-Other Funds'!S28+'Other Funds-Revision No. 2'!S28+'Other Funds-Revision No. 3'!S28</f>
        <v>241110</v>
      </c>
      <c r="T28" s="108">
        <f>'Amendment 1-Other Funds'!T28+'Other Funds-Revision No. 2'!T28+'Other Funds-Revision No. 3'!T28</f>
        <v>235868.4</v>
      </c>
      <c r="U28" s="108">
        <f>'Amendment 1-Other Funds'!U28+'Other Funds-Revision No. 2'!U28+'Other Funds-Revision No. 3'!U28</f>
        <v>157245.6</v>
      </c>
      <c r="V28" s="108">
        <f>'Amendment 1-Other Funds'!V28+'Other Funds-Revision No. 2'!V28+'Other Funds-Revision No. 3'!V28</f>
        <v>23062</v>
      </c>
      <c r="W28" s="108">
        <f>'Amendment 1-Other Funds'!W28+'Other Funds-Revision No. 2'!W28+'Other Funds-Revision No. 3'!W28</f>
        <v>77027</v>
      </c>
      <c r="X28" s="108">
        <f>'Amendment 1-Other Funds'!X28+'Other Funds-Revision No. 2'!X28+'Other Funds-Revision No. 3'!X28</f>
        <v>0</v>
      </c>
      <c r="Y28" s="108">
        <f>'Amendment 1-Other Funds'!Y28+'Other Funds-Revision No. 2'!Y28+'Other Funds-Revision No. 3'!Y28</f>
        <v>0</v>
      </c>
      <c r="Z28" s="108">
        <f>'Amendment 1-Other Funds'!Z28+'Other Funds-Revision No. 2'!Z28+'Other Funds-Revision No. 3'!Z28</f>
        <v>0</v>
      </c>
      <c r="AA28" s="108">
        <f>'Amendment 1-Other Funds'!AA28+'Other Funds-Revision No. 2'!AA28+'Other Funds-Revision No. 3'!AA28</f>
        <v>0</v>
      </c>
      <c r="AB28" s="108">
        <f>'Amendment 1-Other Funds'!AB28+'Other Funds-Revision No. 2'!AB28+'Other Funds-Revision No. 3'!AB28</f>
        <v>0</v>
      </c>
      <c r="AC28" s="108">
        <f>'Amendment 1-Other Funds'!AC28+'Other Funds-Revision No. 2'!AC28+'Other Funds-Revision No. 3'!AC28</f>
        <v>0</v>
      </c>
      <c r="AD28" s="108">
        <f>'Amendment 1-Other Funds'!AD28+'Other Funds-Revision No. 2'!AD28+'Other Funds-Revision No. 3'!AD28</f>
        <v>0</v>
      </c>
      <c r="AE28" s="108">
        <f>'Amendment 1-Other Funds'!AE28+'Other Funds-Revision No. 2'!AE28+'Other Funds-Revision No. 3'!AE28</f>
        <v>42016</v>
      </c>
      <c r="AF28" s="108">
        <f t="shared" si="0"/>
        <v>1094315</v>
      </c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108">
        <f>'Amendment 1-Other Funds'!C29+'Other Funds-Revision No. 2'!C29+'Other Funds-Revision No. 3'!C29</f>
        <v>0</v>
      </c>
      <c r="D29" s="108">
        <f>'Amendment 1-Other Funds'!D29+'Other Funds-Revision No. 2'!D29+'Other Funds-Revision No. 3'!D29</f>
        <v>6750</v>
      </c>
      <c r="E29" s="108">
        <f>'Other Funds-Revision No. 2'!E29+'Other Funds-Revision No. 3'!E29</f>
        <v>0</v>
      </c>
      <c r="F29" s="108">
        <f>'Amendment 1-Other Funds'!F29+'Other Funds-Revision No. 2'!F29+'Other Funds-Revision No. 3'!F29</f>
        <v>0</v>
      </c>
      <c r="G29" s="108">
        <f>'Amendment 1-Other Funds'!G29+'Other Funds-Revision No. 2'!G29+'Other Funds-Revision No. 3'!G29</f>
        <v>0</v>
      </c>
      <c r="H29" s="108">
        <f>'Amendment 1-Other Funds'!H29+'Other Funds-Revision No. 2'!H29+'Other Funds-Revision No. 3'!H29</f>
        <v>0</v>
      </c>
      <c r="I29" s="108">
        <f>'Amendment 1-Other Funds'!I29+'Other Funds-Revision No. 2'!I29+'Other Funds-Revision No. 3'!I29</f>
        <v>0</v>
      </c>
      <c r="J29" s="108">
        <f>'Amendment 1-Other Funds'!J29+'Other Funds-Revision No. 2'!J29+'Other Funds-Revision No. 3'!J29</f>
        <v>3993</v>
      </c>
      <c r="K29" s="108">
        <f>'Amendment 1-Other Funds'!K29+'Other Funds-Revision No. 2'!K29+'Other Funds-Revision No. 3'!K29</f>
        <v>0</v>
      </c>
      <c r="L29" s="108">
        <f>'Amendment 1-Other Funds'!L29+'Other Funds-Revision No. 2'!L29+'Other Funds-Revision No. 3'!L29</f>
        <v>714652</v>
      </c>
      <c r="M29" s="108">
        <f>'Amendment 1-Other Funds'!M29+'Other Funds-Revision No. 2'!M29+'Other Funds-Revision No. 3'!M29</f>
        <v>38885</v>
      </c>
      <c r="N29" s="108">
        <f>'Amendment 1-Other Funds'!N29+'Other Funds-Revision No. 2'!N29+'Other Funds-Revision No. 3'!N29</f>
        <v>0</v>
      </c>
      <c r="O29" s="108">
        <f>'Amendment 1-Other Funds'!O29+'Other Funds-Revision No. 2'!O29+'Other Funds-Revision No. 3'!O29</f>
        <v>48886</v>
      </c>
      <c r="P29" s="108">
        <f>'Amendment 1-Other Funds'!P29+'Other Funds-Revision No. 2'!P29+'Other Funds-Revision No. 3'!P29</f>
        <v>0</v>
      </c>
      <c r="Q29" s="108">
        <f>'Amendment 1-Other Funds'!Q29+'Other Funds-Revision No. 2'!Q29+'Other Funds-Revision No. 3'!Q29</f>
        <v>0</v>
      </c>
      <c r="R29" s="108">
        <f>'Amendment 1-Other Funds'!R29+'Other Funds-Revision No. 2'!R29+'Other Funds-Revision No. 3'!R29</f>
        <v>0</v>
      </c>
      <c r="S29" s="108">
        <f>'Amendment 1-Other Funds'!S29+'Other Funds-Revision No. 2'!S29+'Other Funds-Revision No. 3'!S29</f>
        <v>59198</v>
      </c>
      <c r="T29" s="108">
        <f>'Amendment 1-Other Funds'!T29+'Other Funds-Revision No. 2'!T29+'Other Funds-Revision No. 3'!T29</f>
        <v>52659.6</v>
      </c>
      <c r="U29" s="108">
        <f>'Amendment 1-Other Funds'!U29+'Other Funds-Revision No. 2'!U29+'Other Funds-Revision No. 3'!U29</f>
        <v>35106.4</v>
      </c>
      <c r="V29" s="108">
        <f>'Amendment 1-Other Funds'!V29+'Other Funds-Revision No. 2'!V29+'Other Funds-Revision No. 3'!V29</f>
        <v>0</v>
      </c>
      <c r="W29" s="108">
        <f>'Amendment 1-Other Funds'!W29+'Other Funds-Revision No. 2'!W29+'Other Funds-Revision No. 3'!W29</f>
        <v>17839</v>
      </c>
      <c r="X29" s="108">
        <f>'Amendment 1-Other Funds'!X29+'Other Funds-Revision No. 2'!X29+'Other Funds-Revision No. 3'!X29</f>
        <v>0</v>
      </c>
      <c r="Y29" s="108">
        <f>'Amendment 1-Other Funds'!Y29+'Other Funds-Revision No. 2'!Y29+'Other Funds-Revision No. 3'!Y29</f>
        <v>0</v>
      </c>
      <c r="Z29" s="108">
        <f>'Amendment 1-Other Funds'!Z29+'Other Funds-Revision No. 2'!Z29+'Other Funds-Revision No. 3'!Z29</f>
        <v>0</v>
      </c>
      <c r="AA29" s="108">
        <f>'Amendment 1-Other Funds'!AA29+'Other Funds-Revision No. 2'!AA29+'Other Funds-Revision No. 3'!AA29</f>
        <v>0</v>
      </c>
      <c r="AB29" s="108">
        <f>'Amendment 1-Other Funds'!AB29+'Other Funds-Revision No. 2'!AB29+'Other Funds-Revision No. 3'!AB29</f>
        <v>0</v>
      </c>
      <c r="AC29" s="108">
        <f>'Amendment 1-Other Funds'!AC29+'Other Funds-Revision No. 2'!AC29+'Other Funds-Revision No. 3'!AC29</f>
        <v>0</v>
      </c>
      <c r="AD29" s="108">
        <f>'Amendment 1-Other Funds'!AD29+'Other Funds-Revision No. 2'!AD29+'Other Funds-Revision No. 3'!AD29</f>
        <v>0</v>
      </c>
      <c r="AE29" s="108">
        <f>'Amendment 1-Other Funds'!AE29+'Other Funds-Revision No. 2'!AE29+'Other Funds-Revision No. 3'!AE29</f>
        <v>23760</v>
      </c>
      <c r="AF29" s="108">
        <f t="shared" si="0"/>
        <v>1001729</v>
      </c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108">
        <f>'Amendment 1-Other Funds'!C30+'Other Funds-Revision No. 2'!C30+'Other Funds-Revision No. 3'!C30</f>
        <v>0</v>
      </c>
      <c r="D30" s="108">
        <f>'Amendment 1-Other Funds'!D30+'Other Funds-Revision No. 2'!D30+'Other Funds-Revision No. 3'!D30</f>
        <v>5475</v>
      </c>
      <c r="E30" s="108">
        <f>'Other Funds-Revision No. 2'!E30+'Other Funds-Revision No. 3'!E30</f>
        <v>0</v>
      </c>
      <c r="F30" s="108">
        <f>'Amendment 1-Other Funds'!F30+'Other Funds-Revision No. 2'!F30+'Other Funds-Revision No. 3'!F30</f>
        <v>0</v>
      </c>
      <c r="G30" s="108">
        <f>'Amendment 1-Other Funds'!G30+'Other Funds-Revision No. 2'!G30+'Other Funds-Revision No. 3'!G30</f>
        <v>0</v>
      </c>
      <c r="H30" s="108">
        <f>'Amendment 1-Other Funds'!H30+'Other Funds-Revision No. 2'!H30+'Other Funds-Revision No. 3'!H30</f>
        <v>0</v>
      </c>
      <c r="I30" s="108">
        <f>'Amendment 1-Other Funds'!I30+'Other Funds-Revision No. 2'!I30+'Other Funds-Revision No. 3'!I30</f>
        <v>0</v>
      </c>
      <c r="J30" s="108">
        <f>'Amendment 1-Other Funds'!J30+'Other Funds-Revision No. 2'!J30+'Other Funds-Revision No. 3'!J30</f>
        <v>1814</v>
      </c>
      <c r="K30" s="108">
        <f>'Amendment 1-Other Funds'!K30+'Other Funds-Revision No. 2'!K30+'Other Funds-Revision No. 3'!K30</f>
        <v>0</v>
      </c>
      <c r="L30" s="108">
        <f>'Amendment 1-Other Funds'!L30+'Other Funds-Revision No. 2'!L30+'Other Funds-Revision No. 3'!L30</f>
        <v>1330012</v>
      </c>
      <c r="M30" s="108">
        <f>'Amendment 1-Other Funds'!M30+'Other Funds-Revision No. 2'!M30+'Other Funds-Revision No. 3'!M30</f>
        <v>108682</v>
      </c>
      <c r="N30" s="108">
        <f>'Amendment 1-Other Funds'!N30+'Other Funds-Revision No. 2'!N30+'Other Funds-Revision No. 3'!N30</f>
        <v>0</v>
      </c>
      <c r="O30" s="108">
        <f>'Amendment 1-Other Funds'!O30+'Other Funds-Revision No. 2'!O30+'Other Funds-Revision No. 3'!O30</f>
        <v>47116</v>
      </c>
      <c r="P30" s="108">
        <f>'Amendment 1-Other Funds'!P30+'Other Funds-Revision No. 2'!P30+'Other Funds-Revision No. 3'!P30</f>
        <v>100000</v>
      </c>
      <c r="Q30" s="108">
        <f>'Amendment 1-Other Funds'!Q30+'Other Funds-Revision No. 2'!Q30+'Other Funds-Revision No. 3'!Q30</f>
        <v>650000</v>
      </c>
      <c r="R30" s="108">
        <f>'Amendment 1-Other Funds'!R30+'Other Funds-Revision No. 2'!R30+'Other Funds-Revision No. 3'!R30</f>
        <v>0</v>
      </c>
      <c r="S30" s="108">
        <f>'Amendment 1-Other Funds'!S30+'Other Funds-Revision No. 2'!S30+'Other Funds-Revision No. 3'!S30</f>
        <v>172153</v>
      </c>
      <c r="T30" s="108">
        <f>'Amendment 1-Other Funds'!T30+'Other Funds-Revision No. 2'!T30+'Other Funds-Revision No. 3'!T30</f>
        <v>168410.4</v>
      </c>
      <c r="U30" s="108">
        <f>'Amendment 1-Other Funds'!U30+'Other Funds-Revision No. 2'!U30+'Other Funds-Revision No. 3'!U30</f>
        <v>112273.6</v>
      </c>
      <c r="V30" s="108">
        <f>'Amendment 1-Other Funds'!V30+'Other Funds-Revision No. 2'!V30+'Other Funds-Revision No. 3'!V30</f>
        <v>16467</v>
      </c>
      <c r="W30" s="108">
        <f>'Amendment 1-Other Funds'!W30+'Other Funds-Revision No. 2'!W30+'Other Funds-Revision No. 3'!W30</f>
        <v>54998</v>
      </c>
      <c r="X30" s="108">
        <f>'Amendment 1-Other Funds'!X30+'Other Funds-Revision No. 2'!X30+'Other Funds-Revision No. 3'!X30</f>
        <v>0</v>
      </c>
      <c r="Y30" s="108">
        <f>'Amendment 1-Other Funds'!Y30+'Other Funds-Revision No. 2'!Y30+'Other Funds-Revision No. 3'!Y30</f>
        <v>0</v>
      </c>
      <c r="Z30" s="108">
        <f>'Amendment 1-Other Funds'!Z30+'Other Funds-Revision No. 2'!Z30+'Other Funds-Revision No. 3'!Z30</f>
        <v>0</v>
      </c>
      <c r="AA30" s="108">
        <f>'Amendment 1-Other Funds'!AA30+'Other Funds-Revision No. 2'!AA30+'Other Funds-Revision No. 3'!AA30</f>
        <v>0</v>
      </c>
      <c r="AB30" s="108">
        <f>'Amendment 1-Other Funds'!AB30+'Other Funds-Revision No. 2'!AB30+'Other Funds-Revision No. 3'!AB30</f>
        <v>0</v>
      </c>
      <c r="AC30" s="108">
        <f>'Amendment 1-Other Funds'!AC30+'Other Funds-Revision No. 2'!AC30+'Other Funds-Revision No. 3'!AC30</f>
        <v>121574</v>
      </c>
      <c r="AD30" s="108">
        <f>'Amendment 1-Other Funds'!AD30+'Other Funds-Revision No. 2'!AD30+'Other Funds-Revision No. 3'!AD30</f>
        <v>0</v>
      </c>
      <c r="AE30" s="108">
        <f>'Amendment 1-Other Funds'!AE30+'Other Funds-Revision No. 2'!AE30+'Other Funds-Revision No. 3'!AE30</f>
        <v>47768</v>
      </c>
      <c r="AF30" s="108">
        <f t="shared" si="0"/>
        <v>2936743</v>
      </c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108">
        <f>'Amendment 1-Other Funds'!C31+'Other Funds-Revision No. 2'!C31+'Other Funds-Revision No. 3'!C31</f>
        <v>0</v>
      </c>
      <c r="D31" s="108">
        <f>'Amendment 1-Other Funds'!D31+'Other Funds-Revision No. 2'!D31+'Other Funds-Revision No. 3'!D31</f>
        <v>5900</v>
      </c>
      <c r="E31" s="108">
        <f>'Other Funds-Revision No. 2'!E31+'Other Funds-Revision No. 3'!E31</f>
        <v>0</v>
      </c>
      <c r="F31" s="108">
        <f>'Amendment 1-Other Funds'!F31+'Other Funds-Revision No. 2'!F31+'Other Funds-Revision No. 3'!F31</f>
        <v>0</v>
      </c>
      <c r="G31" s="108">
        <f>'Amendment 1-Other Funds'!G31+'Other Funds-Revision No. 2'!G31+'Other Funds-Revision No. 3'!G31</f>
        <v>0</v>
      </c>
      <c r="H31" s="108">
        <f>'Amendment 1-Other Funds'!H31+'Other Funds-Revision No. 2'!H31+'Other Funds-Revision No. 3'!H31</f>
        <v>0</v>
      </c>
      <c r="I31" s="108">
        <f>'Amendment 1-Other Funds'!I31+'Other Funds-Revision No. 2'!I31+'Other Funds-Revision No. 3'!I31</f>
        <v>0</v>
      </c>
      <c r="J31" s="108">
        <f>'Amendment 1-Other Funds'!J31+'Other Funds-Revision No. 2'!J31+'Other Funds-Revision No. 3'!J31</f>
        <v>4308</v>
      </c>
      <c r="K31" s="108">
        <f>'Amendment 1-Other Funds'!K31+'Other Funds-Revision No. 2'!K31+'Other Funds-Revision No. 3'!K31</f>
        <v>0</v>
      </c>
      <c r="L31" s="108">
        <f>'Amendment 1-Other Funds'!L31+'Other Funds-Revision No. 2'!L31+'Other Funds-Revision No. 3'!L31</f>
        <v>1371817</v>
      </c>
      <c r="M31" s="108">
        <f>'Amendment 1-Other Funds'!M31+'Other Funds-Revision No. 2'!M31+'Other Funds-Revision No. 3'!M31</f>
        <v>116160</v>
      </c>
      <c r="N31" s="108">
        <f>'Amendment 1-Other Funds'!N31+'Other Funds-Revision No. 2'!N31+'Other Funds-Revision No. 3'!N31</f>
        <v>0</v>
      </c>
      <c r="O31" s="108">
        <f>'Amendment 1-Other Funds'!O31+'Other Funds-Revision No. 2'!O31+'Other Funds-Revision No. 3'!O31</f>
        <v>54194</v>
      </c>
      <c r="P31" s="108">
        <f>'Amendment 1-Other Funds'!P31+'Other Funds-Revision No. 2'!P31+'Other Funds-Revision No. 3'!P31</f>
        <v>100000</v>
      </c>
      <c r="Q31" s="108">
        <f>'Amendment 1-Other Funds'!Q31+'Other Funds-Revision No. 2'!Q31+'Other Funds-Revision No. 3'!Q31</f>
        <v>504800</v>
      </c>
      <c r="R31" s="108">
        <f>'Amendment 1-Other Funds'!R31+'Other Funds-Revision No. 2'!R31+'Other Funds-Revision No. 3'!R31</f>
        <v>154384</v>
      </c>
      <c r="S31" s="108">
        <f>'Amendment 1-Other Funds'!S31+'Other Funds-Revision No. 2'!S31+'Other Funds-Revision No. 3'!S31</f>
        <v>0</v>
      </c>
      <c r="T31" s="108">
        <f>'Amendment 1-Other Funds'!T31+'Other Funds-Revision No. 2'!T31+'Other Funds-Revision No. 3'!T31</f>
        <v>187277.4</v>
      </c>
      <c r="U31" s="108">
        <f>'Amendment 1-Other Funds'!U31+'Other Funds-Revision No. 2'!U31+'Other Funds-Revision No. 3'!U31</f>
        <v>124851.6</v>
      </c>
      <c r="V31" s="108">
        <f>'Amendment 1-Other Funds'!V31+'Other Funds-Revision No. 2'!V31+'Other Funds-Revision No. 3'!V31</f>
        <v>18311.333333333332</v>
      </c>
      <c r="W31" s="108">
        <f>'Amendment 1-Other Funds'!W31+'Other Funds-Revision No. 2'!W31+'Other Funds-Revision No. 3'!W31</f>
        <v>61159</v>
      </c>
      <c r="X31" s="108">
        <f>'Amendment 1-Other Funds'!X31+'Other Funds-Revision No. 2'!X31+'Other Funds-Revision No. 3'!X31</f>
        <v>79468</v>
      </c>
      <c r="Y31" s="108">
        <f>'Amendment 1-Other Funds'!Y31+'Other Funds-Revision No. 2'!Y31+'Other Funds-Revision No. 3'!Y31</f>
        <v>0</v>
      </c>
      <c r="Z31" s="108">
        <f>'Amendment 1-Other Funds'!Z31+'Other Funds-Revision No. 2'!Z31+'Other Funds-Revision No. 3'!Z31</f>
        <v>0</v>
      </c>
      <c r="AA31" s="108">
        <f>'Amendment 1-Other Funds'!AA31+'Other Funds-Revision No. 2'!AA31+'Other Funds-Revision No. 3'!AA31</f>
        <v>285070</v>
      </c>
      <c r="AB31" s="108">
        <f>'Amendment 1-Other Funds'!AB31+'Other Funds-Revision No. 2'!AB31+'Other Funds-Revision No. 3'!AB31</f>
        <v>207915</v>
      </c>
      <c r="AC31" s="108">
        <f>'Amendment 1-Other Funds'!AC31+'Other Funds-Revision No. 2'!AC31+'Other Funds-Revision No. 3'!AC31</f>
        <v>0</v>
      </c>
      <c r="AD31" s="108">
        <f>'Amendment 1-Other Funds'!AD31+'Other Funds-Revision No. 2'!AD31+'Other Funds-Revision No. 3'!AD31</f>
        <v>0</v>
      </c>
      <c r="AE31" s="108">
        <f>'Amendment 1-Other Funds'!AE31+'Other Funds-Revision No. 2'!AE31+'Other Funds-Revision No. 3'!AE31</f>
        <v>38016</v>
      </c>
      <c r="AF31" s="108">
        <f t="shared" si="0"/>
        <v>3313631.3333333335</v>
      </c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108">
        <f>'Amendment 1-Other Funds'!C32+'Other Funds-Revision No. 2'!C32+'Other Funds-Revision No. 3'!C32</f>
        <v>0</v>
      </c>
      <c r="D32" s="108">
        <f>'Amendment 1-Other Funds'!D32+'Other Funds-Revision No. 2'!D32+'Other Funds-Revision No. 3'!D32</f>
        <v>8875</v>
      </c>
      <c r="E32" s="108">
        <f>'Other Funds-Revision No. 2'!E32+'Other Funds-Revision No. 3'!E32</f>
        <v>0</v>
      </c>
      <c r="F32" s="108">
        <f>'Amendment 1-Other Funds'!F32+'Other Funds-Revision No. 2'!F32+'Other Funds-Revision No. 3'!F32</f>
        <v>0</v>
      </c>
      <c r="G32" s="108">
        <f>'Amendment 1-Other Funds'!G32+'Other Funds-Revision No. 2'!G32+'Other Funds-Revision No. 3'!G32</f>
        <v>0</v>
      </c>
      <c r="H32" s="108">
        <f>'Amendment 1-Other Funds'!H32+'Other Funds-Revision No. 2'!H32+'Other Funds-Revision No. 3'!H32</f>
        <v>0</v>
      </c>
      <c r="I32" s="108">
        <f>'Amendment 1-Other Funds'!I32+'Other Funds-Revision No. 2'!I32+'Other Funds-Revision No. 3'!I32</f>
        <v>0</v>
      </c>
      <c r="J32" s="108">
        <f>'Amendment 1-Other Funds'!J32+'Other Funds-Revision No. 2'!J32+'Other Funds-Revision No. 3'!J32</f>
        <v>3310</v>
      </c>
      <c r="K32" s="108">
        <f>'Amendment 1-Other Funds'!K32+'Other Funds-Revision No. 2'!K32+'Other Funds-Revision No. 3'!K32</f>
        <v>0</v>
      </c>
      <c r="L32" s="108">
        <f>'Amendment 1-Other Funds'!L32+'Other Funds-Revision No. 2'!L32+'Other Funds-Revision No. 3'!L32</f>
        <v>644864</v>
      </c>
      <c r="M32" s="108">
        <f>'Amendment 1-Other Funds'!M32+'Other Funds-Revision No. 2'!M32+'Other Funds-Revision No. 3'!M32</f>
        <v>70176</v>
      </c>
      <c r="N32" s="108">
        <f>'Amendment 1-Other Funds'!N32+'Other Funds-Revision No. 2'!N32+'Other Funds-Revision No. 3'!N32</f>
        <v>0</v>
      </c>
      <c r="O32" s="108">
        <f>'Amendment 1-Other Funds'!O32+'Other Funds-Revision No. 2'!O32+'Other Funds-Revision No. 3'!O32</f>
        <v>54194</v>
      </c>
      <c r="P32" s="108">
        <f>'Amendment 1-Other Funds'!P32+'Other Funds-Revision No. 2'!P32+'Other Funds-Revision No. 3'!P32</f>
        <v>65000</v>
      </c>
      <c r="Q32" s="108">
        <f>'Amendment 1-Other Funds'!Q32+'Other Funds-Revision No. 2'!Q32+'Other Funds-Revision No. 3'!Q32</f>
        <v>40000</v>
      </c>
      <c r="R32" s="108">
        <f>'Amendment 1-Other Funds'!R32+'Other Funds-Revision No. 2'!R32+'Other Funds-Revision No. 3'!R32</f>
        <v>0</v>
      </c>
      <c r="S32" s="108">
        <f>'Amendment 1-Other Funds'!S32+'Other Funds-Revision No. 2'!S32+'Other Funds-Revision No. 3'!S32</f>
        <v>0</v>
      </c>
      <c r="T32" s="108">
        <f>'Amendment 1-Other Funds'!T32+'Other Funds-Revision No. 2'!T32+'Other Funds-Revision No. 3'!T32</f>
        <v>8553</v>
      </c>
      <c r="U32" s="108">
        <f>'Amendment 1-Other Funds'!U32+'Other Funds-Revision No. 2'!U32+'Other Funds-Revision No. 3'!U32</f>
        <v>5702</v>
      </c>
      <c r="V32" s="108">
        <f>'Amendment 1-Other Funds'!V32+'Other Funds-Revision No. 2'!V32+'Other Funds-Revision No. 3'!V32</f>
        <v>42444</v>
      </c>
      <c r="W32" s="108">
        <f>'Amendment 1-Other Funds'!W32+'Other Funds-Revision No. 2'!W32+'Other Funds-Revision No. 3'!W32</f>
        <v>141759</v>
      </c>
      <c r="X32" s="108">
        <f>'Amendment 1-Other Funds'!X32+'Other Funds-Revision No. 2'!X32+'Other Funds-Revision No. 3'!X32</f>
        <v>0</v>
      </c>
      <c r="Y32" s="108">
        <f>'Amendment 1-Other Funds'!Y32+'Other Funds-Revision No. 2'!Y32+'Other Funds-Revision No. 3'!Y32</f>
        <v>0</v>
      </c>
      <c r="Z32" s="108">
        <f>'Amendment 1-Other Funds'!Z32+'Other Funds-Revision No. 2'!Z32+'Other Funds-Revision No. 3'!Z32</f>
        <v>0</v>
      </c>
      <c r="AA32" s="108">
        <f>'Amendment 1-Other Funds'!AA32+'Other Funds-Revision No. 2'!AA32+'Other Funds-Revision No. 3'!AA32</f>
        <v>0</v>
      </c>
      <c r="AB32" s="108">
        <f>'Amendment 1-Other Funds'!AB32+'Other Funds-Revision No. 2'!AB32+'Other Funds-Revision No. 3'!AB32</f>
        <v>419754</v>
      </c>
      <c r="AC32" s="108">
        <f>'Amendment 1-Other Funds'!AC32+'Other Funds-Revision No. 2'!AC32+'Other Funds-Revision No. 3'!AC32</f>
        <v>0</v>
      </c>
      <c r="AD32" s="108">
        <f>'Amendment 1-Other Funds'!AD32+'Other Funds-Revision No. 2'!AD32+'Other Funds-Revision No. 3'!AD32</f>
        <v>0</v>
      </c>
      <c r="AE32" s="108">
        <f>'Amendment 1-Other Funds'!AE32+'Other Funds-Revision No. 2'!AE32+'Other Funds-Revision No. 3'!AE32</f>
        <v>33264</v>
      </c>
      <c r="AF32" s="108">
        <f t="shared" si="0"/>
        <v>1537895</v>
      </c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108">
        <f>'Amendment 1-Other Funds'!C33+'Other Funds-Revision No. 2'!C33+'Other Funds-Revision No. 3'!C33</f>
        <v>0</v>
      </c>
      <c r="D33" s="108">
        <f>'Amendment 1-Other Funds'!D33+'Other Funds-Revision No. 2'!D33+'Other Funds-Revision No. 3'!D33</f>
        <v>16100</v>
      </c>
      <c r="E33" s="108">
        <f>'Other Funds-Revision No. 2'!E33+'Other Funds-Revision No. 3'!E33</f>
        <v>0</v>
      </c>
      <c r="F33" s="108">
        <f>'Amendment 1-Other Funds'!F33+'Other Funds-Revision No. 2'!F33+'Other Funds-Revision No. 3'!F33</f>
        <v>0</v>
      </c>
      <c r="G33" s="108">
        <f>'Amendment 1-Other Funds'!G33+'Other Funds-Revision No. 2'!G33+'Other Funds-Revision No. 3'!G33</f>
        <v>0</v>
      </c>
      <c r="H33" s="108">
        <f>'Amendment 1-Other Funds'!H33+'Other Funds-Revision No. 2'!H33+'Other Funds-Revision No. 3'!H33</f>
        <v>0</v>
      </c>
      <c r="I33" s="108">
        <f>'Amendment 1-Other Funds'!I33+'Other Funds-Revision No. 2'!I33+'Other Funds-Revision No. 3'!I33</f>
        <v>0</v>
      </c>
      <c r="J33" s="108">
        <f>'Amendment 1-Other Funds'!J33+'Other Funds-Revision No. 2'!J33+'Other Funds-Revision No. 3'!J33</f>
        <v>7271</v>
      </c>
      <c r="K33" s="108">
        <f>'Amendment 1-Other Funds'!K33+'Other Funds-Revision No. 2'!K33+'Other Funds-Revision No. 3'!K33</f>
        <v>0</v>
      </c>
      <c r="L33" s="108">
        <f>'Amendment 1-Other Funds'!L33+'Other Funds-Revision No. 2'!L33+'Other Funds-Revision No. 3'!L33</f>
        <v>1974940</v>
      </c>
      <c r="M33" s="108">
        <f>'Amendment 1-Other Funds'!M33+'Other Funds-Revision No. 2'!M33+'Other Funds-Revision No. 3'!M33</f>
        <v>171935</v>
      </c>
      <c r="N33" s="108">
        <f>'Amendment 1-Other Funds'!N33+'Other Funds-Revision No. 2'!N33+'Other Funds-Revision No. 3'!N33</f>
        <v>0</v>
      </c>
      <c r="O33" s="108">
        <f>'Amendment 1-Other Funds'!O33+'Other Funds-Revision No. 2'!O33+'Other Funds-Revision No. 3'!O33</f>
        <v>54036</v>
      </c>
      <c r="P33" s="108">
        <f>'Amendment 1-Other Funds'!P33+'Other Funds-Revision No. 2'!P33+'Other Funds-Revision No. 3'!P33</f>
        <v>73392</v>
      </c>
      <c r="Q33" s="108">
        <f>'Amendment 1-Other Funds'!Q33+'Other Funds-Revision No. 2'!Q33+'Other Funds-Revision No. 3'!Q33</f>
        <v>0</v>
      </c>
      <c r="R33" s="108">
        <f>'Amendment 1-Other Funds'!R33+'Other Funds-Revision No. 2'!R33+'Other Funds-Revision No. 3'!R33</f>
        <v>255000</v>
      </c>
      <c r="S33" s="108">
        <f>'Amendment 1-Other Funds'!S33+'Other Funds-Revision No. 2'!S33+'Other Funds-Revision No. 3'!S33</f>
        <v>262781</v>
      </c>
      <c r="T33" s="108">
        <f>'Amendment 1-Other Funds'!T33+'Other Funds-Revision No. 2'!T33+'Other Funds-Revision No. 3'!T33</f>
        <v>257068.19999999998</v>
      </c>
      <c r="U33" s="108">
        <f>'Amendment 1-Other Funds'!U33+'Other Funds-Revision No. 2'!U33+'Other Funds-Revision No. 3'!U33</f>
        <v>171378.80000000002</v>
      </c>
      <c r="V33" s="108">
        <f>'Amendment 1-Other Funds'!V33+'Other Funds-Revision No. 2'!V33+'Other Funds-Revision No. 3'!V33</f>
        <v>25135</v>
      </c>
      <c r="W33" s="108">
        <f>'Amendment 1-Other Funds'!W33+'Other Funds-Revision No. 2'!W33+'Other Funds-Revision No. 3'!W33</f>
        <v>83950</v>
      </c>
      <c r="X33" s="108">
        <f>'Amendment 1-Other Funds'!X33+'Other Funds-Revision No. 2'!X33+'Other Funds-Revision No. 3'!X33</f>
        <v>147618</v>
      </c>
      <c r="Y33" s="108">
        <f>'Amendment 1-Other Funds'!Y33+'Other Funds-Revision No. 2'!Y33+'Other Funds-Revision No. 3'!Y33</f>
        <v>0</v>
      </c>
      <c r="Z33" s="108">
        <f>'Amendment 1-Other Funds'!Z33+'Other Funds-Revision No. 2'!Z33+'Other Funds-Revision No. 3'!Z33</f>
        <v>0</v>
      </c>
      <c r="AA33" s="108">
        <f>'Amendment 1-Other Funds'!AA33+'Other Funds-Revision No. 2'!AA33+'Other Funds-Revision No. 3'!AA33</f>
        <v>0</v>
      </c>
      <c r="AB33" s="108">
        <f>'Amendment 1-Other Funds'!AB33+'Other Funds-Revision No. 2'!AB33+'Other Funds-Revision No. 3'!AB33</f>
        <v>0</v>
      </c>
      <c r="AC33" s="108">
        <f>'Amendment 1-Other Funds'!AC33+'Other Funds-Revision No. 2'!AC33+'Other Funds-Revision No. 3'!AC33</f>
        <v>0</v>
      </c>
      <c r="AD33" s="108">
        <f>'Amendment 1-Other Funds'!AD33+'Other Funds-Revision No. 2'!AD33+'Other Funds-Revision No. 3'!AD33</f>
        <v>0</v>
      </c>
      <c r="AE33" s="108">
        <f>'Amendment 1-Other Funds'!AE33+'Other Funds-Revision No. 2'!AE33+'Other Funds-Revision No. 3'!AE33</f>
        <v>47520</v>
      </c>
      <c r="AF33" s="108">
        <f t="shared" si="0"/>
        <v>3548125</v>
      </c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108">
        <f>'Amendment 1-Other Funds'!C34+'Other Funds-Revision No. 2'!C34+'Other Funds-Revision No. 3'!C34</f>
        <v>0</v>
      </c>
      <c r="D34" s="108">
        <f>'Amendment 1-Other Funds'!D34+'Other Funds-Revision No. 2'!D34+'Other Funds-Revision No. 3'!D34</f>
        <v>5050</v>
      </c>
      <c r="E34" s="108">
        <f>'Other Funds-Revision No. 2'!E34+'Other Funds-Revision No. 3'!E34</f>
        <v>0</v>
      </c>
      <c r="F34" s="108">
        <f>'Amendment 1-Other Funds'!F34+'Other Funds-Revision No. 2'!F34+'Other Funds-Revision No. 3'!F34</f>
        <v>0</v>
      </c>
      <c r="G34" s="108">
        <f>'Amendment 1-Other Funds'!G34+'Other Funds-Revision No. 2'!G34+'Other Funds-Revision No. 3'!G34</f>
        <v>0</v>
      </c>
      <c r="H34" s="108">
        <f>'Amendment 1-Other Funds'!H34+'Other Funds-Revision No. 2'!H34+'Other Funds-Revision No. 3'!H34</f>
        <v>0</v>
      </c>
      <c r="I34" s="108">
        <f>'Amendment 1-Other Funds'!I34+'Other Funds-Revision No. 2'!I34+'Other Funds-Revision No. 3'!I34</f>
        <v>0</v>
      </c>
      <c r="J34" s="108">
        <f>'Amendment 1-Other Funds'!J34+'Other Funds-Revision No. 2'!J34+'Other Funds-Revision No. 3'!J34</f>
        <v>3616</v>
      </c>
      <c r="K34" s="108">
        <f>'Amendment 1-Other Funds'!K34+'Other Funds-Revision No. 2'!K34+'Other Funds-Revision No. 3'!K34</f>
        <v>0</v>
      </c>
      <c r="L34" s="108">
        <f>'Amendment 1-Other Funds'!L34+'Other Funds-Revision No. 2'!L34+'Other Funds-Revision No. 3'!L34</f>
        <v>982342</v>
      </c>
      <c r="M34" s="108">
        <f>'Amendment 1-Other Funds'!M34+'Other Funds-Revision No. 2'!M34+'Other Funds-Revision No. 3'!M34</f>
        <v>106902</v>
      </c>
      <c r="N34" s="108">
        <f>'Amendment 1-Other Funds'!N34+'Other Funds-Revision No. 2'!N34+'Other Funds-Revision No. 3'!N34</f>
        <v>0</v>
      </c>
      <c r="O34" s="108">
        <f>'Amendment 1-Other Funds'!O34+'Other Funds-Revision No. 2'!O34+'Other Funds-Revision No. 3'!O34</f>
        <v>54194</v>
      </c>
      <c r="P34" s="108">
        <f>'Amendment 1-Other Funds'!P34+'Other Funds-Revision No. 2'!P34+'Other Funds-Revision No. 3'!P34</f>
        <v>0</v>
      </c>
      <c r="Q34" s="108">
        <f>'Amendment 1-Other Funds'!Q34+'Other Funds-Revision No. 2'!Q34+'Other Funds-Revision No. 3'!Q34</f>
        <v>0</v>
      </c>
      <c r="R34" s="108">
        <f>'Amendment 1-Other Funds'!R34+'Other Funds-Revision No. 2'!R34+'Other Funds-Revision No. 3'!R34</f>
        <v>0</v>
      </c>
      <c r="S34" s="108">
        <f>'Amendment 1-Other Funds'!S34+'Other Funds-Revision No. 2'!S34+'Other Funds-Revision No. 3'!S34</f>
        <v>100000</v>
      </c>
      <c r="T34" s="108">
        <f>'Amendment 1-Other Funds'!T34+'Other Funds-Revision No. 2'!T34+'Other Funds-Revision No. 3'!T34</f>
        <v>120000</v>
      </c>
      <c r="U34" s="108">
        <f>'Amendment 1-Other Funds'!U34+'Other Funds-Revision No. 2'!U34+'Other Funds-Revision No. 3'!U34</f>
        <v>80000</v>
      </c>
      <c r="V34" s="108">
        <f>'Amendment 1-Other Funds'!V34+'Other Funds-Revision No. 2'!V34+'Other Funds-Revision No. 3'!V34</f>
        <v>10000</v>
      </c>
      <c r="W34" s="108">
        <f>'Amendment 1-Other Funds'!W34+'Other Funds-Revision No. 2'!W34+'Other Funds-Revision No. 3'!W34</f>
        <v>45000</v>
      </c>
      <c r="X34" s="108">
        <f>'Amendment 1-Other Funds'!X34+'Other Funds-Revision No. 2'!X34+'Other Funds-Revision No. 3'!X34</f>
        <v>0</v>
      </c>
      <c r="Y34" s="108">
        <f>'Amendment 1-Other Funds'!Y34+'Other Funds-Revision No. 2'!Y34+'Other Funds-Revision No. 3'!Y34</f>
        <v>166329</v>
      </c>
      <c r="Z34" s="108">
        <f>'Amendment 1-Other Funds'!Z34+'Other Funds-Revision No. 2'!Z34+'Other Funds-Revision No. 3'!Z34</f>
        <v>81876</v>
      </c>
      <c r="AA34" s="108">
        <f>'Amendment 1-Other Funds'!AA34+'Other Funds-Revision No. 2'!AA34+'Other Funds-Revision No. 3'!AA34</f>
        <v>251357</v>
      </c>
      <c r="AB34" s="108">
        <f>'Amendment 1-Other Funds'!AB34+'Other Funds-Revision No. 2'!AB34+'Other Funds-Revision No. 3'!AB34</f>
        <v>396291</v>
      </c>
      <c r="AC34" s="108">
        <f>'Amendment 1-Other Funds'!AC34+'Other Funds-Revision No. 2'!AC34+'Other Funds-Revision No. 3'!AC34</f>
        <v>56824</v>
      </c>
      <c r="AD34" s="108">
        <f>'Amendment 1-Other Funds'!AD34+'Other Funds-Revision No. 2'!AD34+'Other Funds-Revision No. 3'!AD34</f>
        <v>0</v>
      </c>
      <c r="AE34" s="108">
        <f>'Amendment 1-Other Funds'!AE34+'Other Funds-Revision No. 2'!AE34+'Other Funds-Revision No. 3'!AE34</f>
        <v>63776</v>
      </c>
      <c r="AF34" s="108">
        <f t="shared" si="0"/>
        <v>2523557</v>
      </c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108">
        <f>'Amendment 1-Other Funds'!C35+'Other Funds-Revision No. 2'!C35+'Other Funds-Revision No. 3'!C35</f>
        <v>0</v>
      </c>
      <c r="D35" s="108">
        <f>'Amendment 1-Other Funds'!D35+'Other Funds-Revision No. 2'!D35+'Other Funds-Revision No. 3'!D35</f>
        <v>2925</v>
      </c>
      <c r="E35" s="108">
        <f>'Other Funds-Revision No. 2'!E35+'Other Funds-Revision No. 3'!E35</f>
        <v>0</v>
      </c>
      <c r="F35" s="108">
        <f>'Amendment 1-Other Funds'!F35+'Other Funds-Revision No. 2'!F35+'Other Funds-Revision No. 3'!F35</f>
        <v>0</v>
      </c>
      <c r="G35" s="108">
        <f>'Amendment 1-Other Funds'!G35+'Other Funds-Revision No. 2'!G35+'Other Funds-Revision No. 3'!G35</f>
        <v>0</v>
      </c>
      <c r="H35" s="108">
        <f>'Amendment 1-Other Funds'!H35+'Other Funds-Revision No. 2'!H35+'Other Funds-Revision No. 3'!H35</f>
        <v>0</v>
      </c>
      <c r="I35" s="108">
        <f>'Amendment 1-Other Funds'!I35+'Other Funds-Revision No. 2'!I35+'Other Funds-Revision No. 3'!I35</f>
        <v>0</v>
      </c>
      <c r="J35" s="108">
        <f>'Amendment 1-Other Funds'!J35+'Other Funds-Revision No. 2'!J35+'Other Funds-Revision No. 3'!J35</f>
        <v>5229</v>
      </c>
      <c r="K35" s="108">
        <f>'Amendment 1-Other Funds'!K35+'Other Funds-Revision No. 2'!K35+'Other Funds-Revision No. 3'!K35</f>
        <v>0</v>
      </c>
      <c r="L35" s="108">
        <f>'Amendment 1-Other Funds'!L35+'Other Funds-Revision No. 2'!L35+'Other Funds-Revision No. 3'!L35</f>
        <v>1162566</v>
      </c>
      <c r="M35" s="108">
        <f>'Amendment 1-Other Funds'!M35+'Other Funds-Revision No. 2'!M35+'Other Funds-Revision No. 3'!M35</f>
        <v>172328</v>
      </c>
      <c r="N35" s="108">
        <f>'Amendment 1-Other Funds'!N35+'Other Funds-Revision No. 2'!N35+'Other Funds-Revision No. 3'!N35</f>
        <v>0</v>
      </c>
      <c r="O35" s="108">
        <f>'Amendment 1-Other Funds'!O35+'Other Funds-Revision No. 2'!O35+'Other Funds-Revision No. 3'!O35</f>
        <v>50655</v>
      </c>
      <c r="P35" s="108">
        <f>'Amendment 1-Other Funds'!P35+'Other Funds-Revision No. 2'!P35+'Other Funds-Revision No. 3'!P35</f>
        <v>48000</v>
      </c>
      <c r="Q35" s="108">
        <f>'Amendment 1-Other Funds'!Q35+'Other Funds-Revision No. 2'!Q35+'Other Funds-Revision No. 3'!Q35</f>
        <v>0</v>
      </c>
      <c r="R35" s="108">
        <f>'Amendment 1-Other Funds'!R35+'Other Funds-Revision No. 2'!R35+'Other Funds-Revision No. 3'!R35</f>
        <v>0</v>
      </c>
      <c r="S35" s="108">
        <f>'Amendment 1-Other Funds'!S35+'Other Funds-Revision No. 2'!S35+'Other Funds-Revision No. 3'!S35</f>
        <v>0</v>
      </c>
      <c r="T35" s="108">
        <f>'Amendment 1-Other Funds'!T35+'Other Funds-Revision No. 2'!T35+'Other Funds-Revision No. 3'!T35</f>
        <v>0</v>
      </c>
      <c r="U35" s="108">
        <f>'Amendment 1-Other Funds'!U35+'Other Funds-Revision No. 2'!U35+'Other Funds-Revision No. 3'!U35</f>
        <v>0</v>
      </c>
      <c r="V35" s="108">
        <f>'Amendment 1-Other Funds'!V35+'Other Funds-Revision No. 2'!V35+'Other Funds-Revision No. 3'!V35</f>
        <v>0</v>
      </c>
      <c r="W35" s="108">
        <f>'Amendment 1-Other Funds'!W35+'Other Funds-Revision No. 2'!W35+'Other Funds-Revision No. 3'!W35</f>
        <v>0</v>
      </c>
      <c r="X35" s="108">
        <f>'Amendment 1-Other Funds'!X35+'Other Funds-Revision No. 2'!X35+'Other Funds-Revision No. 3'!X35</f>
        <v>0</v>
      </c>
      <c r="Y35" s="108">
        <f>'Amendment 1-Other Funds'!Y35+'Other Funds-Revision No. 2'!Y35+'Other Funds-Revision No. 3'!Y35</f>
        <v>81132</v>
      </c>
      <c r="Z35" s="108">
        <f>'Amendment 1-Other Funds'!Z35+'Other Funds-Revision No. 2'!Z35+'Other Funds-Revision No. 3'!Z35</f>
        <v>40568</v>
      </c>
      <c r="AA35" s="108">
        <f>'Amendment 1-Other Funds'!AA35+'Other Funds-Revision No. 2'!AA35+'Other Funds-Revision No. 3'!AA35</f>
        <v>101413</v>
      </c>
      <c r="AB35" s="108">
        <f>'Amendment 1-Other Funds'!AB35+'Other Funds-Revision No. 2'!AB35+'Other Funds-Revision No. 3'!AB35</f>
        <v>243385</v>
      </c>
      <c r="AC35" s="108">
        <f>'Amendment 1-Other Funds'!AC35+'Other Funds-Revision No. 2'!AC35+'Other Funds-Revision No. 3'!AC35</f>
        <v>51632</v>
      </c>
      <c r="AD35" s="108">
        <f>'Amendment 1-Other Funds'!AD35+'Other Funds-Revision No. 2'!AD35+'Other Funds-Revision No. 3'!AD35</f>
        <v>0</v>
      </c>
      <c r="AE35" s="108">
        <f>'Amendment 1-Other Funds'!AE35+'Other Funds-Revision No. 2'!AE35+'Other Funds-Revision No. 3'!AE35</f>
        <v>38016</v>
      </c>
      <c r="AF35" s="108">
        <f t="shared" si="0"/>
        <v>1997849</v>
      </c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108">
        <f>'Amendment 1-Other Funds'!C36+'Other Funds-Revision No. 2'!C36+'Other Funds-Revision No. 3'!C36</f>
        <v>0</v>
      </c>
      <c r="D36" s="108">
        <f>'Amendment 1-Other Funds'!D36+'Other Funds-Revision No. 2'!D36+'Other Funds-Revision No. 3'!D36</f>
        <v>24600</v>
      </c>
      <c r="E36" s="108">
        <f>'Other Funds-Revision No. 2'!E36+'Other Funds-Revision No. 3'!E36</f>
        <v>0</v>
      </c>
      <c r="F36" s="108">
        <f>'Amendment 1-Other Funds'!F36+'Other Funds-Revision No. 2'!F36+'Other Funds-Revision No. 3'!F36</f>
        <v>0</v>
      </c>
      <c r="G36" s="108">
        <f>'Amendment 1-Other Funds'!G36+'Other Funds-Revision No. 2'!G36+'Other Funds-Revision No. 3'!G36</f>
        <v>0</v>
      </c>
      <c r="H36" s="108">
        <f>'Amendment 1-Other Funds'!H36+'Other Funds-Revision No. 2'!H36+'Other Funds-Revision No. 3'!H36</f>
        <v>0</v>
      </c>
      <c r="I36" s="108">
        <f>'Amendment 1-Other Funds'!I36+'Other Funds-Revision No. 2'!I36+'Other Funds-Revision No. 3'!I36</f>
        <v>0</v>
      </c>
      <c r="J36" s="108">
        <f>'Amendment 1-Other Funds'!J36+'Other Funds-Revision No. 2'!J36+'Other Funds-Revision No. 3'!J36</f>
        <v>1730</v>
      </c>
      <c r="K36" s="108">
        <f>'Amendment 1-Other Funds'!K36+'Other Funds-Revision No. 2'!K36+'Other Funds-Revision No. 3'!K36</f>
        <v>0</v>
      </c>
      <c r="L36" s="108">
        <f>'Amendment 1-Other Funds'!L36+'Other Funds-Revision No. 2'!L36+'Other Funds-Revision No. 3'!L36</f>
        <v>1946696</v>
      </c>
      <c r="M36" s="108">
        <f>'Amendment 1-Other Funds'!M36+'Other Funds-Revision No. 2'!M36+'Other Funds-Revision No. 3'!M36</f>
        <v>1113574</v>
      </c>
      <c r="N36" s="108">
        <f>'Amendment 1-Other Funds'!N36+'Other Funds-Revision No. 2'!N36+'Other Funds-Revision No. 3'!N36</f>
        <v>0</v>
      </c>
      <c r="O36" s="108">
        <f>'Amendment 1-Other Funds'!O36+'Other Funds-Revision No. 2'!O36+'Other Funds-Revision No. 3'!O36</f>
        <v>54194</v>
      </c>
      <c r="P36" s="108">
        <f>'Amendment 1-Other Funds'!P36+'Other Funds-Revision No. 2'!P36+'Other Funds-Revision No. 3'!P36</f>
        <v>100000</v>
      </c>
      <c r="Q36" s="108">
        <f>'Amendment 1-Other Funds'!Q36+'Other Funds-Revision No. 2'!Q36+'Other Funds-Revision No. 3'!Q36</f>
        <v>0</v>
      </c>
      <c r="R36" s="108">
        <f>'Amendment 1-Other Funds'!R36+'Other Funds-Revision No. 2'!R36+'Other Funds-Revision No. 3'!R36</f>
        <v>481040</v>
      </c>
      <c r="S36" s="108">
        <f>'Amendment 1-Other Funds'!S36+'Other Funds-Revision No. 2'!S36+'Other Funds-Revision No. 3'!S36</f>
        <v>787837.5</v>
      </c>
      <c r="T36" s="108">
        <f>'Amendment 1-Other Funds'!T36+'Other Funds-Revision No. 2'!T36+'Other Funds-Revision No. 3'!T36</f>
        <v>770710.5</v>
      </c>
      <c r="U36" s="108">
        <f>'Amendment 1-Other Funds'!U36+'Other Funds-Revision No. 2'!U36+'Other Funds-Revision No. 3'!U36</f>
        <v>513807</v>
      </c>
      <c r="V36" s="108">
        <f>'Amendment 1-Other Funds'!V36+'Other Funds-Revision No. 2'!V36+'Other Funds-Revision No. 3'!V36</f>
        <v>75358.25</v>
      </c>
      <c r="W36" s="108">
        <f>'Amendment 1-Other Funds'!W36+'Other Funds-Revision No. 2'!W36+'Other Funds-Revision No. 3'!W36</f>
        <v>251690.5</v>
      </c>
      <c r="X36" s="108">
        <f>'Amendment 1-Other Funds'!X36+'Other Funds-Revision No. 2'!X36+'Other Funds-Revision No. 3'!X36</f>
        <v>190862</v>
      </c>
      <c r="Y36" s="108">
        <f>'Amendment 1-Other Funds'!Y36+'Other Funds-Revision No. 2'!Y36+'Other Funds-Revision No. 3'!Y36</f>
        <v>0</v>
      </c>
      <c r="Z36" s="108">
        <f>'Amendment 1-Other Funds'!Z36+'Other Funds-Revision No. 2'!Z36+'Other Funds-Revision No. 3'!Z36</f>
        <v>0</v>
      </c>
      <c r="AA36" s="108">
        <f>'Amendment 1-Other Funds'!AA36+'Other Funds-Revision No. 2'!AA36+'Other Funds-Revision No. 3'!AA36</f>
        <v>0</v>
      </c>
      <c r="AB36" s="108">
        <f>'Amendment 1-Other Funds'!AB36+'Other Funds-Revision No. 2'!AB36+'Other Funds-Revision No. 3'!AB36</f>
        <v>0</v>
      </c>
      <c r="AC36" s="108">
        <f>'Amendment 1-Other Funds'!AC36+'Other Funds-Revision No. 2'!AC36+'Other Funds-Revision No. 3'!AC36</f>
        <v>0</v>
      </c>
      <c r="AD36" s="108">
        <f>'Amendment 1-Other Funds'!AD36+'Other Funds-Revision No. 2'!AD36+'Other Funds-Revision No. 3'!AD36</f>
        <v>0</v>
      </c>
      <c r="AE36" s="108">
        <f>'Amendment 1-Other Funds'!AE36+'Other Funds-Revision No. 2'!AE36+'Other Funds-Revision No. 3'!AE36</f>
        <v>95536</v>
      </c>
      <c r="AF36" s="108">
        <f t="shared" si="0"/>
        <v>6407635.75</v>
      </c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108">
        <f>'Amendment 1-Other Funds'!C37+'Other Funds-Revision No. 2'!C37+'Other Funds-Revision No. 3'!C37</f>
        <v>0</v>
      </c>
      <c r="D37" s="108">
        <f>'Amendment 1-Other Funds'!D37+'Other Funds-Revision No. 2'!D37+'Other Funds-Revision No. 3'!D37</f>
        <v>8025</v>
      </c>
      <c r="E37" s="108">
        <f>'Other Funds-Revision No. 2'!E37+'Other Funds-Revision No. 3'!E37</f>
        <v>0</v>
      </c>
      <c r="F37" s="108">
        <f>'Amendment 1-Other Funds'!F37+'Other Funds-Revision No. 2'!F37+'Other Funds-Revision No. 3'!F37</f>
        <v>0</v>
      </c>
      <c r="G37" s="108">
        <f>'Amendment 1-Other Funds'!G37+'Other Funds-Revision No. 2'!G37+'Other Funds-Revision No. 3'!G37</f>
        <v>0</v>
      </c>
      <c r="H37" s="108">
        <f>'Amendment 1-Other Funds'!H37+'Other Funds-Revision No. 2'!H37+'Other Funds-Revision No. 3'!H37</f>
        <v>0</v>
      </c>
      <c r="I37" s="108">
        <f>'Amendment 1-Other Funds'!I37+'Other Funds-Revision No. 2'!I37+'Other Funds-Revision No. 3'!I37</f>
        <v>0</v>
      </c>
      <c r="J37" s="108">
        <f>'Amendment 1-Other Funds'!J37+'Other Funds-Revision No. 2'!J37+'Other Funds-Revision No. 3'!J37</f>
        <v>1730</v>
      </c>
      <c r="K37" s="108">
        <f>'Amendment 1-Other Funds'!K37+'Other Funds-Revision No. 2'!K37+'Other Funds-Revision No. 3'!K37</f>
        <v>0</v>
      </c>
      <c r="L37" s="108">
        <f>'Amendment 1-Other Funds'!L37+'Other Funds-Revision No. 2'!L37+'Other Funds-Revision No. 3'!L37</f>
        <v>805815</v>
      </c>
      <c r="M37" s="108">
        <f>'Amendment 1-Other Funds'!M37+'Other Funds-Revision No. 2'!M37+'Other Funds-Revision No. 3'!M37</f>
        <v>122665</v>
      </c>
      <c r="N37" s="108">
        <f>'Amendment 1-Other Funds'!N37+'Other Funds-Revision No. 2'!N37+'Other Funds-Revision No. 3'!N37</f>
        <v>0</v>
      </c>
      <c r="O37" s="108">
        <f>'Amendment 1-Other Funds'!O37+'Other Funds-Revision No. 2'!O37+'Other Funds-Revision No. 3'!O37</f>
        <v>54194</v>
      </c>
      <c r="P37" s="108">
        <f>'Amendment 1-Other Funds'!P37+'Other Funds-Revision No. 2'!P37+'Other Funds-Revision No. 3'!P37</f>
        <v>89993</v>
      </c>
      <c r="Q37" s="108">
        <f>'Amendment 1-Other Funds'!Q37+'Other Funds-Revision No. 2'!Q37+'Other Funds-Revision No. 3'!Q37</f>
        <v>0</v>
      </c>
      <c r="R37" s="108">
        <f>'Amendment 1-Other Funds'!R37+'Other Funds-Revision No. 2'!R37+'Other Funds-Revision No. 3'!R37</f>
        <v>0</v>
      </c>
      <c r="S37" s="108">
        <f>'Amendment 1-Other Funds'!S37+'Other Funds-Revision No. 2'!S37+'Other Funds-Revision No. 3'!S37</f>
        <v>80607</v>
      </c>
      <c r="T37" s="108">
        <f>'Amendment 1-Other Funds'!T37+'Other Funds-Revision No. 2'!T37+'Other Funds-Revision No. 3'!T37</f>
        <v>76241.4</v>
      </c>
      <c r="U37" s="108">
        <f>'Amendment 1-Other Funds'!U37+'Other Funds-Revision No. 2'!U37+'Other Funds-Revision No. 3'!U37</f>
        <v>50827.600000000006</v>
      </c>
      <c r="V37" s="108">
        <f>'Amendment 1-Other Funds'!V37+'Other Funds-Revision No. 2'!V37+'Other Funds-Revision No. 3'!V37</f>
        <v>18015</v>
      </c>
      <c r="W37" s="108">
        <f>'Amendment 1-Other Funds'!W37+'Other Funds-Revision No. 2'!W37+'Other Funds-Revision No. 3'!W37</f>
        <v>180502</v>
      </c>
      <c r="X37" s="108">
        <f>'Amendment 1-Other Funds'!X37+'Other Funds-Revision No. 2'!X37+'Other Funds-Revision No. 3'!X37</f>
        <v>0</v>
      </c>
      <c r="Y37" s="108">
        <f>'Amendment 1-Other Funds'!Y37+'Other Funds-Revision No. 2'!Y37+'Other Funds-Revision No. 3'!Y37</f>
        <v>0</v>
      </c>
      <c r="Z37" s="108">
        <f>'Amendment 1-Other Funds'!Z37+'Other Funds-Revision No. 2'!Z37+'Other Funds-Revision No. 3'!Z37</f>
        <v>0</v>
      </c>
      <c r="AA37" s="108">
        <f>'Amendment 1-Other Funds'!AA37+'Other Funds-Revision No. 2'!AA37+'Other Funds-Revision No. 3'!AA37</f>
        <v>0</v>
      </c>
      <c r="AB37" s="108">
        <f>'Amendment 1-Other Funds'!AB37+'Other Funds-Revision No. 2'!AB37+'Other Funds-Revision No. 3'!AB37</f>
        <v>238579</v>
      </c>
      <c r="AC37" s="108">
        <f>'Amendment 1-Other Funds'!AC37+'Other Funds-Revision No. 2'!AC37+'Other Funds-Revision No. 3'!AC37</f>
        <v>0</v>
      </c>
      <c r="AD37" s="108">
        <f>'Amendment 1-Other Funds'!AD37+'Other Funds-Revision No. 2'!AD37+'Other Funds-Revision No. 3'!AD37</f>
        <v>0</v>
      </c>
      <c r="AE37" s="108">
        <f>'Amendment 1-Other Funds'!AE37+'Other Funds-Revision No. 2'!AE37+'Other Funds-Revision No. 3'!AE37</f>
        <v>39016</v>
      </c>
      <c r="AF37" s="108">
        <f t="shared" si="0"/>
        <v>1766210</v>
      </c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108">
        <f>'Amendment 1-Other Funds'!C38+'Other Funds-Revision No. 2'!C38+'Other Funds-Revision No. 3'!C38</f>
        <v>0</v>
      </c>
      <c r="D38" s="108">
        <f>'Amendment 1-Other Funds'!D38+'Other Funds-Revision No. 2'!D38+'Other Funds-Revision No. 3'!D38</f>
        <v>3775</v>
      </c>
      <c r="E38" s="108">
        <f>'Other Funds-Revision No. 2'!E38+'Other Funds-Revision No. 3'!E38</f>
        <v>0</v>
      </c>
      <c r="F38" s="108">
        <f>'Amendment 1-Other Funds'!F38+'Other Funds-Revision No. 2'!F38+'Other Funds-Revision No. 3'!F38</f>
        <v>0</v>
      </c>
      <c r="G38" s="108">
        <f>'Amendment 1-Other Funds'!G38+'Other Funds-Revision No. 2'!G38+'Other Funds-Revision No. 3'!G38</f>
        <v>0</v>
      </c>
      <c r="H38" s="108">
        <f>'Amendment 1-Other Funds'!H38+'Other Funds-Revision No. 2'!H38+'Other Funds-Revision No. 3'!H38</f>
        <v>0</v>
      </c>
      <c r="I38" s="108">
        <f>'Amendment 1-Other Funds'!I38+'Other Funds-Revision No. 2'!I38+'Other Funds-Revision No. 3'!I38</f>
        <v>0</v>
      </c>
      <c r="J38" s="108">
        <f>'Amendment 1-Other Funds'!J38+'Other Funds-Revision No. 2'!J38+'Other Funds-Revision No. 3'!J38</f>
        <v>1730</v>
      </c>
      <c r="K38" s="108">
        <f>'Amendment 1-Other Funds'!K38+'Other Funds-Revision No. 2'!K38+'Other Funds-Revision No. 3'!K38</f>
        <v>0</v>
      </c>
      <c r="L38" s="108">
        <f>'Amendment 1-Other Funds'!L38+'Other Funds-Revision No. 2'!L38+'Other Funds-Revision No. 3'!L38</f>
        <v>631748</v>
      </c>
      <c r="M38" s="108">
        <f>'Amendment 1-Other Funds'!M38+'Other Funds-Revision No. 2'!M38+'Other Funds-Revision No. 3'!M38</f>
        <v>86694</v>
      </c>
      <c r="N38" s="108">
        <f>'Amendment 1-Other Funds'!N38+'Other Funds-Revision No. 2'!N38+'Other Funds-Revision No. 3'!N38</f>
        <v>0</v>
      </c>
      <c r="O38" s="108">
        <f>'Amendment 1-Other Funds'!O38+'Other Funds-Revision No. 2'!O38+'Other Funds-Revision No. 3'!O38</f>
        <v>54194</v>
      </c>
      <c r="P38" s="108">
        <f>'Amendment 1-Other Funds'!P38+'Other Funds-Revision No. 2'!P38+'Other Funds-Revision No. 3'!P38</f>
        <v>96256</v>
      </c>
      <c r="Q38" s="108">
        <f>'Amendment 1-Other Funds'!Q38+'Other Funds-Revision No. 2'!Q38+'Other Funds-Revision No. 3'!Q38</f>
        <v>0</v>
      </c>
      <c r="R38" s="108">
        <f>'Amendment 1-Other Funds'!R38+'Other Funds-Revision No. 2'!R38+'Other Funds-Revision No. 3'!R38</f>
        <v>0</v>
      </c>
      <c r="S38" s="108">
        <f>'Amendment 1-Other Funds'!S38+'Other Funds-Revision No. 2'!S38+'Other Funds-Revision No. 3'!S38</f>
        <v>138328</v>
      </c>
      <c r="T38" s="108">
        <f>'Amendment 1-Other Funds'!T38+'Other Funds-Revision No. 2'!T38+'Other Funds-Revision No. 3'!T38</f>
        <v>135321</v>
      </c>
      <c r="U38" s="108">
        <f>'Amendment 1-Other Funds'!U38+'Other Funds-Revision No. 2'!U38+'Other Funds-Revision No. 3'!U38</f>
        <v>90214</v>
      </c>
      <c r="V38" s="108">
        <f>'Amendment 1-Other Funds'!V38+'Other Funds-Revision No. 2'!V38+'Other Funds-Revision No. 3'!V38</f>
        <v>13231</v>
      </c>
      <c r="W38" s="108">
        <f>'Amendment 1-Other Funds'!W38+'Other Funds-Revision No. 2'!W38+'Other Funds-Revision No. 3'!W38</f>
        <v>44192</v>
      </c>
      <c r="X38" s="108">
        <f>'Amendment 1-Other Funds'!X38+'Other Funds-Revision No. 2'!X38+'Other Funds-Revision No. 3'!X38</f>
        <v>45215</v>
      </c>
      <c r="Y38" s="108">
        <f>'Amendment 1-Other Funds'!Y38+'Other Funds-Revision No. 2'!Y38+'Other Funds-Revision No. 3'!Y38</f>
        <v>0</v>
      </c>
      <c r="Z38" s="108">
        <f>'Amendment 1-Other Funds'!Z38+'Other Funds-Revision No. 2'!Z38+'Other Funds-Revision No. 3'!Z38</f>
        <v>0</v>
      </c>
      <c r="AA38" s="108">
        <f>'Amendment 1-Other Funds'!AA38+'Other Funds-Revision No. 2'!AA38+'Other Funds-Revision No. 3'!AA38</f>
        <v>115925</v>
      </c>
      <c r="AB38" s="108">
        <f>'Amendment 1-Other Funds'!AB38+'Other Funds-Revision No. 2'!AB38+'Other Funds-Revision No. 3'!AB38</f>
        <v>128311</v>
      </c>
      <c r="AC38" s="108">
        <f>'Amendment 1-Other Funds'!AC38+'Other Funds-Revision No. 2'!AC38+'Other Funds-Revision No. 3'!AC38</f>
        <v>0</v>
      </c>
      <c r="AD38" s="108">
        <f>'Amendment 1-Other Funds'!AD38+'Other Funds-Revision No. 2'!AD38+'Other Funds-Revision No. 3'!AD38</f>
        <v>0</v>
      </c>
      <c r="AE38" s="108">
        <f>'Amendment 1-Other Funds'!AE38+'Other Funds-Revision No. 2'!AE38+'Other Funds-Revision No. 3'!AE38</f>
        <v>45768</v>
      </c>
      <c r="AF38" s="108">
        <f aca="true" t="shared" si="1" ref="AF38:AF57">SUM(C38:AE38)</f>
        <v>1630902</v>
      </c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108">
        <f>'Amendment 1-Other Funds'!C39+'Other Funds-Revision No. 2'!C39+'Other Funds-Revision No. 3'!C39</f>
        <v>0</v>
      </c>
      <c r="D39" s="108">
        <f>'Amendment 1-Other Funds'!D39+'Other Funds-Revision No. 2'!D39+'Other Funds-Revision No. 3'!D39</f>
        <v>3350</v>
      </c>
      <c r="E39" s="108">
        <f>'Other Funds-Revision No. 2'!E39+'Other Funds-Revision No. 3'!E39</f>
        <v>0</v>
      </c>
      <c r="F39" s="108">
        <f>'Amendment 1-Other Funds'!F39+'Other Funds-Revision No. 2'!F39+'Other Funds-Revision No. 3'!F39</f>
        <v>0</v>
      </c>
      <c r="G39" s="108">
        <f>'Amendment 1-Other Funds'!G39+'Other Funds-Revision No. 2'!G39+'Other Funds-Revision No. 3'!G39</f>
        <v>0</v>
      </c>
      <c r="H39" s="108">
        <f>'Amendment 1-Other Funds'!H39+'Other Funds-Revision No. 2'!H39+'Other Funds-Revision No. 3'!H39</f>
        <v>0</v>
      </c>
      <c r="I39" s="108">
        <f>'Amendment 1-Other Funds'!I39+'Other Funds-Revision No. 2'!I39+'Other Funds-Revision No. 3'!I39</f>
        <v>0</v>
      </c>
      <c r="J39" s="108">
        <f>'Amendment 1-Other Funds'!J39+'Other Funds-Revision No. 2'!J39+'Other Funds-Revision No. 3'!J39</f>
        <v>3664</v>
      </c>
      <c r="K39" s="108">
        <f>'Amendment 1-Other Funds'!K39+'Other Funds-Revision No. 2'!K39+'Other Funds-Revision No. 3'!K39</f>
        <v>0</v>
      </c>
      <c r="L39" s="108">
        <f>'Amendment 1-Other Funds'!L39+'Other Funds-Revision No. 2'!L39+'Other Funds-Revision No. 3'!L39</f>
        <v>745346</v>
      </c>
      <c r="M39" s="108">
        <f>'Amendment 1-Other Funds'!M39+'Other Funds-Revision No. 2'!M39+'Other Funds-Revision No. 3'!M39</f>
        <v>81074</v>
      </c>
      <c r="N39" s="108">
        <f>'Amendment 1-Other Funds'!N39+'Other Funds-Revision No. 2'!N39+'Other Funds-Revision No. 3'!N39</f>
        <v>0</v>
      </c>
      <c r="O39" s="108">
        <f>'Amendment 1-Other Funds'!O39+'Other Funds-Revision No. 2'!O39+'Other Funds-Revision No. 3'!O39</f>
        <v>0</v>
      </c>
      <c r="P39" s="108">
        <f>'Amendment 1-Other Funds'!P39+'Other Funds-Revision No. 2'!P39+'Other Funds-Revision No. 3'!P39</f>
        <v>100000</v>
      </c>
      <c r="Q39" s="108">
        <f>'Amendment 1-Other Funds'!Q39+'Other Funds-Revision No. 2'!Q39+'Other Funds-Revision No. 3'!Q39</f>
        <v>0</v>
      </c>
      <c r="R39" s="108">
        <f>'Amendment 1-Other Funds'!R39+'Other Funds-Revision No. 2'!R39+'Other Funds-Revision No. 3'!R39</f>
        <v>300000</v>
      </c>
      <c r="S39" s="108">
        <f>'Amendment 1-Other Funds'!S39+'Other Funds-Revision No. 2'!S39+'Other Funds-Revision No. 3'!S39</f>
        <v>110549</v>
      </c>
      <c r="T39" s="108">
        <f>'Amendment 1-Other Funds'!T39+'Other Funds-Revision No. 2'!T39+'Other Funds-Revision No. 3'!T39</f>
        <v>108145.59999999999</v>
      </c>
      <c r="U39" s="108">
        <f>'Amendment 1-Other Funds'!U39+'Other Funds-Revision No. 2'!U39+'Other Funds-Revision No. 3'!U39</f>
        <v>72097.06666666667</v>
      </c>
      <c r="V39" s="108">
        <f>'Amendment 1-Other Funds'!V39+'Other Funds-Revision No. 2'!V39+'Other Funds-Revision No. 3'!V39</f>
        <v>10574</v>
      </c>
      <c r="W39" s="108">
        <f>'Amendment 1-Other Funds'!W39+'Other Funds-Revision No. 2'!W39+'Other Funds-Revision No. 3'!W39</f>
        <v>35317</v>
      </c>
      <c r="X39" s="108">
        <f>'Amendment 1-Other Funds'!X39+'Other Funds-Revision No. 2'!X39+'Other Funds-Revision No. 3'!X39</f>
        <v>0</v>
      </c>
      <c r="Y39" s="108">
        <f>'Amendment 1-Other Funds'!Y39+'Other Funds-Revision No. 2'!Y39+'Other Funds-Revision No. 3'!Y39</f>
        <v>15153</v>
      </c>
      <c r="Z39" s="108">
        <f>'Amendment 1-Other Funds'!Z39+'Other Funds-Revision No. 2'!Z39+'Other Funds-Revision No. 3'!Z39</f>
        <v>68711</v>
      </c>
      <c r="AA39" s="108">
        <f>'Amendment 1-Other Funds'!AA39+'Other Funds-Revision No. 2'!AA39+'Other Funds-Revision No. 3'!AA39</f>
        <v>0</v>
      </c>
      <c r="AB39" s="108">
        <f>'Amendment 1-Other Funds'!AB39+'Other Funds-Revision No. 2'!AB39+'Other Funds-Revision No. 3'!AB39</f>
        <v>258171</v>
      </c>
      <c r="AC39" s="108">
        <f>'Amendment 1-Other Funds'!AC39+'Other Funds-Revision No. 2'!AC39+'Other Funds-Revision No. 3'!AC39</f>
        <v>78157</v>
      </c>
      <c r="AD39" s="108">
        <f>'Amendment 1-Other Funds'!AD39+'Other Funds-Revision No. 2'!AD39+'Other Funds-Revision No. 3'!AD39</f>
        <v>0</v>
      </c>
      <c r="AE39" s="108">
        <f>'Amendment 1-Other Funds'!AE39+'Other Funds-Revision No. 2'!AE39+'Other Funds-Revision No. 3'!AE39</f>
        <v>48520</v>
      </c>
      <c r="AF39" s="108">
        <f t="shared" si="1"/>
        <v>2038828.6666666667</v>
      </c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108">
        <f>'Amendment 1-Other Funds'!C40+'Other Funds-Revision No. 2'!C40+'Other Funds-Revision No. 3'!C40</f>
        <v>0</v>
      </c>
      <c r="D40" s="108">
        <f>'Amendment 1-Other Funds'!D40+'Other Funds-Revision No. 2'!D40+'Other Funds-Revision No. 3'!D40</f>
        <v>5475</v>
      </c>
      <c r="E40" s="108">
        <f>'Other Funds-Revision No. 2'!E40+'Other Funds-Revision No. 3'!E40</f>
        <v>0</v>
      </c>
      <c r="F40" s="108">
        <f>'Amendment 1-Other Funds'!F40+'Other Funds-Revision No. 2'!F40+'Other Funds-Revision No. 3'!F40</f>
        <v>0</v>
      </c>
      <c r="G40" s="108">
        <f>'Amendment 1-Other Funds'!G40+'Other Funds-Revision No. 2'!G40+'Other Funds-Revision No. 3'!G40</f>
        <v>0</v>
      </c>
      <c r="H40" s="108">
        <f>'Amendment 1-Other Funds'!H40+'Other Funds-Revision No. 2'!H40+'Other Funds-Revision No. 3'!H40</f>
        <v>0</v>
      </c>
      <c r="I40" s="108">
        <f>'Amendment 1-Other Funds'!I40+'Other Funds-Revision No. 2'!I40+'Other Funds-Revision No. 3'!I40</f>
        <v>0</v>
      </c>
      <c r="J40" s="108">
        <f>'Amendment 1-Other Funds'!J40+'Other Funds-Revision No. 2'!J40+'Other Funds-Revision No. 3'!J40</f>
        <v>4889</v>
      </c>
      <c r="K40" s="108">
        <f>'Amendment 1-Other Funds'!K40+'Other Funds-Revision No. 2'!K40+'Other Funds-Revision No. 3'!K40</f>
        <v>0</v>
      </c>
      <c r="L40" s="108">
        <f>'Amendment 1-Other Funds'!L40+'Other Funds-Revision No. 2'!L40+'Other Funds-Revision No. 3'!L40</f>
        <v>219730</v>
      </c>
      <c r="M40" s="108">
        <f>'Amendment 1-Other Funds'!M40+'Other Funds-Revision No. 2'!M40+'Other Funds-Revision No. 3'!M40</f>
        <v>15038</v>
      </c>
      <c r="N40" s="108">
        <f>'Amendment 1-Other Funds'!N40+'Other Funds-Revision No. 2'!N40+'Other Funds-Revision No. 3'!N40</f>
        <v>0</v>
      </c>
      <c r="O40" s="108">
        <f>'Amendment 1-Other Funds'!O40+'Other Funds-Revision No. 2'!O40+'Other Funds-Revision No. 3'!O40</f>
        <v>27606</v>
      </c>
      <c r="P40" s="108">
        <f>'Amendment 1-Other Funds'!P40+'Other Funds-Revision No. 2'!P40+'Other Funds-Revision No. 3'!P40</f>
        <v>6300</v>
      </c>
      <c r="Q40" s="108">
        <f>'Amendment 1-Other Funds'!Q40+'Other Funds-Revision No. 2'!Q40+'Other Funds-Revision No. 3'!Q40</f>
        <v>15000</v>
      </c>
      <c r="R40" s="108">
        <f>'Amendment 1-Other Funds'!R40+'Other Funds-Revision No. 2'!R40+'Other Funds-Revision No. 3'!R40</f>
        <v>40000</v>
      </c>
      <c r="S40" s="108">
        <f>'Amendment 1-Other Funds'!S40+'Other Funds-Revision No. 2'!S40+'Other Funds-Revision No. 3'!S40</f>
        <v>79702.2</v>
      </c>
      <c r="T40" s="108">
        <f>'Amendment 1-Other Funds'!T40+'Other Funds-Revision No. 2'!T40+'Other Funds-Revision No. 3'!T40</f>
        <v>44182.932</v>
      </c>
      <c r="U40" s="108">
        <f>'Amendment 1-Other Funds'!U40+'Other Funds-Revision No. 2'!U40+'Other Funds-Revision No. 3'!U40</f>
        <v>29455.288</v>
      </c>
      <c r="V40" s="108">
        <f>'Amendment 1-Other Funds'!V40+'Other Funds-Revision No. 2'!V40+'Other Funds-Revision No. 3'!V40</f>
        <v>4320.04</v>
      </c>
      <c r="W40" s="108">
        <f>'Amendment 1-Other Funds'!W40+'Other Funds-Revision No. 2'!W40+'Other Funds-Revision No. 3'!W40</f>
        <v>25462.2</v>
      </c>
      <c r="X40" s="108">
        <f>'Amendment 1-Other Funds'!X40+'Other Funds-Revision No. 2'!X40+'Other Funds-Revision No. 3'!X40</f>
        <v>32673</v>
      </c>
      <c r="Y40" s="108">
        <f>'Amendment 1-Other Funds'!Y40+'Other Funds-Revision No. 2'!Y40+'Other Funds-Revision No. 3'!Y40</f>
        <v>0</v>
      </c>
      <c r="Z40" s="108">
        <f>'Amendment 1-Other Funds'!Z40+'Other Funds-Revision No. 2'!Z40+'Other Funds-Revision No. 3'!Z40</f>
        <v>0</v>
      </c>
      <c r="AA40" s="108">
        <f>'Amendment 1-Other Funds'!AA40+'Other Funds-Revision No. 2'!AA40+'Other Funds-Revision No. 3'!AA40</f>
        <v>0</v>
      </c>
      <c r="AB40" s="108">
        <f>'Amendment 1-Other Funds'!AB40+'Other Funds-Revision No. 2'!AB40+'Other Funds-Revision No. 3'!AB40</f>
        <v>0</v>
      </c>
      <c r="AC40" s="108">
        <f>'Amendment 1-Other Funds'!AC40+'Other Funds-Revision No. 2'!AC40+'Other Funds-Revision No. 3'!AC40</f>
        <v>0</v>
      </c>
      <c r="AD40" s="108">
        <f>'Amendment 1-Other Funds'!AD40+'Other Funds-Revision No. 2'!AD40+'Other Funds-Revision No. 3'!AD40</f>
        <v>0</v>
      </c>
      <c r="AE40" s="108">
        <f>'Amendment 1-Other Funds'!AE40+'Other Funds-Revision No. 2'!AE40+'Other Funds-Revision No. 3'!AE40</f>
        <v>15256</v>
      </c>
      <c r="AF40" s="108">
        <f t="shared" si="1"/>
        <v>565089.6599999999</v>
      </c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108">
        <f>'Amendment 1-Other Funds'!C41+'Other Funds-Revision No. 2'!C41+'Other Funds-Revision No. 3'!C41</f>
        <v>0</v>
      </c>
      <c r="D41" s="108">
        <f>'Amendment 1-Other Funds'!D41+'Other Funds-Revision No. 2'!D41+'Other Funds-Revision No. 3'!D41</f>
        <v>21625</v>
      </c>
      <c r="E41" s="108">
        <f>'Other Funds-Revision No. 2'!E41+'Other Funds-Revision No. 3'!E41</f>
        <v>0</v>
      </c>
      <c r="F41" s="108">
        <f>'Amendment 1-Other Funds'!F41+'Other Funds-Revision No. 2'!F41+'Other Funds-Revision No. 3'!F41</f>
        <v>0</v>
      </c>
      <c r="G41" s="108">
        <f>'Amendment 1-Other Funds'!G41+'Other Funds-Revision No. 2'!G41+'Other Funds-Revision No. 3'!G41</f>
        <v>0</v>
      </c>
      <c r="H41" s="108">
        <f>'Amendment 1-Other Funds'!H41+'Other Funds-Revision No. 2'!H41+'Other Funds-Revision No. 3'!H41</f>
        <v>0</v>
      </c>
      <c r="I41" s="108">
        <f>'Amendment 1-Other Funds'!I41+'Other Funds-Revision No. 2'!I41+'Other Funds-Revision No. 3'!I41</f>
        <v>0</v>
      </c>
      <c r="J41" s="108">
        <f>'Amendment 1-Other Funds'!J41+'Other Funds-Revision No. 2'!J41+'Other Funds-Revision No. 3'!J41</f>
        <v>3518</v>
      </c>
      <c r="K41" s="108">
        <f>'Amendment 1-Other Funds'!K41+'Other Funds-Revision No. 2'!K41+'Other Funds-Revision No. 3'!K41</f>
        <v>0</v>
      </c>
      <c r="L41" s="108">
        <f>'Amendment 1-Other Funds'!L41+'Other Funds-Revision No. 2'!L41+'Other Funds-Revision No. 3'!L41</f>
        <v>790021</v>
      </c>
      <c r="M41" s="108">
        <f>'Amendment 1-Other Funds'!M41+'Other Funds-Revision No. 2'!M41+'Other Funds-Revision No. 3'!M41</f>
        <v>82094</v>
      </c>
      <c r="N41" s="108">
        <f>'Amendment 1-Other Funds'!N41+'Other Funds-Revision No. 2'!N41+'Other Funds-Revision No. 3'!N41</f>
        <v>0</v>
      </c>
      <c r="O41" s="108">
        <f>'Amendment 1-Other Funds'!O41+'Other Funds-Revision No. 2'!O41+'Other Funds-Revision No. 3'!O41</f>
        <v>43263</v>
      </c>
      <c r="P41" s="108">
        <f>'Amendment 1-Other Funds'!P41+'Other Funds-Revision No. 2'!P41+'Other Funds-Revision No. 3'!P41</f>
        <v>51500</v>
      </c>
      <c r="Q41" s="108">
        <f>'Amendment 1-Other Funds'!Q41+'Other Funds-Revision No. 2'!Q41+'Other Funds-Revision No. 3'!Q41</f>
        <v>0</v>
      </c>
      <c r="R41" s="108">
        <f>'Amendment 1-Other Funds'!R41+'Other Funds-Revision No. 2'!R41+'Other Funds-Revision No. 3'!R41</f>
        <v>0</v>
      </c>
      <c r="S41" s="108">
        <f>'Amendment 1-Other Funds'!S41+'Other Funds-Revision No. 2'!S41+'Other Funds-Revision No. 3'!S41</f>
        <v>86882</v>
      </c>
      <c r="T41" s="108">
        <f>'Amendment 1-Other Funds'!T41+'Other Funds-Revision No. 2'!T41+'Other Funds-Revision No. 3'!T41</f>
        <v>84991.8</v>
      </c>
      <c r="U41" s="108">
        <f>'Amendment 1-Other Funds'!U41+'Other Funds-Revision No. 2'!U41+'Other Funds-Revision No. 3'!U41</f>
        <v>56661.200000000004</v>
      </c>
      <c r="V41" s="108">
        <f>'Amendment 1-Other Funds'!V41+'Other Funds-Revision No. 2'!V41+'Other Funds-Revision No. 3'!V41</f>
        <v>8311</v>
      </c>
      <c r="W41" s="108">
        <f>'Amendment 1-Other Funds'!W41+'Other Funds-Revision No. 2'!W41+'Other Funds-Revision No. 3'!W41</f>
        <v>27755</v>
      </c>
      <c r="X41" s="108">
        <f>'Amendment 1-Other Funds'!X41+'Other Funds-Revision No. 2'!X41+'Other Funds-Revision No. 3'!X41</f>
        <v>21044</v>
      </c>
      <c r="Y41" s="108">
        <f>'Amendment 1-Other Funds'!Y41+'Other Funds-Revision No. 2'!Y41+'Other Funds-Revision No. 3'!Y41</f>
        <v>113587</v>
      </c>
      <c r="Z41" s="108">
        <f>'Amendment 1-Other Funds'!Z41+'Other Funds-Revision No. 2'!Z41+'Other Funds-Revision No. 3'!Z41</f>
        <v>64294</v>
      </c>
      <c r="AA41" s="108">
        <f>'Amendment 1-Other Funds'!AA41+'Other Funds-Revision No. 2'!AA41+'Other Funds-Revision No. 3'!AA41</f>
        <v>150733</v>
      </c>
      <c r="AB41" s="108">
        <f>'Amendment 1-Other Funds'!AB41+'Other Funds-Revision No. 2'!AB41+'Other Funds-Revision No. 3'!AB41</f>
        <v>385294</v>
      </c>
      <c r="AC41" s="108">
        <f>'Amendment 1-Other Funds'!AC41+'Other Funds-Revision No. 2'!AC41+'Other Funds-Revision No. 3'!AC41</f>
        <v>81830</v>
      </c>
      <c r="AD41" s="108">
        <f>'Amendment 1-Other Funds'!AD41+'Other Funds-Revision No. 2'!AD41+'Other Funds-Revision No. 3'!AD41</f>
        <v>0</v>
      </c>
      <c r="AE41" s="108">
        <f>'Amendment 1-Other Funds'!AE41+'Other Funds-Revision No. 2'!AE41+'Other Funds-Revision No. 3'!AE41</f>
        <v>76032</v>
      </c>
      <c r="AF41" s="108">
        <f t="shared" si="1"/>
        <v>2149436</v>
      </c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108">
        <f>'Amendment 1-Other Funds'!C42+'Other Funds-Revision No. 2'!C42+'Other Funds-Revision No. 3'!C42</f>
        <v>112068</v>
      </c>
      <c r="D42" s="108">
        <f>'Amendment 1-Other Funds'!D42+'Other Funds-Revision No. 2'!D42+'Other Funds-Revision No. 3'!D42</f>
        <v>25000</v>
      </c>
      <c r="E42" s="108">
        <f>'Other Funds-Revision No. 2'!E42+'Other Funds-Revision No. 3'!E42</f>
        <v>0</v>
      </c>
      <c r="F42" s="108">
        <f>'Amendment 1-Other Funds'!F42+'Other Funds-Revision No. 2'!F42+'Other Funds-Revision No. 3'!F42</f>
        <v>0</v>
      </c>
      <c r="G42" s="108">
        <f>'Amendment 1-Other Funds'!G42+'Other Funds-Revision No. 2'!G42+'Other Funds-Revision No. 3'!G42</f>
        <v>536.92</v>
      </c>
      <c r="H42" s="108">
        <f>'Amendment 1-Other Funds'!H42+'Other Funds-Revision No. 2'!H42+'Other Funds-Revision No. 3'!H42</f>
        <v>0</v>
      </c>
      <c r="I42" s="108">
        <f>'Amendment 1-Other Funds'!I42+'Other Funds-Revision No. 2'!I42+'Other Funds-Revision No. 3'!I42</f>
        <v>0</v>
      </c>
      <c r="J42" s="108">
        <f>'Amendment 1-Other Funds'!J42+'Other Funds-Revision No. 2'!J42+'Other Funds-Revision No. 3'!J42</f>
        <v>8157</v>
      </c>
      <c r="K42" s="108">
        <f>'Amendment 1-Other Funds'!K42+'Other Funds-Revision No. 2'!K42+'Other Funds-Revision No. 3'!K42</f>
        <v>0</v>
      </c>
      <c r="L42" s="108">
        <f>'Amendment 1-Other Funds'!L42+'Other Funds-Revision No. 2'!L42+'Other Funds-Revision No. 3'!L42</f>
        <v>191216</v>
      </c>
      <c r="M42" s="108">
        <f>'Amendment 1-Other Funds'!M42+'Other Funds-Revision No. 2'!M42+'Other Funds-Revision No. 3'!M42</f>
        <v>183179</v>
      </c>
      <c r="N42" s="108">
        <f>'Amendment 1-Other Funds'!N42+'Other Funds-Revision No. 2'!N42+'Other Funds-Revision No. 3'!N42</f>
        <v>0</v>
      </c>
      <c r="O42" s="108">
        <f>'Amendment 1-Other Funds'!O42+'Other Funds-Revision No. 2'!O42+'Other Funds-Revision No. 3'!O42</f>
        <v>54194</v>
      </c>
      <c r="P42" s="108">
        <f>'Amendment 1-Other Funds'!P42+'Other Funds-Revision No. 2'!P42+'Other Funds-Revision No. 3'!P42</f>
        <v>60000</v>
      </c>
      <c r="Q42" s="108">
        <f>'Amendment 1-Other Funds'!Q42+'Other Funds-Revision No. 2'!Q42+'Other Funds-Revision No. 3'!Q42</f>
        <v>0</v>
      </c>
      <c r="R42" s="108">
        <f>'Amendment 1-Other Funds'!R42+'Other Funds-Revision No. 2'!R42+'Other Funds-Revision No. 3'!R42</f>
        <v>0</v>
      </c>
      <c r="S42" s="108">
        <f>'Amendment 1-Other Funds'!S42+'Other Funds-Revision No. 2'!S42+'Other Funds-Revision No. 3'!S42</f>
        <v>0</v>
      </c>
      <c r="T42" s="108">
        <f>'Amendment 1-Other Funds'!T42+'Other Funds-Revision No. 2'!T42+'Other Funds-Revision No. 3'!T42</f>
        <v>0</v>
      </c>
      <c r="U42" s="108">
        <f>'Amendment 1-Other Funds'!U42+'Other Funds-Revision No. 2'!U42+'Other Funds-Revision No. 3'!U42</f>
        <v>0</v>
      </c>
      <c r="V42" s="108">
        <f>'Amendment 1-Other Funds'!V42+'Other Funds-Revision No. 2'!V42+'Other Funds-Revision No. 3'!V42</f>
        <v>0</v>
      </c>
      <c r="W42" s="108">
        <f>'Amendment 1-Other Funds'!W42+'Other Funds-Revision No. 2'!W42+'Other Funds-Revision No. 3'!W42</f>
        <v>0</v>
      </c>
      <c r="X42" s="108">
        <f>'Amendment 1-Other Funds'!X42+'Other Funds-Revision No. 2'!X42+'Other Funds-Revision No. 3'!X42</f>
        <v>0</v>
      </c>
      <c r="Y42" s="108">
        <f>'Amendment 1-Other Funds'!Y42+'Other Funds-Revision No. 2'!Y42+'Other Funds-Revision No. 3'!Y42</f>
        <v>88813</v>
      </c>
      <c r="Z42" s="108">
        <f>'Amendment 1-Other Funds'!Z42+'Other Funds-Revision No. 2'!Z42+'Other Funds-Revision No. 3'!Z42</f>
        <v>0</v>
      </c>
      <c r="AA42" s="108">
        <f>'Amendment 1-Other Funds'!AA42+'Other Funds-Revision No. 2'!AA42+'Other Funds-Revision No. 3'!AA42</f>
        <v>262264</v>
      </c>
      <c r="AB42" s="108">
        <f>'Amendment 1-Other Funds'!AB42+'Other Funds-Revision No. 2'!AB42+'Other Funds-Revision No. 3'!AB42</f>
        <v>550000</v>
      </c>
      <c r="AC42" s="108">
        <f>'Amendment 1-Other Funds'!AC42+'Other Funds-Revision No. 2'!AC42+'Other Funds-Revision No. 3'!AC42</f>
        <v>100000</v>
      </c>
      <c r="AD42" s="108">
        <f>'Amendment 1-Other Funds'!AD42+'Other Funds-Revision No. 2'!AD42+'Other Funds-Revision No. 3'!AD42</f>
        <v>0</v>
      </c>
      <c r="AE42" s="108">
        <f>'Amendment 1-Other Funds'!AE42+'Other Funds-Revision No. 2'!AE42+'Other Funds-Revision No. 3'!AE42</f>
        <v>80784</v>
      </c>
      <c r="AF42" s="108">
        <f t="shared" si="1"/>
        <v>1716211.92</v>
      </c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108">
        <f>'Amendment 1-Other Funds'!C43+'Other Funds-Revision No. 2'!C43+'Other Funds-Revision No. 3'!C43</f>
        <v>0</v>
      </c>
      <c r="D43" s="108">
        <f>'Amendment 1-Other Funds'!D43+'Other Funds-Revision No. 2'!D43+'Other Funds-Revision No. 3'!D43</f>
        <v>25000</v>
      </c>
      <c r="E43" s="108">
        <f>'Other Funds-Revision No. 2'!E43+'Other Funds-Revision No. 3'!E43</f>
        <v>0</v>
      </c>
      <c r="F43" s="108">
        <f>'Amendment 1-Other Funds'!F43+'Other Funds-Revision No. 2'!F43+'Other Funds-Revision No. 3'!F43</f>
        <v>0</v>
      </c>
      <c r="G43" s="108">
        <f>'Amendment 1-Other Funds'!G43+'Other Funds-Revision No. 2'!G43+'Other Funds-Revision No. 3'!G43</f>
        <v>0</v>
      </c>
      <c r="H43" s="108">
        <f>'Amendment 1-Other Funds'!H43+'Other Funds-Revision No. 2'!H43+'Other Funds-Revision No. 3'!H43</f>
        <v>0</v>
      </c>
      <c r="I43" s="108">
        <f>'Amendment 1-Other Funds'!I43+'Other Funds-Revision No. 2'!I43+'Other Funds-Revision No. 3'!I43</f>
        <v>0</v>
      </c>
      <c r="J43" s="108">
        <f>'Amendment 1-Other Funds'!J43+'Other Funds-Revision No. 2'!J43+'Other Funds-Revision No. 3'!J43</f>
        <v>4866</v>
      </c>
      <c r="K43" s="108">
        <f>'Amendment 1-Other Funds'!K43+'Other Funds-Revision No. 2'!K43+'Other Funds-Revision No. 3'!K43</f>
        <v>0</v>
      </c>
      <c r="L43" s="108">
        <f>'Amendment 1-Other Funds'!L43+'Other Funds-Revision No. 2'!L43+'Other Funds-Revision No. 3'!L43</f>
        <v>491125</v>
      </c>
      <c r="M43" s="108">
        <f>'Amendment 1-Other Funds'!M43+'Other Funds-Revision No. 2'!M43+'Other Funds-Revision No. 3'!M43</f>
        <v>104323</v>
      </c>
      <c r="N43" s="108">
        <f>'Amendment 1-Other Funds'!N43+'Other Funds-Revision No. 2'!N43+'Other Funds-Revision No. 3'!N43</f>
        <v>0</v>
      </c>
      <c r="O43" s="108">
        <f>'Amendment 1-Other Funds'!O43+'Other Funds-Revision No. 2'!O43+'Other Funds-Revision No. 3'!O43</f>
        <v>54194</v>
      </c>
      <c r="P43" s="108">
        <f>'Amendment 1-Other Funds'!P43+'Other Funds-Revision No. 2'!P43+'Other Funds-Revision No. 3'!P43</f>
        <v>57783</v>
      </c>
      <c r="Q43" s="108">
        <f>'Amendment 1-Other Funds'!Q43+'Other Funds-Revision No. 2'!Q43+'Other Funds-Revision No. 3'!Q43</f>
        <v>0</v>
      </c>
      <c r="R43" s="108">
        <f>'Amendment 1-Other Funds'!R43+'Other Funds-Revision No. 2'!R43+'Other Funds-Revision No. 3'!R43</f>
        <v>623959</v>
      </c>
      <c r="S43" s="108">
        <f>'Amendment 1-Other Funds'!S43+'Other Funds-Revision No. 2'!S43+'Other Funds-Revision No. 3'!S43</f>
        <v>0</v>
      </c>
      <c r="T43" s="108">
        <f>'Amendment 1-Other Funds'!T43+'Other Funds-Revision No. 2'!T43+'Other Funds-Revision No. 3'!T43</f>
        <v>0</v>
      </c>
      <c r="U43" s="108">
        <f>'Amendment 1-Other Funds'!U43+'Other Funds-Revision No. 2'!U43+'Other Funds-Revision No. 3'!U43</f>
        <v>0</v>
      </c>
      <c r="V43" s="108">
        <f>'Amendment 1-Other Funds'!V43+'Other Funds-Revision No. 2'!V43+'Other Funds-Revision No. 3'!V43</f>
        <v>0</v>
      </c>
      <c r="W43" s="108">
        <f>'Amendment 1-Other Funds'!W43+'Other Funds-Revision No. 2'!W43+'Other Funds-Revision No. 3'!W43</f>
        <v>0</v>
      </c>
      <c r="X43" s="108">
        <f>'Amendment 1-Other Funds'!X43+'Other Funds-Revision No. 2'!X43+'Other Funds-Revision No. 3'!X43</f>
        <v>0</v>
      </c>
      <c r="Y43" s="108">
        <f>'Amendment 1-Other Funds'!Y43+'Other Funds-Revision No. 2'!Y43+'Other Funds-Revision No. 3'!Y43</f>
        <v>124323</v>
      </c>
      <c r="Z43" s="108">
        <f>'Amendment 1-Other Funds'!Z43+'Other Funds-Revision No. 2'!Z43+'Other Funds-Revision No. 3'!Z43</f>
        <v>62162</v>
      </c>
      <c r="AA43" s="108">
        <f>'Amendment 1-Other Funds'!AA43+'Other Funds-Revision No. 2'!AA43+'Other Funds-Revision No. 3'!AA43</f>
        <v>145404</v>
      </c>
      <c r="AB43" s="108">
        <f>'Amendment 1-Other Funds'!AB43+'Other Funds-Revision No. 2'!AB43+'Other Funds-Revision No. 3'!AB43</f>
        <v>357969</v>
      </c>
      <c r="AC43" s="108">
        <f>'Amendment 1-Other Funds'!AC43+'Other Funds-Revision No. 2'!AC43+'Other Funds-Revision No. 3'!AC43</f>
        <v>79117</v>
      </c>
      <c r="AD43" s="108">
        <f>'Amendment 1-Other Funds'!AD43+'Other Funds-Revision No. 2'!AD43+'Other Funds-Revision No. 3'!AD43</f>
        <v>0</v>
      </c>
      <c r="AE43" s="108">
        <f>'Amendment 1-Other Funds'!AE43+'Other Funds-Revision No. 2'!AE43+'Other Funds-Revision No. 3'!AE43</f>
        <v>22008</v>
      </c>
      <c r="AF43" s="108">
        <f t="shared" si="1"/>
        <v>2152233</v>
      </c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108">
        <f>'Amendment 1-Other Funds'!C44+'Other Funds-Revision No. 2'!C44+'Other Funds-Revision No. 3'!C44</f>
        <v>0</v>
      </c>
      <c r="D44" s="108">
        <f>'Amendment 1-Other Funds'!D44+'Other Funds-Revision No. 2'!D44+'Other Funds-Revision No. 3'!D44</f>
        <v>2500</v>
      </c>
      <c r="E44" s="108">
        <f>'Other Funds-Revision No. 2'!E44+'Other Funds-Revision No. 3'!E44</f>
        <v>0</v>
      </c>
      <c r="F44" s="108">
        <f>'Amendment 1-Other Funds'!F44+'Other Funds-Revision No. 2'!F44+'Other Funds-Revision No. 3'!F44</f>
        <v>0</v>
      </c>
      <c r="G44" s="108">
        <f>'Amendment 1-Other Funds'!G44+'Other Funds-Revision No. 2'!G44+'Other Funds-Revision No. 3'!G44</f>
        <v>0</v>
      </c>
      <c r="H44" s="108">
        <f>'Amendment 1-Other Funds'!H44+'Other Funds-Revision No. 2'!H44+'Other Funds-Revision No. 3'!H44</f>
        <v>0</v>
      </c>
      <c r="I44" s="108">
        <f>'Amendment 1-Other Funds'!I44+'Other Funds-Revision No. 2'!I44+'Other Funds-Revision No. 3'!I44</f>
        <v>0</v>
      </c>
      <c r="J44" s="108">
        <f>'Amendment 1-Other Funds'!J44+'Other Funds-Revision No. 2'!J44+'Other Funds-Revision No. 3'!J44</f>
        <v>5307</v>
      </c>
      <c r="K44" s="108">
        <f>'Amendment 1-Other Funds'!K44+'Other Funds-Revision No. 2'!K44+'Other Funds-Revision No. 3'!K44</f>
        <v>0</v>
      </c>
      <c r="L44" s="108">
        <f>'Amendment 1-Other Funds'!L44+'Other Funds-Revision No. 2'!L44+'Other Funds-Revision No. 3'!L44</f>
        <v>221607</v>
      </c>
      <c r="M44" s="108">
        <f>'Amendment 1-Other Funds'!M44+'Other Funds-Revision No. 2'!M44+'Other Funds-Revision No. 3'!M44</f>
        <v>24576</v>
      </c>
      <c r="N44" s="108">
        <f>'Amendment 1-Other Funds'!N44+'Other Funds-Revision No. 2'!N44+'Other Funds-Revision No. 3'!N44</f>
        <v>0</v>
      </c>
      <c r="O44" s="108">
        <f>'Amendment 1-Other Funds'!O44+'Other Funds-Revision No. 2'!O44+'Other Funds-Revision No. 3'!O44</f>
        <v>43853</v>
      </c>
      <c r="P44" s="108">
        <f>'Amendment 1-Other Funds'!P44+'Other Funds-Revision No. 2'!P44+'Other Funds-Revision No. 3'!P44</f>
        <v>32194</v>
      </c>
      <c r="Q44" s="108">
        <f>'Amendment 1-Other Funds'!Q44+'Other Funds-Revision No. 2'!Q44+'Other Funds-Revision No. 3'!Q44</f>
        <v>80000</v>
      </c>
      <c r="R44" s="108">
        <f>'Amendment 1-Other Funds'!R44+'Other Funds-Revision No. 2'!R44+'Other Funds-Revision No. 3'!R44</f>
        <v>67000</v>
      </c>
      <c r="S44" s="108">
        <f>'Amendment 1-Other Funds'!S44+'Other Funds-Revision No. 2'!S44+'Other Funds-Revision No. 3'!S44</f>
        <v>40406</v>
      </c>
      <c r="T44" s="108">
        <f>'Amendment 1-Other Funds'!T44+'Other Funds-Revision No. 2'!T44+'Other Funds-Revision No. 3'!T44</f>
        <v>39526.799999999996</v>
      </c>
      <c r="U44" s="108">
        <f>'Amendment 1-Other Funds'!U44+'Other Funds-Revision No. 2'!U44+'Other Funds-Revision No. 3'!U44</f>
        <v>26351.2</v>
      </c>
      <c r="V44" s="108">
        <f>'Amendment 1-Other Funds'!V44+'Other Funds-Revision No. 2'!V44+'Other Funds-Revision No. 3'!V44</f>
        <v>3864</v>
      </c>
      <c r="W44" s="108">
        <f>'Amendment 1-Other Funds'!W44+'Other Funds-Revision No. 2'!W44+'Other Funds-Revision No. 3'!W44</f>
        <v>12908</v>
      </c>
      <c r="X44" s="108">
        <f>'Amendment 1-Other Funds'!X44+'Other Funds-Revision No. 2'!X44+'Other Funds-Revision No. 3'!X44</f>
        <v>53817</v>
      </c>
      <c r="Y44" s="108">
        <f>'Amendment 1-Other Funds'!Y44+'Other Funds-Revision No. 2'!Y44+'Other Funds-Revision No. 3'!Y44</f>
        <v>12766</v>
      </c>
      <c r="Z44" s="108">
        <f>'Amendment 1-Other Funds'!Z44+'Other Funds-Revision No. 2'!Z44+'Other Funds-Revision No. 3'!Z44</f>
        <v>0</v>
      </c>
      <c r="AA44" s="108">
        <f>'Amendment 1-Other Funds'!AA44+'Other Funds-Revision No. 2'!AA44+'Other Funds-Revision No. 3'!AA44</f>
        <v>22889</v>
      </c>
      <c r="AB44" s="108">
        <f>'Amendment 1-Other Funds'!AB44+'Other Funds-Revision No. 2'!AB44+'Other Funds-Revision No. 3'!AB44</f>
        <v>78401</v>
      </c>
      <c r="AC44" s="108">
        <f>'Amendment 1-Other Funds'!AC44+'Other Funds-Revision No. 2'!AC44+'Other Funds-Revision No. 3'!AC44</f>
        <v>3</v>
      </c>
      <c r="AD44" s="108">
        <f>'Amendment 1-Other Funds'!AD44+'Other Funds-Revision No. 2'!AD44+'Other Funds-Revision No. 3'!AD44</f>
        <v>0</v>
      </c>
      <c r="AE44" s="108">
        <f>'Amendment 1-Other Funds'!AE44+'Other Funds-Revision No. 2'!AE44+'Other Funds-Revision No. 3'!AE44</f>
        <v>23760</v>
      </c>
      <c r="AF44" s="108">
        <f t="shared" si="1"/>
        <v>791729</v>
      </c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108">
        <f>'Amendment 1-Other Funds'!C45+'Other Funds-Revision No. 2'!C45+'Other Funds-Revision No. 3'!C45</f>
        <v>0</v>
      </c>
      <c r="D45" s="108">
        <f>'Amendment 1-Other Funds'!D45+'Other Funds-Revision No. 2'!D45+'Other Funds-Revision No. 3'!D45</f>
        <v>24175</v>
      </c>
      <c r="E45" s="108">
        <f>'Other Funds-Revision No. 2'!E45+'Other Funds-Revision No. 3'!E45</f>
        <v>0</v>
      </c>
      <c r="F45" s="108">
        <f>'Amendment 1-Other Funds'!F45+'Other Funds-Revision No. 2'!F45+'Other Funds-Revision No. 3'!F45</f>
        <v>2300</v>
      </c>
      <c r="G45" s="108">
        <f>'Amendment 1-Other Funds'!G45+'Other Funds-Revision No. 2'!G45+'Other Funds-Revision No. 3'!G45</f>
        <v>183906</v>
      </c>
      <c r="H45" s="108">
        <f>'Amendment 1-Other Funds'!H45+'Other Funds-Revision No. 2'!H45+'Other Funds-Revision No. 3'!H45</f>
        <v>0</v>
      </c>
      <c r="I45" s="108">
        <f>'Amendment 1-Other Funds'!I45+'Other Funds-Revision No. 2'!I45+'Other Funds-Revision No. 3'!I45</f>
        <v>0</v>
      </c>
      <c r="J45" s="108">
        <f>'Amendment 1-Other Funds'!J45+'Other Funds-Revision No. 2'!J45+'Other Funds-Revision No. 3'!J45</f>
        <v>5707</v>
      </c>
      <c r="K45" s="108">
        <f>'Amendment 1-Other Funds'!K45+'Other Funds-Revision No. 2'!K45+'Other Funds-Revision No. 3'!K45</f>
        <v>0</v>
      </c>
      <c r="L45" s="108">
        <f>'Amendment 1-Other Funds'!L45+'Other Funds-Revision No. 2'!L45+'Other Funds-Revision No. 3'!L45</f>
        <v>103461</v>
      </c>
      <c r="M45" s="108">
        <f>'Amendment 1-Other Funds'!M45+'Other Funds-Revision No. 2'!M45+'Other Funds-Revision No. 3'!M45</f>
        <v>99112</v>
      </c>
      <c r="N45" s="108">
        <f>'Amendment 1-Other Funds'!N45+'Other Funds-Revision No. 2'!N45+'Other Funds-Revision No. 3'!N45</f>
        <v>0</v>
      </c>
      <c r="O45" s="108">
        <f>'Amendment 1-Other Funds'!O45+'Other Funds-Revision No. 2'!O45+'Other Funds-Revision No. 3'!O45</f>
        <v>40708</v>
      </c>
      <c r="P45" s="108">
        <f>'Amendment 1-Other Funds'!P45+'Other Funds-Revision No. 2'!P45+'Other Funds-Revision No. 3'!P45</f>
        <v>47614</v>
      </c>
      <c r="Q45" s="108">
        <f>'Amendment 1-Other Funds'!Q45+'Other Funds-Revision No. 2'!Q45+'Other Funds-Revision No. 3'!Q45</f>
        <v>0</v>
      </c>
      <c r="R45" s="108">
        <f>'Amendment 1-Other Funds'!R45+'Other Funds-Revision No. 2'!R45+'Other Funds-Revision No. 3'!R45</f>
        <v>0</v>
      </c>
      <c r="S45" s="108">
        <f>'Amendment 1-Other Funds'!S45+'Other Funds-Revision No. 2'!S45+'Other Funds-Revision No. 3'!S45</f>
        <v>75000</v>
      </c>
      <c r="T45" s="108">
        <f>'Amendment 1-Other Funds'!T45+'Other Funds-Revision No. 2'!T45+'Other Funds-Revision No. 3'!T45</f>
        <v>24000</v>
      </c>
      <c r="U45" s="108">
        <f>'Amendment 1-Other Funds'!U45+'Other Funds-Revision No. 2'!U45+'Other Funds-Revision No. 3'!U45</f>
        <v>16000</v>
      </c>
      <c r="V45" s="108">
        <f>'Amendment 1-Other Funds'!V45+'Other Funds-Revision No. 2'!V45+'Other Funds-Revision No. 3'!V45</f>
        <v>8725</v>
      </c>
      <c r="W45" s="108">
        <f>'Amendment 1-Other Funds'!W45+'Other Funds-Revision No. 2'!W45+'Other Funds-Revision No. 3'!W45</f>
        <v>0</v>
      </c>
      <c r="X45" s="108">
        <f>'Amendment 1-Other Funds'!X45+'Other Funds-Revision No. 2'!X45+'Other Funds-Revision No. 3'!X45</f>
        <v>0</v>
      </c>
      <c r="Y45" s="108">
        <f>'Amendment 1-Other Funds'!Y45+'Other Funds-Revision No. 2'!Y45+'Other Funds-Revision No. 3'!Y45</f>
        <v>0</v>
      </c>
      <c r="Z45" s="108">
        <f>'Amendment 1-Other Funds'!Z45+'Other Funds-Revision No. 2'!Z45+'Other Funds-Revision No. 3'!Z45</f>
        <v>0</v>
      </c>
      <c r="AA45" s="108">
        <f>'Amendment 1-Other Funds'!AA45+'Other Funds-Revision No. 2'!AA45+'Other Funds-Revision No. 3'!AA45</f>
        <v>72947</v>
      </c>
      <c r="AB45" s="108">
        <f>'Amendment 1-Other Funds'!AB45+'Other Funds-Revision No. 2'!AB45+'Other Funds-Revision No. 3'!AB45</f>
        <v>212874</v>
      </c>
      <c r="AC45" s="108">
        <f>'Amendment 1-Other Funds'!AC45+'Other Funds-Revision No. 2'!AC45+'Other Funds-Revision No. 3'!AC45</f>
        <v>0</v>
      </c>
      <c r="AD45" s="108">
        <f>'Amendment 1-Other Funds'!AD45+'Other Funds-Revision No. 2'!AD45+'Other Funds-Revision No. 3'!AD45</f>
        <v>0</v>
      </c>
      <c r="AE45" s="108">
        <f>'Amendment 1-Other Funds'!AE45+'Other Funds-Revision No. 2'!AE45+'Other Funds-Revision No. 3'!AE45</f>
        <v>23760</v>
      </c>
      <c r="AF45" s="108">
        <f t="shared" si="1"/>
        <v>940289</v>
      </c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108">
        <f>'Amendment 1-Other Funds'!C46+'Other Funds-Revision No. 2'!C46+'Other Funds-Revision No. 3'!C46</f>
        <v>0</v>
      </c>
      <c r="D46" s="108">
        <f>'Amendment 1-Other Funds'!D46+'Other Funds-Revision No. 2'!D46+'Other Funds-Revision No. 3'!D46</f>
        <v>20775</v>
      </c>
      <c r="E46" s="108">
        <f>'Other Funds-Revision No. 2'!E46+'Other Funds-Revision No. 3'!E46</f>
        <v>0</v>
      </c>
      <c r="F46" s="108">
        <f>'Amendment 1-Other Funds'!F46+'Other Funds-Revision No. 2'!F46+'Other Funds-Revision No. 3'!F46</f>
        <v>7500</v>
      </c>
      <c r="G46" s="108">
        <f>'Amendment 1-Other Funds'!G46+'Other Funds-Revision No. 2'!G46+'Other Funds-Revision No. 3'!G46</f>
        <v>0</v>
      </c>
      <c r="H46" s="108">
        <f>'Amendment 1-Other Funds'!H46+'Other Funds-Revision No. 2'!H46+'Other Funds-Revision No. 3'!H46</f>
        <v>0</v>
      </c>
      <c r="I46" s="108">
        <f>'Amendment 1-Other Funds'!I46+'Other Funds-Revision No. 2'!I46+'Other Funds-Revision No. 3'!I46</f>
        <v>4025</v>
      </c>
      <c r="J46" s="108">
        <f>'Amendment 1-Other Funds'!J46+'Other Funds-Revision No. 2'!J46+'Other Funds-Revision No. 3'!J46</f>
        <v>3738</v>
      </c>
      <c r="K46" s="108">
        <f>'Amendment 1-Other Funds'!K46+'Other Funds-Revision No. 2'!K46+'Other Funds-Revision No. 3'!K46</f>
        <v>0</v>
      </c>
      <c r="L46" s="108">
        <f>'Amendment 1-Other Funds'!L46+'Other Funds-Revision No. 2'!L46+'Other Funds-Revision No. 3'!L46</f>
        <v>387856</v>
      </c>
      <c r="M46" s="108">
        <f>'Amendment 1-Other Funds'!M46+'Other Funds-Revision No. 2'!M46+'Other Funds-Revision No. 3'!M46</f>
        <v>45918</v>
      </c>
      <c r="N46" s="108">
        <f>'Amendment 1-Other Funds'!N46+'Other Funds-Revision No. 2'!N46+'Other Funds-Revision No. 3'!N46</f>
        <v>0</v>
      </c>
      <c r="O46" s="108">
        <f>'Amendment 1-Other Funds'!O46+'Other Funds-Revision No. 2'!O46+'Other Funds-Revision No. 3'!O46</f>
        <v>49043</v>
      </c>
      <c r="P46" s="108">
        <f>'Amendment 1-Other Funds'!P46+'Other Funds-Revision No. 2'!P46+'Other Funds-Revision No. 3'!P46</f>
        <v>45000</v>
      </c>
      <c r="Q46" s="108">
        <f>'Amendment 1-Other Funds'!Q46+'Other Funds-Revision No. 2'!Q46+'Other Funds-Revision No. 3'!Q46</f>
        <v>561126</v>
      </c>
      <c r="R46" s="108">
        <f>'Amendment 1-Other Funds'!R46+'Other Funds-Revision No. 2'!R46+'Other Funds-Revision No. 3'!R46</f>
        <v>0</v>
      </c>
      <c r="S46" s="108">
        <f>'Amendment 1-Other Funds'!S46+'Other Funds-Revision No. 2'!S46+'Other Funds-Revision No. 3'!S46</f>
        <v>0</v>
      </c>
      <c r="T46" s="108">
        <f>'Amendment 1-Other Funds'!T46+'Other Funds-Revision No. 2'!T46+'Other Funds-Revision No. 3'!T46</f>
        <v>57438.119999999995</v>
      </c>
      <c r="U46" s="108">
        <f>'Amendment 1-Other Funds'!U46+'Other Funds-Revision No. 2'!U46+'Other Funds-Revision No. 3'!U46</f>
        <v>38292.08</v>
      </c>
      <c r="V46" s="108">
        <f>'Amendment 1-Other Funds'!V46+'Other Funds-Revision No. 2'!V46+'Other Funds-Revision No. 3'!V46</f>
        <v>8424.2</v>
      </c>
      <c r="W46" s="108">
        <f>'Amendment 1-Other Funds'!W46+'Other Funds-Revision No. 2'!W46+'Other Funds-Revision No. 3'!W46</f>
        <v>18757.2</v>
      </c>
      <c r="X46" s="108">
        <f>'Amendment 1-Other Funds'!X46+'Other Funds-Revision No. 2'!X46+'Other Funds-Revision No. 3'!X46</f>
        <v>28110</v>
      </c>
      <c r="Y46" s="108">
        <f>'Amendment 1-Other Funds'!Y46+'Other Funds-Revision No. 2'!Y46+'Other Funds-Revision No. 3'!Y46</f>
        <v>0</v>
      </c>
      <c r="Z46" s="108">
        <f>'Amendment 1-Other Funds'!Z46+'Other Funds-Revision No. 2'!Z46+'Other Funds-Revision No. 3'!Z46</f>
        <v>0</v>
      </c>
      <c r="AA46" s="108">
        <f>'Amendment 1-Other Funds'!AA46+'Other Funds-Revision No. 2'!AA46+'Other Funds-Revision No. 3'!AA46</f>
        <v>0</v>
      </c>
      <c r="AB46" s="108">
        <f>'Amendment 1-Other Funds'!AB46+'Other Funds-Revision No. 2'!AB46+'Other Funds-Revision No. 3'!AB46</f>
        <v>0</v>
      </c>
      <c r="AC46" s="108">
        <f>'Amendment 1-Other Funds'!AC46+'Other Funds-Revision No. 2'!AC46+'Other Funds-Revision No. 3'!AC46</f>
        <v>0</v>
      </c>
      <c r="AD46" s="108">
        <f>'Amendment 1-Other Funds'!AD46+'Other Funds-Revision No. 2'!AD46+'Other Funds-Revision No. 3'!AD46</f>
        <v>0</v>
      </c>
      <c r="AE46" s="108">
        <f>'Amendment 1-Other Funds'!AE46+'Other Funds-Revision No. 2'!AE46+'Other Funds-Revision No. 3'!AE46</f>
        <v>23760</v>
      </c>
      <c r="AF46" s="108">
        <f t="shared" si="1"/>
        <v>1299762.6</v>
      </c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108">
        <f>'Amendment 1-Other Funds'!C47+'Other Funds-Revision No. 2'!C47+'Other Funds-Revision No. 3'!C47</f>
        <v>0</v>
      </c>
      <c r="D47" s="108">
        <f>'Amendment 1-Other Funds'!D47+'Other Funds-Revision No. 2'!D47+'Other Funds-Revision No. 3'!D47</f>
        <v>13550</v>
      </c>
      <c r="E47" s="108">
        <f>'Other Funds-Revision No. 2'!E47+'Other Funds-Revision No. 3'!E47</f>
        <v>0</v>
      </c>
      <c r="F47" s="108">
        <f>'Amendment 1-Other Funds'!F47+'Other Funds-Revision No. 2'!F47+'Other Funds-Revision No. 3'!F47</f>
        <v>0</v>
      </c>
      <c r="G47" s="108">
        <f>'Amendment 1-Other Funds'!G47+'Other Funds-Revision No. 2'!G47+'Other Funds-Revision No. 3'!G47</f>
        <v>0</v>
      </c>
      <c r="H47" s="108">
        <f>'Amendment 1-Other Funds'!H47+'Other Funds-Revision No. 2'!H47+'Other Funds-Revision No. 3'!H47</f>
        <v>0</v>
      </c>
      <c r="I47" s="108">
        <f>'Amendment 1-Other Funds'!I47+'Other Funds-Revision No. 2'!I47+'Other Funds-Revision No. 3'!I47</f>
        <v>0</v>
      </c>
      <c r="J47" s="108">
        <f>'Amendment 1-Other Funds'!J47+'Other Funds-Revision No. 2'!J47+'Other Funds-Revision No. 3'!J47</f>
        <v>7083</v>
      </c>
      <c r="K47" s="108">
        <f>'Amendment 1-Other Funds'!K47+'Other Funds-Revision No. 2'!K47+'Other Funds-Revision No. 3'!K47</f>
        <v>0</v>
      </c>
      <c r="L47" s="108">
        <f>'Amendment 1-Other Funds'!L47+'Other Funds-Revision No. 2'!L47+'Other Funds-Revision No. 3'!L47</f>
        <v>152812</v>
      </c>
      <c r="M47" s="108">
        <f>'Amendment 1-Other Funds'!M47+'Other Funds-Revision No. 2'!M47+'Other Funds-Revision No. 3'!M47</f>
        <v>23872</v>
      </c>
      <c r="N47" s="108">
        <f>'Amendment 1-Other Funds'!N47+'Other Funds-Revision No. 2'!N47+'Other Funds-Revision No. 3'!N47</f>
        <v>0</v>
      </c>
      <c r="O47" s="108">
        <f>'Amendment 1-Other Funds'!O47+'Other Funds-Revision No. 2'!O47+'Other Funds-Revision No. 3'!O47</f>
        <v>35000</v>
      </c>
      <c r="P47" s="108">
        <f>'Amendment 1-Other Funds'!P47+'Other Funds-Revision No. 2'!P47+'Other Funds-Revision No. 3'!P47</f>
        <v>0</v>
      </c>
      <c r="Q47" s="108">
        <f>'Amendment 1-Other Funds'!Q47+'Other Funds-Revision No. 2'!Q47+'Other Funds-Revision No. 3'!Q47</f>
        <v>25000</v>
      </c>
      <c r="R47" s="108">
        <f>'Amendment 1-Other Funds'!R47+'Other Funds-Revision No. 2'!R47+'Other Funds-Revision No. 3'!R47</f>
        <v>50000</v>
      </c>
      <c r="S47" s="108">
        <f>'Amendment 1-Other Funds'!S47+'Other Funds-Revision No. 2'!S47+'Other Funds-Revision No. 3'!S47</f>
        <v>30472</v>
      </c>
      <c r="T47" s="108">
        <f>'Amendment 1-Other Funds'!T47+'Other Funds-Revision No. 2'!T47+'Other Funds-Revision No. 3'!T47</f>
        <v>29808.6</v>
      </c>
      <c r="U47" s="108">
        <f>'Amendment 1-Other Funds'!U47+'Other Funds-Revision No. 2'!U47+'Other Funds-Revision No. 3'!U47</f>
        <v>19872.4</v>
      </c>
      <c r="V47" s="108">
        <f>'Amendment 1-Other Funds'!V47+'Other Funds-Revision No. 2'!V47+'Other Funds-Revision No. 3'!V47</f>
        <v>2915</v>
      </c>
      <c r="W47" s="108">
        <f>'Amendment 1-Other Funds'!W47+'Other Funds-Revision No. 2'!W47+'Other Funds-Revision No. 3'!W47</f>
        <v>9735</v>
      </c>
      <c r="X47" s="108">
        <f>'Amendment 1-Other Funds'!X47+'Other Funds-Revision No. 2'!X47+'Other Funds-Revision No. 3'!X47</f>
        <v>0</v>
      </c>
      <c r="Y47" s="108">
        <f>'Amendment 1-Other Funds'!Y47+'Other Funds-Revision No. 2'!Y47+'Other Funds-Revision No. 3'!Y47</f>
        <v>0</v>
      </c>
      <c r="Z47" s="108">
        <f>'Amendment 1-Other Funds'!Z47+'Other Funds-Revision No. 2'!Z47+'Other Funds-Revision No. 3'!Z47</f>
        <v>0</v>
      </c>
      <c r="AA47" s="108">
        <f>'Amendment 1-Other Funds'!AA47+'Other Funds-Revision No. 2'!AA47+'Other Funds-Revision No. 3'!AA47</f>
        <v>0</v>
      </c>
      <c r="AB47" s="108">
        <f>'Amendment 1-Other Funds'!AB47+'Other Funds-Revision No. 2'!AB47+'Other Funds-Revision No. 3'!AB47</f>
        <v>0</v>
      </c>
      <c r="AC47" s="108">
        <f>'Amendment 1-Other Funds'!AC47+'Other Funds-Revision No. 2'!AC47+'Other Funds-Revision No. 3'!AC47</f>
        <v>0</v>
      </c>
      <c r="AD47" s="108">
        <f>'Amendment 1-Other Funds'!AD47+'Other Funds-Revision No. 2'!AD47+'Other Funds-Revision No. 3'!AD47</f>
        <v>0</v>
      </c>
      <c r="AE47" s="108">
        <f>'Amendment 1-Other Funds'!AE47+'Other Funds-Revision No. 2'!AE47+'Other Funds-Revision No. 3'!AE47</f>
        <v>20008</v>
      </c>
      <c r="AF47" s="108">
        <f t="shared" si="1"/>
        <v>420128</v>
      </c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108">
        <f>'Amendment 1-Other Funds'!C48+'Other Funds-Revision No. 2'!C48+'Other Funds-Revision No. 3'!C48</f>
        <v>0</v>
      </c>
      <c r="D48" s="108">
        <f>'Amendment 1-Other Funds'!D48+'Other Funds-Revision No. 2'!D48+'Other Funds-Revision No. 3'!D48</f>
        <v>5050</v>
      </c>
      <c r="E48" s="108">
        <f>'Other Funds-Revision No. 2'!E48+'Other Funds-Revision No. 3'!E48</f>
        <v>0</v>
      </c>
      <c r="F48" s="108">
        <f>'Amendment 1-Other Funds'!F48+'Other Funds-Revision No. 2'!F48+'Other Funds-Revision No. 3'!F48</f>
        <v>0</v>
      </c>
      <c r="G48" s="108">
        <f>'Amendment 1-Other Funds'!G48+'Other Funds-Revision No. 2'!G48+'Other Funds-Revision No. 3'!G48</f>
        <v>0</v>
      </c>
      <c r="H48" s="108">
        <f>'Amendment 1-Other Funds'!H48+'Other Funds-Revision No. 2'!H48+'Other Funds-Revision No. 3'!H48</f>
        <v>0</v>
      </c>
      <c r="I48" s="108">
        <f>'Amendment 1-Other Funds'!I48+'Other Funds-Revision No. 2'!I48+'Other Funds-Revision No. 3'!I48</f>
        <v>0</v>
      </c>
      <c r="J48" s="108">
        <f>'Amendment 1-Other Funds'!J48+'Other Funds-Revision No. 2'!J48+'Other Funds-Revision No. 3'!J48</f>
        <v>6196</v>
      </c>
      <c r="K48" s="108">
        <f>'Amendment 1-Other Funds'!K48+'Other Funds-Revision No. 2'!K48+'Other Funds-Revision No. 3'!K48</f>
        <v>0</v>
      </c>
      <c r="L48" s="108">
        <f>'Amendment 1-Other Funds'!L48+'Other Funds-Revision No. 2'!L48+'Other Funds-Revision No. 3'!L48</f>
        <v>184943</v>
      </c>
      <c r="M48" s="108">
        <f>'Amendment 1-Other Funds'!M48+'Other Funds-Revision No. 2'!M48+'Other Funds-Revision No. 3'!M48</f>
        <v>18494</v>
      </c>
      <c r="N48" s="108">
        <f>'Amendment 1-Other Funds'!N48+'Other Funds-Revision No. 2'!N48+'Other Funds-Revision No. 3'!N48</f>
        <v>0</v>
      </c>
      <c r="O48" s="108">
        <f>'Amendment 1-Other Funds'!O48+'Other Funds-Revision No. 2'!O48+'Other Funds-Revision No. 3'!O48</f>
        <v>41769</v>
      </c>
      <c r="P48" s="108">
        <f>'Amendment 1-Other Funds'!P48+'Other Funds-Revision No. 2'!P48+'Other Funds-Revision No. 3'!P48</f>
        <v>12809</v>
      </c>
      <c r="Q48" s="108">
        <f>'Amendment 1-Other Funds'!Q48+'Other Funds-Revision No. 2'!Q48+'Other Funds-Revision No. 3'!Q48</f>
        <v>41778</v>
      </c>
      <c r="R48" s="108">
        <f>'Amendment 1-Other Funds'!R48+'Other Funds-Revision No. 2'!R48+'Other Funds-Revision No. 3'!R48</f>
        <v>108124</v>
      </c>
      <c r="S48" s="108">
        <f>'Amendment 1-Other Funds'!S48+'Other Funds-Revision No. 2'!S48+'Other Funds-Revision No. 3'!S48</f>
        <v>36053</v>
      </c>
      <c r="T48" s="108">
        <f>'Amendment 1-Other Funds'!T48+'Other Funds-Revision No. 2'!T48+'Other Funds-Revision No. 3'!T48</f>
        <v>35269.2</v>
      </c>
      <c r="U48" s="108">
        <f>'Amendment 1-Other Funds'!U48+'Other Funds-Revision No. 2'!U48+'Other Funds-Revision No. 3'!U48</f>
        <v>23512.800000000003</v>
      </c>
      <c r="V48" s="108">
        <f>'Amendment 1-Other Funds'!V48+'Other Funds-Revision No. 2'!V48+'Other Funds-Revision No. 3'!V48</f>
        <v>3448</v>
      </c>
      <c r="W48" s="108">
        <f>'Amendment 1-Other Funds'!W48+'Other Funds-Revision No. 2'!W48+'Other Funds-Revision No. 3'!W48</f>
        <v>34553</v>
      </c>
      <c r="X48" s="108">
        <f>'Amendment 1-Other Funds'!X48+'Other Funds-Revision No. 2'!X48+'Other Funds-Revision No. 3'!X48</f>
        <v>0</v>
      </c>
      <c r="Y48" s="108">
        <f>'Amendment 1-Other Funds'!Y48+'Other Funds-Revision No. 2'!Y48+'Other Funds-Revision No. 3'!Y48</f>
        <v>0</v>
      </c>
      <c r="Z48" s="108">
        <f>'Amendment 1-Other Funds'!Z48+'Other Funds-Revision No. 2'!Z48+'Other Funds-Revision No. 3'!Z48</f>
        <v>0</v>
      </c>
      <c r="AA48" s="108">
        <f>'Amendment 1-Other Funds'!AA48+'Other Funds-Revision No. 2'!AA48+'Other Funds-Revision No. 3'!AA48</f>
        <v>0</v>
      </c>
      <c r="AB48" s="108">
        <f>'Amendment 1-Other Funds'!AB48+'Other Funds-Revision No. 2'!AB48+'Other Funds-Revision No. 3'!AB48</f>
        <v>0</v>
      </c>
      <c r="AC48" s="108">
        <f>'Amendment 1-Other Funds'!AC48+'Other Funds-Revision No. 2'!AC48+'Other Funds-Revision No. 3'!AC48</f>
        <v>0</v>
      </c>
      <c r="AD48" s="108">
        <f>'Amendment 1-Other Funds'!AD48+'Other Funds-Revision No. 2'!AD48+'Other Funds-Revision No. 3'!AD48</f>
        <v>0</v>
      </c>
      <c r="AE48" s="108">
        <f>'Amendment 1-Other Funds'!AE48+'Other Funds-Revision No. 2'!AE48+'Other Funds-Revision No. 3'!AE48</f>
        <v>12504</v>
      </c>
      <c r="AF48" s="108">
        <f t="shared" si="1"/>
        <v>564503</v>
      </c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108">
        <f>'Amendment 1-Other Funds'!C49+'Other Funds-Revision No. 2'!C49+'Other Funds-Revision No. 3'!C49</f>
        <v>0</v>
      </c>
      <c r="D49" s="108">
        <f>'Amendment 1-Other Funds'!D49+'Other Funds-Revision No. 2'!D49+'Other Funds-Revision No. 3'!D49</f>
        <v>14400</v>
      </c>
      <c r="E49" s="108">
        <f>'Other Funds-Revision No. 2'!E49+'Other Funds-Revision No. 3'!E49</f>
        <v>0</v>
      </c>
      <c r="F49" s="108">
        <f>'Amendment 1-Other Funds'!F49+'Other Funds-Revision No. 2'!F49+'Other Funds-Revision No. 3'!F49</f>
        <v>0</v>
      </c>
      <c r="G49" s="108">
        <f>'Amendment 1-Other Funds'!G49+'Other Funds-Revision No. 2'!G49+'Other Funds-Revision No. 3'!G49</f>
        <v>0</v>
      </c>
      <c r="H49" s="108">
        <f>'Amendment 1-Other Funds'!H49+'Other Funds-Revision No. 2'!H49+'Other Funds-Revision No. 3'!H49</f>
        <v>0</v>
      </c>
      <c r="I49" s="108">
        <f>'Amendment 1-Other Funds'!I49+'Other Funds-Revision No. 2'!I49+'Other Funds-Revision No. 3'!I49</f>
        <v>0</v>
      </c>
      <c r="J49" s="108">
        <f>'Amendment 1-Other Funds'!J49+'Other Funds-Revision No. 2'!J49+'Other Funds-Revision No. 3'!J49</f>
        <v>5946</v>
      </c>
      <c r="K49" s="108">
        <f>'Amendment 1-Other Funds'!K49+'Other Funds-Revision No. 2'!K49+'Other Funds-Revision No. 3'!K49</f>
        <v>0</v>
      </c>
      <c r="L49" s="108">
        <f>'Amendment 1-Other Funds'!L49+'Other Funds-Revision No. 2'!L49+'Other Funds-Revision No. 3'!L49</f>
        <v>293954</v>
      </c>
      <c r="M49" s="108">
        <f>'Amendment 1-Other Funds'!M49+'Other Funds-Revision No. 2'!M49+'Other Funds-Revision No. 3'!M49</f>
        <v>26505</v>
      </c>
      <c r="N49" s="108">
        <f>'Amendment 1-Other Funds'!N49+'Other Funds-Revision No. 2'!N49+'Other Funds-Revision No. 3'!N49</f>
        <v>0</v>
      </c>
      <c r="O49" s="108">
        <f>'Amendment 1-Other Funds'!O49+'Other Funds-Revision No. 2'!O49+'Other Funds-Revision No. 3'!O49</f>
        <v>0</v>
      </c>
      <c r="P49" s="108">
        <f>'Amendment 1-Other Funds'!P49+'Other Funds-Revision No. 2'!P49+'Other Funds-Revision No. 3'!P49</f>
        <v>52000</v>
      </c>
      <c r="Q49" s="108">
        <f>'Amendment 1-Other Funds'!Q49+'Other Funds-Revision No. 2'!Q49+'Other Funds-Revision No. 3'!Q49</f>
        <v>0</v>
      </c>
      <c r="R49" s="108">
        <f>'Amendment 1-Other Funds'!R49+'Other Funds-Revision No. 2'!R49+'Other Funds-Revision No. 3'!R49</f>
        <v>90000</v>
      </c>
      <c r="S49" s="108">
        <f>'Amendment 1-Other Funds'!S49+'Other Funds-Revision No. 2'!S49+'Other Funds-Revision No. 3'!S49</f>
        <v>37628</v>
      </c>
      <c r="T49" s="108">
        <f>'Amendment 1-Other Funds'!T49+'Other Funds-Revision No. 2'!T49+'Other Funds-Revision No. 3'!T49</f>
        <v>36809.4</v>
      </c>
      <c r="U49" s="108">
        <f>'Amendment 1-Other Funds'!U49+'Other Funds-Revision No. 2'!U49+'Other Funds-Revision No. 3'!U49</f>
        <v>24539.600000000002</v>
      </c>
      <c r="V49" s="108">
        <f>'Amendment 1-Other Funds'!V49+'Other Funds-Revision No. 2'!V49+'Other Funds-Revision No. 3'!V49</f>
        <v>3599</v>
      </c>
      <c r="W49" s="108">
        <f>'Amendment 1-Other Funds'!W49+'Other Funds-Revision No. 2'!W49+'Other Funds-Revision No. 3'!W49</f>
        <v>12021</v>
      </c>
      <c r="X49" s="108">
        <f>'Amendment 1-Other Funds'!X49+'Other Funds-Revision No. 2'!X49+'Other Funds-Revision No. 3'!X49</f>
        <v>0</v>
      </c>
      <c r="Y49" s="108">
        <f>'Amendment 1-Other Funds'!Y49+'Other Funds-Revision No. 2'!Y49+'Other Funds-Revision No. 3'!Y49</f>
        <v>41673</v>
      </c>
      <c r="Z49" s="108">
        <f>'Amendment 1-Other Funds'!Z49+'Other Funds-Revision No. 2'!Z49+'Other Funds-Revision No. 3'!Z49</f>
        <v>20837</v>
      </c>
      <c r="AA49" s="108">
        <f>'Amendment 1-Other Funds'!AA49+'Other Funds-Revision No. 2'!AA49+'Other Funds-Revision No. 3'!AA49</f>
        <v>52092</v>
      </c>
      <c r="AB49" s="108">
        <f>'Amendment 1-Other Funds'!AB49+'Other Funds-Revision No. 2'!AB49+'Other Funds-Revision No. 3'!AB49</f>
        <v>125019</v>
      </c>
      <c r="AC49" s="108">
        <f>'Amendment 1-Other Funds'!AC49+'Other Funds-Revision No. 2'!AC49+'Other Funds-Revision No. 3'!AC49</f>
        <v>26520</v>
      </c>
      <c r="AD49" s="108">
        <f>'Amendment 1-Other Funds'!AD49+'Other Funds-Revision No. 2'!AD49+'Other Funds-Revision No. 3'!AD49</f>
        <v>0</v>
      </c>
      <c r="AE49" s="108">
        <f>'Amendment 1-Other Funds'!AE49+'Other Funds-Revision No. 2'!AE49+'Other Funds-Revision No. 3'!AE49</f>
        <v>12504</v>
      </c>
      <c r="AF49" s="108">
        <f t="shared" si="1"/>
        <v>876047</v>
      </c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108">
        <f>'Amendment 1-Other Funds'!C50+'Other Funds-Revision No. 2'!C50+'Other Funds-Revision No. 3'!C50</f>
        <v>0</v>
      </c>
      <c r="D50" s="108">
        <f>'Amendment 1-Other Funds'!D50+'Other Funds-Revision No. 2'!D50+'Other Funds-Revision No. 3'!D50</f>
        <v>3775</v>
      </c>
      <c r="E50" s="108">
        <f>'Other Funds-Revision No. 2'!E50+'Other Funds-Revision No. 3'!E50</f>
        <v>0</v>
      </c>
      <c r="F50" s="108">
        <f>'Amendment 1-Other Funds'!F50+'Other Funds-Revision No. 2'!F50+'Other Funds-Revision No. 3'!F50</f>
        <v>0</v>
      </c>
      <c r="G50" s="108">
        <f>'Amendment 1-Other Funds'!G50+'Other Funds-Revision No. 2'!G50+'Other Funds-Revision No. 3'!G50</f>
        <v>0</v>
      </c>
      <c r="H50" s="108">
        <f>'Amendment 1-Other Funds'!H50+'Other Funds-Revision No. 2'!H50+'Other Funds-Revision No. 3'!H50</f>
        <v>0</v>
      </c>
      <c r="I50" s="108">
        <f>'Amendment 1-Other Funds'!I50+'Other Funds-Revision No. 2'!I50+'Other Funds-Revision No. 3'!I50</f>
        <v>0</v>
      </c>
      <c r="J50" s="108">
        <f>'Amendment 1-Other Funds'!J50+'Other Funds-Revision No. 2'!J50+'Other Funds-Revision No. 3'!J50</f>
        <v>4281</v>
      </c>
      <c r="K50" s="108">
        <f>'Amendment 1-Other Funds'!K50+'Other Funds-Revision No. 2'!K50+'Other Funds-Revision No. 3'!K50</f>
        <v>0</v>
      </c>
      <c r="L50" s="108">
        <f>'Amendment 1-Other Funds'!L50+'Other Funds-Revision No. 2'!L50+'Other Funds-Revision No. 3'!L50</f>
        <v>323584</v>
      </c>
      <c r="M50" s="108">
        <f>'Amendment 1-Other Funds'!M50+'Other Funds-Revision No. 2'!M50+'Other Funds-Revision No. 3'!M50</f>
        <v>38732</v>
      </c>
      <c r="N50" s="108">
        <f>'Amendment 1-Other Funds'!N50+'Other Funds-Revision No. 2'!N50+'Other Funds-Revision No. 3'!N50</f>
        <v>0</v>
      </c>
      <c r="O50" s="108">
        <f>'Amendment 1-Other Funds'!O50+'Other Funds-Revision No. 2'!O50+'Other Funds-Revision No. 3'!O50</f>
        <v>50655</v>
      </c>
      <c r="P50" s="108">
        <f>'Amendment 1-Other Funds'!P50+'Other Funds-Revision No. 2'!P50+'Other Funds-Revision No. 3'!P50</f>
        <v>0</v>
      </c>
      <c r="Q50" s="108">
        <f>'Amendment 1-Other Funds'!Q50+'Other Funds-Revision No. 2'!Q50+'Other Funds-Revision No. 3'!Q50</f>
        <v>0</v>
      </c>
      <c r="R50" s="108">
        <f>'Amendment 1-Other Funds'!R50+'Other Funds-Revision No. 2'!R50+'Other Funds-Revision No. 3'!R50</f>
        <v>0</v>
      </c>
      <c r="S50" s="108">
        <f>'Amendment 1-Other Funds'!S50+'Other Funds-Revision No. 2'!S50+'Other Funds-Revision No. 3'!S50</f>
        <v>51383</v>
      </c>
      <c r="T50" s="108">
        <f>'Amendment 1-Other Funds'!T50+'Other Funds-Revision No. 2'!T50+'Other Funds-Revision No. 3'!T50</f>
        <v>50266.2</v>
      </c>
      <c r="U50" s="108">
        <f>'Amendment 1-Other Funds'!U50+'Other Funds-Revision No. 2'!U50+'Other Funds-Revision No. 3'!U50</f>
        <v>33510.8</v>
      </c>
      <c r="V50" s="108">
        <f>'Amendment 1-Other Funds'!V50+'Other Funds-Revision No. 2'!V50+'Other Funds-Revision No. 3'!V50</f>
        <v>4914</v>
      </c>
      <c r="W50" s="108">
        <f>'Amendment 1-Other Funds'!W50+'Other Funds-Revision No. 2'!W50+'Other Funds-Revision No. 3'!W50</f>
        <v>16415</v>
      </c>
      <c r="X50" s="108">
        <f>'Amendment 1-Other Funds'!X50+'Other Funds-Revision No. 2'!X50+'Other Funds-Revision No. 3'!X50</f>
        <v>0</v>
      </c>
      <c r="Y50" s="108">
        <f>'Amendment 1-Other Funds'!Y50+'Other Funds-Revision No. 2'!Y50+'Other Funds-Revision No. 3'!Y50</f>
        <v>0</v>
      </c>
      <c r="Z50" s="108">
        <f>'Amendment 1-Other Funds'!Z50+'Other Funds-Revision No. 2'!Z50+'Other Funds-Revision No. 3'!Z50</f>
        <v>0</v>
      </c>
      <c r="AA50" s="108">
        <f>'Amendment 1-Other Funds'!AA50+'Other Funds-Revision No. 2'!AA50+'Other Funds-Revision No. 3'!AA50</f>
        <v>41310</v>
      </c>
      <c r="AB50" s="108">
        <f>'Amendment 1-Other Funds'!AB50+'Other Funds-Revision No. 2'!AB50+'Other Funds-Revision No. 3'!AB50</f>
        <v>173674</v>
      </c>
      <c r="AC50" s="108">
        <f>'Amendment 1-Other Funds'!AC50+'Other Funds-Revision No. 2'!AC50+'Other Funds-Revision No. 3'!AC50</f>
        <v>0</v>
      </c>
      <c r="AD50" s="108">
        <f>'Amendment 1-Other Funds'!AD50+'Other Funds-Revision No. 2'!AD50+'Other Funds-Revision No. 3'!AD50</f>
        <v>0</v>
      </c>
      <c r="AE50" s="108">
        <f>'Amendment 1-Other Funds'!AE50+'Other Funds-Revision No. 2'!AE50+'Other Funds-Revision No. 3'!AE50</f>
        <v>49520</v>
      </c>
      <c r="AF50" s="108">
        <f t="shared" si="1"/>
        <v>842020</v>
      </c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108">
        <f>'Amendment 1-Other Funds'!C51+'Other Funds-Revision No. 2'!C51+'Other Funds-Revision No. 3'!C51</f>
        <v>0</v>
      </c>
      <c r="D51" s="108">
        <f>'Amendment 1-Other Funds'!D51+'Other Funds-Revision No. 2'!D51+'Other Funds-Revision No. 3'!D51</f>
        <v>10454.720000000001</v>
      </c>
      <c r="E51" s="108">
        <f>'Other Funds-Revision No. 2'!E51+'Other Funds-Revision No. 3'!E51</f>
        <v>0</v>
      </c>
      <c r="F51" s="108">
        <f>'Amendment 1-Other Funds'!F51+'Other Funds-Revision No. 2'!F51+'Other Funds-Revision No. 3'!F51</f>
        <v>0</v>
      </c>
      <c r="G51" s="108">
        <f>'Amendment 1-Other Funds'!G51+'Other Funds-Revision No. 2'!G51+'Other Funds-Revision No. 3'!G51</f>
        <v>0</v>
      </c>
      <c r="H51" s="108">
        <f>'Amendment 1-Other Funds'!H51+'Other Funds-Revision No. 2'!H51+'Other Funds-Revision No. 3'!H51</f>
        <v>0</v>
      </c>
      <c r="I51" s="108">
        <f>'Amendment 1-Other Funds'!I51+'Other Funds-Revision No. 2'!I51+'Other Funds-Revision No. 3'!I51</f>
        <v>0</v>
      </c>
      <c r="J51" s="108">
        <f>'Amendment 1-Other Funds'!J51+'Other Funds-Revision No. 2'!J51+'Other Funds-Revision No. 3'!J51</f>
        <v>3646</v>
      </c>
      <c r="K51" s="108">
        <f>'Amendment 1-Other Funds'!K51+'Other Funds-Revision No. 2'!K51+'Other Funds-Revision No. 3'!K51</f>
        <v>0</v>
      </c>
      <c r="L51" s="108">
        <f>'Amendment 1-Other Funds'!L51+'Other Funds-Revision No. 2'!L51+'Other Funds-Revision No. 3'!L51</f>
        <v>299612</v>
      </c>
      <c r="M51" s="108">
        <f>'Amendment 1-Other Funds'!M51+'Other Funds-Revision No. 2'!M51+'Other Funds-Revision No. 3'!M51</f>
        <v>40053</v>
      </c>
      <c r="N51" s="108">
        <f>'Amendment 1-Other Funds'!N51+'Other Funds-Revision No. 2'!N51+'Other Funds-Revision No. 3'!N51</f>
        <v>0</v>
      </c>
      <c r="O51" s="108">
        <f>'Amendment 1-Other Funds'!O51+'Other Funds-Revision No. 2'!O51+'Other Funds-Revision No. 3'!O51</f>
        <v>54194</v>
      </c>
      <c r="P51" s="108">
        <f>'Amendment 1-Other Funds'!P51+'Other Funds-Revision No. 2'!P51+'Other Funds-Revision No. 3'!P51</f>
        <v>0</v>
      </c>
      <c r="Q51" s="108">
        <f>'Amendment 1-Other Funds'!Q51+'Other Funds-Revision No. 2'!Q51+'Other Funds-Revision No. 3'!Q51</f>
        <v>0</v>
      </c>
      <c r="R51" s="108">
        <f>'Amendment 1-Other Funds'!R51+'Other Funds-Revision No. 2'!R51+'Other Funds-Revision No. 3'!R51</f>
        <v>0</v>
      </c>
      <c r="S51" s="108">
        <f>'Amendment 1-Other Funds'!S51+'Other Funds-Revision No. 2'!S51+'Other Funds-Revision No. 3'!S51</f>
        <v>47701</v>
      </c>
      <c r="T51" s="108">
        <f>'Amendment 1-Other Funds'!T51+'Other Funds-Revision No. 2'!T51+'Other Funds-Revision No. 3'!T51</f>
        <v>46663.799999999996</v>
      </c>
      <c r="U51" s="108">
        <f>'Amendment 1-Other Funds'!U51+'Other Funds-Revision No. 2'!U51+'Other Funds-Revision No. 3'!U51</f>
        <v>31109.2</v>
      </c>
      <c r="V51" s="108">
        <f>'Amendment 1-Other Funds'!V51+'Other Funds-Revision No. 2'!V51+'Other Funds-Revision No. 3'!V51</f>
        <v>4562</v>
      </c>
      <c r="W51" s="108">
        <f>'Amendment 1-Other Funds'!W51+'Other Funds-Revision No. 2'!W51+'Other Funds-Revision No. 3'!W51</f>
        <v>15239</v>
      </c>
      <c r="X51" s="108">
        <f>'Amendment 1-Other Funds'!X51+'Other Funds-Revision No. 2'!X51+'Other Funds-Revision No. 3'!X51</f>
        <v>0</v>
      </c>
      <c r="Y51" s="108">
        <f>'Amendment 1-Other Funds'!Y51+'Other Funds-Revision No. 2'!Y51+'Other Funds-Revision No. 3'!Y51</f>
        <v>0</v>
      </c>
      <c r="Z51" s="108">
        <f>'Amendment 1-Other Funds'!Z51+'Other Funds-Revision No. 2'!Z51+'Other Funds-Revision No. 3'!Z51</f>
        <v>0</v>
      </c>
      <c r="AA51" s="108">
        <f>'Amendment 1-Other Funds'!AA51+'Other Funds-Revision No. 2'!AA51+'Other Funds-Revision No. 3'!AA51</f>
        <v>0</v>
      </c>
      <c r="AB51" s="108">
        <f>'Amendment 1-Other Funds'!AB51+'Other Funds-Revision No. 2'!AB51+'Other Funds-Revision No. 3'!AB51</f>
        <v>0</v>
      </c>
      <c r="AC51" s="108">
        <f>'Amendment 1-Other Funds'!AC51+'Other Funds-Revision No. 2'!AC51+'Other Funds-Revision No. 3'!AC51</f>
        <v>0</v>
      </c>
      <c r="AD51" s="108">
        <f>'Amendment 1-Other Funds'!AD51+'Other Funds-Revision No. 2'!AD51+'Other Funds-Revision No. 3'!AD51</f>
        <v>0</v>
      </c>
      <c r="AE51" s="108">
        <f>'Amendment 1-Other Funds'!AE51+'Other Funds-Revision No. 2'!AE51+'Other Funds-Revision No. 3'!AE51</f>
        <v>5752</v>
      </c>
      <c r="AF51" s="108">
        <f t="shared" si="1"/>
        <v>558986.72</v>
      </c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108">
        <f>'Amendment 1-Other Funds'!C52+'Other Funds-Revision No. 2'!C52+'Other Funds-Revision No. 3'!C52</f>
        <v>0</v>
      </c>
      <c r="D52" s="108">
        <f>'Amendment 1-Other Funds'!D52+'Other Funds-Revision No. 2'!D52+'Other Funds-Revision No. 3'!D52</f>
        <v>5475</v>
      </c>
      <c r="E52" s="108">
        <f>'Other Funds-Revision No. 2'!E52+'Other Funds-Revision No. 3'!E52</f>
        <v>0</v>
      </c>
      <c r="F52" s="108">
        <f>'Amendment 1-Other Funds'!F52+'Other Funds-Revision No. 2'!F52+'Other Funds-Revision No. 3'!F52</f>
        <v>0</v>
      </c>
      <c r="G52" s="108">
        <f>'Amendment 1-Other Funds'!G52+'Other Funds-Revision No. 2'!G52+'Other Funds-Revision No. 3'!G52</f>
        <v>0</v>
      </c>
      <c r="H52" s="108">
        <f>'Amendment 1-Other Funds'!H52+'Other Funds-Revision No. 2'!H52+'Other Funds-Revision No. 3'!H52</f>
        <v>0</v>
      </c>
      <c r="I52" s="108">
        <f>'Amendment 1-Other Funds'!I52+'Other Funds-Revision No. 2'!I52+'Other Funds-Revision No. 3'!I52</f>
        <v>0</v>
      </c>
      <c r="J52" s="108">
        <f>'Amendment 1-Other Funds'!J52+'Other Funds-Revision No. 2'!J52+'Other Funds-Revision No. 3'!J52</f>
        <v>4558</v>
      </c>
      <c r="K52" s="108">
        <f>'Amendment 1-Other Funds'!K52+'Other Funds-Revision No. 2'!K52+'Other Funds-Revision No. 3'!K52</f>
        <v>0</v>
      </c>
      <c r="L52" s="108">
        <f>'Amendment 1-Other Funds'!L52+'Other Funds-Revision No. 2'!L52+'Other Funds-Revision No. 3'!L52</f>
        <v>415856</v>
      </c>
      <c r="M52" s="108">
        <f>'Amendment 1-Other Funds'!M52+'Other Funds-Revision No. 2'!M52+'Other Funds-Revision No. 3'!M52</f>
        <v>45255</v>
      </c>
      <c r="N52" s="108">
        <f>'Amendment 1-Other Funds'!N52+'Other Funds-Revision No. 2'!N52+'Other Funds-Revision No. 3'!N52</f>
        <v>0</v>
      </c>
      <c r="O52" s="108">
        <f>'Amendment 1-Other Funds'!O52+'Other Funds-Revision No. 2'!O52+'Other Funds-Revision No. 3'!O52</f>
        <v>40000</v>
      </c>
      <c r="P52" s="108">
        <f>'Amendment 1-Other Funds'!P52+'Other Funds-Revision No. 2'!P52+'Other Funds-Revision No. 3'!P52</f>
        <v>7500</v>
      </c>
      <c r="Q52" s="108">
        <f>'Amendment 1-Other Funds'!Q52+'Other Funds-Revision No. 2'!Q52+'Other Funds-Revision No. 3'!Q52</f>
        <v>0</v>
      </c>
      <c r="R52" s="108">
        <f>'Amendment 1-Other Funds'!R52+'Other Funds-Revision No. 2'!R52+'Other Funds-Revision No. 3'!R52</f>
        <v>0</v>
      </c>
      <c r="S52" s="108">
        <f>'Amendment 1-Other Funds'!S52+'Other Funds-Revision No. 2'!S52+'Other Funds-Revision No. 3'!S52</f>
        <v>0</v>
      </c>
      <c r="T52" s="108">
        <f>'Amendment 1-Other Funds'!T52+'Other Funds-Revision No. 2'!T52+'Other Funds-Revision No. 3'!T52</f>
        <v>0</v>
      </c>
      <c r="U52" s="108">
        <f>'Amendment 1-Other Funds'!U52+'Other Funds-Revision No. 2'!U52+'Other Funds-Revision No. 3'!U52</f>
        <v>0</v>
      </c>
      <c r="V52" s="108">
        <f>'Amendment 1-Other Funds'!V52+'Other Funds-Revision No. 2'!V52+'Other Funds-Revision No. 3'!V52</f>
        <v>0</v>
      </c>
      <c r="W52" s="108">
        <f>'Amendment 1-Other Funds'!W52+'Other Funds-Revision No. 2'!W52+'Other Funds-Revision No. 3'!W52</f>
        <v>0</v>
      </c>
      <c r="X52" s="108">
        <f>'Amendment 1-Other Funds'!X52+'Other Funds-Revision No. 2'!X52+'Other Funds-Revision No. 3'!X52</f>
        <v>0</v>
      </c>
      <c r="Y52" s="108">
        <f>'Amendment 1-Other Funds'!Y52+'Other Funds-Revision No. 2'!Y52+'Other Funds-Revision No. 3'!Y52</f>
        <v>50372</v>
      </c>
      <c r="Z52" s="108">
        <f>'Amendment 1-Other Funds'!Z52+'Other Funds-Revision No. 2'!Z52+'Other Funds-Revision No. 3'!Z52</f>
        <v>43922</v>
      </c>
      <c r="AA52" s="108">
        <f>'Amendment 1-Other Funds'!AA52+'Other Funds-Revision No. 2'!AA52+'Other Funds-Revision No. 3'!AA52</f>
        <v>109803</v>
      </c>
      <c r="AB52" s="108">
        <f>'Amendment 1-Other Funds'!AB52+'Other Funds-Revision No. 2'!AB52+'Other Funds-Revision No. 3'!AB52</f>
        <v>263527</v>
      </c>
      <c r="AC52" s="108">
        <f>'Amendment 1-Other Funds'!AC52+'Other Funds-Revision No. 2'!AC52+'Other Funds-Revision No. 3'!AC52</f>
        <v>55901</v>
      </c>
      <c r="AD52" s="108">
        <f>'Amendment 1-Other Funds'!AD52+'Other Funds-Revision No. 2'!AD52+'Other Funds-Revision No. 3'!AD52</f>
        <v>0</v>
      </c>
      <c r="AE52" s="108">
        <f>'Amendment 1-Other Funds'!AE52+'Other Funds-Revision No. 2'!AE52+'Other Funds-Revision No. 3'!AE52</f>
        <v>19008</v>
      </c>
      <c r="AF52" s="108">
        <f t="shared" si="1"/>
        <v>1061177</v>
      </c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108">
        <f>'Amendment 1-Other Funds'!C53+'Other Funds-Revision No. 2'!C53+'Other Funds-Revision No. 3'!C53</f>
        <v>0</v>
      </c>
      <c r="D53" s="108">
        <f>'Amendment 1-Other Funds'!D53+'Other Funds-Revision No. 2'!D53+'Other Funds-Revision No. 3'!D53</f>
        <v>12275</v>
      </c>
      <c r="E53" s="108">
        <f>'Other Funds-Revision No. 2'!E53+'Other Funds-Revision No. 3'!E53</f>
        <v>0</v>
      </c>
      <c r="F53" s="108">
        <f>'Amendment 1-Other Funds'!F53+'Other Funds-Revision No. 2'!F53+'Other Funds-Revision No. 3'!F53</f>
        <v>0</v>
      </c>
      <c r="G53" s="108">
        <f>'Amendment 1-Other Funds'!G53+'Other Funds-Revision No. 2'!G53+'Other Funds-Revision No. 3'!G53</f>
        <v>0</v>
      </c>
      <c r="H53" s="108">
        <f>'Amendment 1-Other Funds'!H53+'Other Funds-Revision No. 2'!H53+'Other Funds-Revision No. 3'!H53</f>
        <v>0</v>
      </c>
      <c r="I53" s="108">
        <f>'Amendment 1-Other Funds'!I53+'Other Funds-Revision No. 2'!I53+'Other Funds-Revision No. 3'!I53</f>
        <v>0</v>
      </c>
      <c r="J53" s="108">
        <f>'Amendment 1-Other Funds'!J53+'Other Funds-Revision No. 2'!J53+'Other Funds-Revision No. 3'!J53</f>
        <v>1730</v>
      </c>
      <c r="K53" s="108">
        <f>'Amendment 1-Other Funds'!K53+'Other Funds-Revision No. 2'!K53+'Other Funds-Revision No. 3'!K53</f>
        <v>0</v>
      </c>
      <c r="L53" s="108">
        <f>'Amendment 1-Other Funds'!L53+'Other Funds-Revision No. 2'!L53+'Other Funds-Revision No. 3'!L53</f>
        <v>643819</v>
      </c>
      <c r="M53" s="108">
        <f>'Amendment 1-Other Funds'!M53+'Other Funds-Revision No. 2'!M53+'Other Funds-Revision No. 3'!M53</f>
        <v>32404</v>
      </c>
      <c r="N53" s="108">
        <f>'Amendment 1-Other Funds'!N53+'Other Funds-Revision No. 2'!N53+'Other Funds-Revision No. 3'!N53</f>
        <v>0</v>
      </c>
      <c r="O53" s="108">
        <f>'Amendment 1-Other Funds'!O53+'Other Funds-Revision No. 2'!O53+'Other Funds-Revision No. 3'!O53</f>
        <v>21000</v>
      </c>
      <c r="P53" s="108">
        <f>'Amendment 1-Other Funds'!P53+'Other Funds-Revision No. 2'!P53+'Other Funds-Revision No. 3'!P53</f>
        <v>43900</v>
      </c>
      <c r="Q53" s="108">
        <f>'Amendment 1-Other Funds'!Q53+'Other Funds-Revision No. 2'!Q53+'Other Funds-Revision No. 3'!Q53</f>
        <v>0</v>
      </c>
      <c r="R53" s="108">
        <f>'Amendment 1-Other Funds'!R53+'Other Funds-Revision No. 2'!R53+'Other Funds-Revision No. 3'!R53</f>
        <v>90000</v>
      </c>
      <c r="S53" s="108">
        <f>'Amendment 1-Other Funds'!S53+'Other Funds-Revision No. 2'!S53+'Other Funds-Revision No. 3'!S53</f>
        <v>160000</v>
      </c>
      <c r="T53" s="108">
        <f>'Amendment 1-Other Funds'!T53+'Other Funds-Revision No. 2'!T53+'Other Funds-Revision No. 3'!T53</f>
        <v>120000</v>
      </c>
      <c r="U53" s="108">
        <f>'Amendment 1-Other Funds'!U53+'Other Funds-Revision No. 2'!U53+'Other Funds-Revision No. 3'!U53</f>
        <v>80000</v>
      </c>
      <c r="V53" s="108">
        <f>'Amendment 1-Other Funds'!V53+'Other Funds-Revision No. 2'!V53+'Other Funds-Revision No. 3'!V53</f>
        <v>9000</v>
      </c>
      <c r="W53" s="108">
        <f>'Amendment 1-Other Funds'!W53+'Other Funds-Revision No. 2'!W53+'Other Funds-Revision No. 3'!W53</f>
        <v>20000</v>
      </c>
      <c r="X53" s="108">
        <f>'Amendment 1-Other Funds'!X53+'Other Funds-Revision No. 2'!X53+'Other Funds-Revision No. 3'!X53</f>
        <v>0</v>
      </c>
      <c r="Y53" s="108">
        <f>'Amendment 1-Other Funds'!Y53+'Other Funds-Revision No. 2'!Y53+'Other Funds-Revision No. 3'!Y53</f>
        <v>0</v>
      </c>
      <c r="Z53" s="108">
        <f>'Amendment 1-Other Funds'!Z53+'Other Funds-Revision No. 2'!Z53+'Other Funds-Revision No. 3'!Z53</f>
        <v>0</v>
      </c>
      <c r="AA53" s="108">
        <f>'Amendment 1-Other Funds'!AA53+'Other Funds-Revision No. 2'!AA53+'Other Funds-Revision No. 3'!AA53</f>
        <v>0</v>
      </c>
      <c r="AB53" s="108">
        <f>'Amendment 1-Other Funds'!AB53+'Other Funds-Revision No. 2'!AB53+'Other Funds-Revision No. 3'!AB53</f>
        <v>0</v>
      </c>
      <c r="AC53" s="108">
        <f>'Amendment 1-Other Funds'!AC53+'Other Funds-Revision No. 2'!AC53+'Other Funds-Revision No. 3'!AC53</f>
        <v>0</v>
      </c>
      <c r="AD53" s="108">
        <f>'Amendment 1-Other Funds'!AD53+'Other Funds-Revision No. 2'!AD53+'Other Funds-Revision No. 3'!AD53</f>
        <v>0</v>
      </c>
      <c r="AE53" s="108">
        <f>'Amendment 1-Other Funds'!AE53+'Other Funds-Revision No. 2'!AE53+'Other Funds-Revision No. 3'!AE53</f>
        <v>23760</v>
      </c>
      <c r="AF53" s="108">
        <f t="shared" si="1"/>
        <v>1257888</v>
      </c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108">
        <f>'Amendment 1-Other Funds'!C54+'Other Funds-Revision No. 2'!C54+'Other Funds-Revision No. 3'!C54</f>
        <v>0</v>
      </c>
      <c r="D54" s="108">
        <f>'Amendment 1-Other Funds'!D54+'Other Funds-Revision No. 2'!D54+'Other Funds-Revision No. 3'!D54</f>
        <v>5439.83</v>
      </c>
      <c r="E54" s="108">
        <f>'Other Funds-Revision No. 2'!E54+'Other Funds-Revision No. 3'!E54</f>
        <v>0</v>
      </c>
      <c r="F54" s="108">
        <f>'Amendment 1-Other Funds'!F54+'Other Funds-Revision No. 2'!F54+'Other Funds-Revision No. 3'!F54</f>
        <v>0</v>
      </c>
      <c r="G54" s="108">
        <f>'Amendment 1-Other Funds'!G54+'Other Funds-Revision No. 2'!G54+'Other Funds-Revision No. 3'!G54</f>
        <v>0</v>
      </c>
      <c r="H54" s="108">
        <f>'Amendment 1-Other Funds'!H54+'Other Funds-Revision No. 2'!H54+'Other Funds-Revision No. 3'!H54</f>
        <v>0</v>
      </c>
      <c r="I54" s="108">
        <f>'Amendment 1-Other Funds'!I54+'Other Funds-Revision No. 2'!I54+'Other Funds-Revision No. 3'!I54</f>
        <v>0</v>
      </c>
      <c r="J54" s="108">
        <f>'Amendment 1-Other Funds'!J54+'Other Funds-Revision No. 2'!J54+'Other Funds-Revision No. 3'!J54</f>
        <v>7426</v>
      </c>
      <c r="K54" s="108">
        <f>'Amendment 1-Other Funds'!K54+'Other Funds-Revision No. 2'!K54+'Other Funds-Revision No. 3'!K54</f>
        <v>0</v>
      </c>
      <c r="L54" s="108">
        <f>'Amendment 1-Other Funds'!L54+'Other Funds-Revision No. 2'!L54+'Other Funds-Revision No. 3'!L54</f>
        <v>228178</v>
      </c>
      <c r="M54" s="108">
        <f>'Amendment 1-Other Funds'!M54+'Other Funds-Revision No. 2'!M54+'Other Funds-Revision No. 3'!M54</f>
        <v>18039</v>
      </c>
      <c r="N54" s="108">
        <f>'Amendment 1-Other Funds'!N54+'Other Funds-Revision No. 2'!N54+'Other Funds-Revision No. 3'!N54</f>
        <v>0</v>
      </c>
      <c r="O54" s="108">
        <f>'Amendment 1-Other Funds'!O54+'Other Funds-Revision No. 2'!O54+'Other Funds-Revision No. 3'!O54</f>
        <v>4950</v>
      </c>
      <c r="P54" s="108">
        <f>'Amendment 1-Other Funds'!P54+'Other Funds-Revision No. 2'!P54+'Other Funds-Revision No. 3'!P54</f>
        <v>0</v>
      </c>
      <c r="Q54" s="108">
        <f>'Amendment 1-Other Funds'!Q54+'Other Funds-Revision No. 2'!Q54+'Other Funds-Revision No. 3'!Q54</f>
        <v>0</v>
      </c>
      <c r="R54" s="108">
        <f>'Amendment 1-Other Funds'!R54+'Other Funds-Revision No. 2'!R54+'Other Funds-Revision No. 3'!R54</f>
        <v>0</v>
      </c>
      <c r="S54" s="108">
        <f>'Amendment 1-Other Funds'!S54+'Other Funds-Revision No. 2'!S54+'Other Funds-Revision No. 3'!S54</f>
        <v>84946</v>
      </c>
      <c r="T54" s="108">
        <f>'Amendment 1-Other Funds'!T54+'Other Funds-Revision No. 2'!T54+'Other Funds-Revision No. 3'!T54</f>
        <v>42000</v>
      </c>
      <c r="U54" s="108">
        <f>'Amendment 1-Other Funds'!U54+'Other Funds-Revision No. 2'!U54+'Other Funds-Revision No. 3'!U54</f>
        <v>28000</v>
      </c>
      <c r="V54" s="108">
        <f>'Amendment 1-Other Funds'!V54+'Other Funds-Revision No. 2'!V54+'Other Funds-Revision No. 3'!V54</f>
        <v>0</v>
      </c>
      <c r="W54" s="108">
        <f>'Amendment 1-Other Funds'!W54+'Other Funds-Revision No. 2'!W54+'Other Funds-Revision No. 3'!W54</f>
        <v>27138</v>
      </c>
      <c r="X54" s="108">
        <f>'Amendment 1-Other Funds'!X54+'Other Funds-Revision No. 2'!X54+'Other Funds-Revision No. 3'!X54</f>
        <v>0</v>
      </c>
      <c r="Y54" s="108">
        <f>'Amendment 1-Other Funds'!Y54+'Other Funds-Revision No. 2'!Y54+'Other Funds-Revision No. 3'!Y54</f>
        <v>0</v>
      </c>
      <c r="Z54" s="108">
        <f>'Amendment 1-Other Funds'!Z54+'Other Funds-Revision No. 2'!Z54+'Other Funds-Revision No. 3'!Z54</f>
        <v>0</v>
      </c>
      <c r="AA54" s="108">
        <f>'Amendment 1-Other Funds'!AA54+'Other Funds-Revision No. 2'!AA54+'Other Funds-Revision No. 3'!AA54</f>
        <v>14201</v>
      </c>
      <c r="AB54" s="108">
        <f>'Amendment 1-Other Funds'!AB54+'Other Funds-Revision No. 2'!AB54+'Other Funds-Revision No. 3'!AB54</f>
        <v>0</v>
      </c>
      <c r="AC54" s="108">
        <f>'Amendment 1-Other Funds'!AC54+'Other Funds-Revision No. 2'!AC54+'Other Funds-Revision No. 3'!AC54</f>
        <v>2718</v>
      </c>
      <c r="AD54" s="108">
        <f>'Amendment 1-Other Funds'!AD54+'Other Funds-Revision No. 2'!AD54+'Other Funds-Revision No. 3'!AD54</f>
        <v>0</v>
      </c>
      <c r="AE54" s="108">
        <f>'Amendment 1-Other Funds'!AE54+'Other Funds-Revision No. 2'!AE54+'Other Funds-Revision No. 3'!AE54</f>
        <v>23760</v>
      </c>
      <c r="AF54" s="108">
        <f t="shared" si="1"/>
        <v>486795.82999999996</v>
      </c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108">
        <f>'Amendment 1-Other Funds'!C55+'Other Funds-Revision No. 2'!C55+'Other Funds-Revision No. 3'!C55</f>
        <v>0</v>
      </c>
      <c r="D55" s="108">
        <f>'Amendment 1-Other Funds'!D55+'Other Funds-Revision No. 2'!D55+'Other Funds-Revision No. 3'!D55</f>
        <v>8025</v>
      </c>
      <c r="E55" s="108">
        <f>'Other Funds-Revision No. 2'!E55+'Other Funds-Revision No. 3'!E55</f>
        <v>0</v>
      </c>
      <c r="F55" s="108">
        <f>'Amendment 1-Other Funds'!F55+'Other Funds-Revision No. 2'!F55+'Other Funds-Revision No. 3'!F55</f>
        <v>0</v>
      </c>
      <c r="G55" s="108">
        <f>'Amendment 1-Other Funds'!G55+'Other Funds-Revision No. 2'!G55+'Other Funds-Revision No. 3'!G55</f>
        <v>0</v>
      </c>
      <c r="H55" s="108">
        <f>'Amendment 1-Other Funds'!H55+'Other Funds-Revision No. 2'!H55+'Other Funds-Revision No. 3'!H55</f>
        <v>0</v>
      </c>
      <c r="I55" s="108">
        <f>'Amendment 1-Other Funds'!I55+'Other Funds-Revision No. 2'!I55+'Other Funds-Revision No. 3'!I55</f>
        <v>0</v>
      </c>
      <c r="J55" s="108">
        <f>'Amendment 1-Other Funds'!J55+'Other Funds-Revision No. 2'!J55+'Other Funds-Revision No. 3'!J55</f>
        <v>4639</v>
      </c>
      <c r="K55" s="108">
        <f>'Amendment 1-Other Funds'!K55+'Other Funds-Revision No. 2'!K55+'Other Funds-Revision No. 3'!K55</f>
        <v>0</v>
      </c>
      <c r="L55" s="108">
        <f>'Amendment 1-Other Funds'!L55+'Other Funds-Revision No. 2'!L55+'Other Funds-Revision No. 3'!L55</f>
        <v>543340</v>
      </c>
      <c r="M55" s="108">
        <f>'Amendment 1-Other Funds'!M55+'Other Funds-Revision No. 2'!M55+'Other Funds-Revision No. 3'!M55</f>
        <v>47636</v>
      </c>
      <c r="N55" s="108">
        <f>'Amendment 1-Other Funds'!N55+'Other Funds-Revision No. 2'!N55+'Other Funds-Revision No. 3'!N55</f>
        <v>0</v>
      </c>
      <c r="O55" s="108">
        <f>'Amendment 1-Other Funds'!O55+'Other Funds-Revision No. 2'!O55+'Other Funds-Revision No. 3'!O55</f>
        <v>54194</v>
      </c>
      <c r="P55" s="108">
        <f>'Amendment 1-Other Funds'!P55+'Other Funds-Revision No. 2'!P55+'Other Funds-Revision No. 3'!P55</f>
        <v>100000</v>
      </c>
      <c r="Q55" s="108">
        <f>'Amendment 1-Other Funds'!Q55+'Other Funds-Revision No. 2'!Q55+'Other Funds-Revision No. 3'!Q55</f>
        <v>0</v>
      </c>
      <c r="R55" s="108">
        <f>'Amendment 1-Other Funds'!R55+'Other Funds-Revision No. 2'!R55+'Other Funds-Revision No. 3'!R55</f>
        <v>0</v>
      </c>
      <c r="S55" s="108">
        <f>'Amendment 1-Other Funds'!S55+'Other Funds-Revision No. 2'!S55+'Other Funds-Revision No. 3'!S55</f>
        <v>55214</v>
      </c>
      <c r="T55" s="108">
        <f>'Amendment 1-Other Funds'!T55+'Other Funds-Revision No. 2'!T55+'Other Funds-Revision No. 3'!T55</f>
        <v>25540.2</v>
      </c>
      <c r="U55" s="108">
        <f>'Amendment 1-Other Funds'!U55+'Other Funds-Revision No. 2'!U55+'Other Funds-Revision No. 3'!U55</f>
        <v>17026.8</v>
      </c>
      <c r="V55" s="108">
        <f>'Amendment 1-Other Funds'!V55+'Other Funds-Revision No. 2'!V55+'Other Funds-Revision No. 3'!V55</f>
        <v>8324</v>
      </c>
      <c r="W55" s="108">
        <f>'Amendment 1-Other Funds'!W55+'Other Funds-Revision No. 2'!W55+'Other Funds-Revision No. 3'!W55</f>
        <v>20851</v>
      </c>
      <c r="X55" s="108">
        <f>'Amendment 1-Other Funds'!X55+'Other Funds-Revision No. 2'!X55+'Other Funds-Revision No. 3'!X55</f>
        <v>37413</v>
      </c>
      <c r="Y55" s="108">
        <f>'Amendment 1-Other Funds'!Y55+'Other Funds-Revision No. 2'!Y55+'Other Funds-Revision No. 3'!Y55</f>
        <v>0</v>
      </c>
      <c r="Z55" s="108">
        <f>'Amendment 1-Other Funds'!Z55+'Other Funds-Revision No. 2'!Z55+'Other Funds-Revision No. 3'!Z55</f>
        <v>22998</v>
      </c>
      <c r="AA55" s="108">
        <f>'Amendment 1-Other Funds'!AA55+'Other Funds-Revision No. 2'!AA55+'Other Funds-Revision No. 3'!AA55</f>
        <v>54990</v>
      </c>
      <c r="AB55" s="108">
        <f>'Amendment 1-Other Funds'!AB55+'Other Funds-Revision No. 2'!AB55+'Other Funds-Revision No. 3'!AB55</f>
        <v>200000</v>
      </c>
      <c r="AC55" s="108">
        <f>'Amendment 1-Other Funds'!AC55+'Other Funds-Revision No. 2'!AC55+'Other Funds-Revision No. 3'!AC55</f>
        <v>66237</v>
      </c>
      <c r="AD55" s="108">
        <f>'Amendment 1-Other Funds'!AD55+'Other Funds-Revision No. 2'!AD55+'Other Funds-Revision No. 3'!AD55</f>
        <v>0</v>
      </c>
      <c r="AE55" s="108">
        <f>'Amendment 1-Other Funds'!AE55+'Other Funds-Revision No. 2'!AE55+'Other Funds-Revision No. 3'!AE55</f>
        <v>33264</v>
      </c>
      <c r="AF55" s="108">
        <f t="shared" si="1"/>
        <v>1299692</v>
      </c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108">
        <f>'Amendment 1-Other Funds'!C56+'Other Funds-Revision No. 2'!C56+'Other Funds-Revision No. 3'!C56</f>
        <v>95630</v>
      </c>
      <c r="D56" s="108">
        <f>'Amendment 1-Other Funds'!D56+'Other Funds-Revision No. 2'!D56+'Other Funds-Revision No. 3'!D56</f>
        <v>8450</v>
      </c>
      <c r="E56" s="108">
        <f>'Other Funds-Revision No. 2'!E56+'Other Funds-Revision No. 3'!E56</f>
        <v>0</v>
      </c>
      <c r="F56" s="108">
        <f>'Amendment 1-Other Funds'!F56+'Other Funds-Revision No. 2'!F56+'Other Funds-Revision No. 3'!F56</f>
        <v>0</v>
      </c>
      <c r="G56" s="108">
        <f>'Amendment 1-Other Funds'!G56+'Other Funds-Revision No. 2'!G56+'Other Funds-Revision No. 3'!G56</f>
        <v>0</v>
      </c>
      <c r="H56" s="108">
        <f>'Amendment 1-Other Funds'!H56+'Other Funds-Revision No. 2'!H56+'Other Funds-Revision No. 3'!H56</f>
        <v>0</v>
      </c>
      <c r="I56" s="108">
        <f>'Amendment 1-Other Funds'!I56+'Other Funds-Revision No. 2'!I56+'Other Funds-Revision No. 3'!I56</f>
        <v>0</v>
      </c>
      <c r="J56" s="108">
        <f>'Amendment 1-Other Funds'!J56+'Other Funds-Revision No. 2'!J56+'Other Funds-Revision No. 3'!J56</f>
        <v>9708</v>
      </c>
      <c r="K56" s="108">
        <f>'Amendment 1-Other Funds'!K56+'Other Funds-Revision No. 2'!K56+'Other Funds-Revision No. 3'!K56</f>
        <v>0</v>
      </c>
      <c r="L56" s="108">
        <f>'Amendment 1-Other Funds'!L56+'Other Funds-Revision No. 2'!L56+'Other Funds-Revision No. 3'!L56</f>
        <v>110025</v>
      </c>
      <c r="M56" s="108">
        <f>'Amendment 1-Other Funds'!M56+'Other Funds-Revision No. 2'!M56+'Other Funds-Revision No. 3'!M56</f>
        <v>10946</v>
      </c>
      <c r="N56" s="108">
        <f>'Amendment 1-Other Funds'!N56+'Other Funds-Revision No. 2'!N56+'Other Funds-Revision No. 3'!N56</f>
        <v>0</v>
      </c>
      <c r="O56" s="108">
        <f>'Amendment 1-Other Funds'!O56+'Other Funds-Revision No. 2'!O56+'Other Funds-Revision No. 3'!O56</f>
        <v>0</v>
      </c>
      <c r="P56" s="108">
        <f>'Amendment 1-Other Funds'!P56+'Other Funds-Revision No. 2'!P56+'Other Funds-Revision No. 3'!P56</f>
        <v>0</v>
      </c>
      <c r="Q56" s="108">
        <f>'Amendment 1-Other Funds'!Q56+'Other Funds-Revision No. 2'!Q56+'Other Funds-Revision No. 3'!Q56</f>
        <v>0</v>
      </c>
      <c r="R56" s="108">
        <f>'Amendment 1-Other Funds'!R56+'Other Funds-Revision No. 2'!R56+'Other Funds-Revision No. 3'!R56</f>
        <v>25000</v>
      </c>
      <c r="S56" s="108">
        <f>'Amendment 1-Other Funds'!S56+'Other Funds-Revision No. 2'!S56+'Other Funds-Revision No. 3'!S56</f>
        <v>13962</v>
      </c>
      <c r="T56" s="108">
        <f>'Amendment 1-Other Funds'!T56+'Other Funds-Revision No. 2'!T56+'Other Funds-Revision No. 3'!T56</f>
        <v>13658.4</v>
      </c>
      <c r="U56" s="108">
        <f>'Amendment 1-Other Funds'!U56+'Other Funds-Revision No. 2'!U56+'Other Funds-Revision No. 3'!U56</f>
        <v>9105.6</v>
      </c>
      <c r="V56" s="108">
        <f>'Amendment 1-Other Funds'!V56+'Other Funds-Revision No. 2'!V56+'Other Funds-Revision No. 3'!V56</f>
        <v>1335</v>
      </c>
      <c r="W56" s="108">
        <f>'Amendment 1-Other Funds'!W56+'Other Funds-Revision No. 2'!W56+'Other Funds-Revision No. 3'!W56</f>
        <v>4460</v>
      </c>
      <c r="X56" s="108">
        <f>'Amendment 1-Other Funds'!X56+'Other Funds-Revision No. 2'!X56+'Other Funds-Revision No. 3'!X56</f>
        <v>0</v>
      </c>
      <c r="Y56" s="108">
        <f>'Amendment 1-Other Funds'!Y56+'Other Funds-Revision No. 2'!Y56+'Other Funds-Revision No. 3'!Y56</f>
        <v>0</v>
      </c>
      <c r="Z56" s="108">
        <f>'Amendment 1-Other Funds'!Z56+'Other Funds-Revision No. 2'!Z56+'Other Funds-Revision No. 3'!Z56</f>
        <v>7522</v>
      </c>
      <c r="AA56" s="108">
        <f>'Amendment 1-Other Funds'!AA56+'Other Funds-Revision No. 2'!AA56+'Other Funds-Revision No. 3'!AA56</f>
        <v>1902</v>
      </c>
      <c r="AB56" s="108">
        <f>'Amendment 1-Other Funds'!AB56+'Other Funds-Revision No. 2'!AB56+'Other Funds-Revision No. 3'!AB56</f>
        <v>33225</v>
      </c>
      <c r="AC56" s="108">
        <f>'Amendment 1-Other Funds'!AC56+'Other Funds-Revision No. 2'!AC56+'Other Funds-Revision No. 3'!AC56</f>
        <v>11348</v>
      </c>
      <c r="AD56" s="108">
        <f>'Amendment 1-Other Funds'!AD56+'Other Funds-Revision No. 2'!AD56+'Other Funds-Revision No. 3'!AD56</f>
        <v>0</v>
      </c>
      <c r="AE56" s="108">
        <f>'Amendment 1-Other Funds'!AE56+'Other Funds-Revision No. 2'!AE56+'Other Funds-Revision No. 3'!AE56</f>
        <v>19008</v>
      </c>
      <c r="AF56" s="108">
        <f t="shared" si="1"/>
        <v>375285</v>
      </c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50">
        <f>'Amendment 1-Other Funds'!C57+'Other Funds-Revision No. 2'!C57+'Other Funds-Revision No. 3'!C57</f>
        <v>0</v>
      </c>
      <c r="D57" s="50">
        <f>'Amendment 1-Other Funds'!D57+'Other Funds-Revision No. 2'!D57+'Other Funds-Revision No. 3'!D57</f>
        <v>5900</v>
      </c>
      <c r="E57" s="50">
        <f>'Other Funds-Revision No. 2'!E57+'Other Funds-Revision No. 3'!E57</f>
        <v>0</v>
      </c>
      <c r="F57" s="50">
        <f>'Amendment 1-Other Funds'!F57+'Other Funds-Revision No. 2'!F57+'Other Funds-Revision No. 3'!F57</f>
        <v>0</v>
      </c>
      <c r="G57" s="50">
        <f>'Amendment 1-Other Funds'!G57+'Other Funds-Revision No. 2'!G57+'Other Funds-Revision No. 3'!G57</f>
        <v>0</v>
      </c>
      <c r="H57" s="50">
        <f>'Amendment 1-Other Funds'!H57+'Other Funds-Revision No. 2'!H57+'Other Funds-Revision No. 3'!H57</f>
        <v>0</v>
      </c>
      <c r="I57" s="50">
        <f>'Amendment 1-Other Funds'!I57+'Other Funds-Revision No. 2'!I57+'Other Funds-Revision No. 3'!I57</f>
        <v>0</v>
      </c>
      <c r="J57" s="50">
        <f>'Amendment 1-Other Funds'!J57+'Other Funds-Revision No. 2'!J57+'Other Funds-Revision No. 3'!J57</f>
        <v>5300</v>
      </c>
      <c r="K57" s="50">
        <f>'Amendment 1-Other Funds'!K57+'Other Funds-Revision No. 2'!K57+'Other Funds-Revision No. 3'!K57</f>
        <v>0</v>
      </c>
      <c r="L57" s="50">
        <f>'Amendment 1-Other Funds'!L57+'Other Funds-Revision No. 2'!L57+'Other Funds-Revision No. 3'!L57</f>
        <v>725466</v>
      </c>
      <c r="M57" s="50">
        <f>'Amendment 1-Other Funds'!M57+'Other Funds-Revision No. 2'!M57+'Other Funds-Revision No. 3'!M57</f>
        <v>24479</v>
      </c>
      <c r="N57" s="50">
        <f>'Amendment 1-Other Funds'!N57+'Other Funds-Revision No. 2'!N57+'Other Funds-Revision No. 3'!N57</f>
        <v>0</v>
      </c>
      <c r="O57" s="50">
        <f>'Amendment 1-Other Funds'!O57+'Other Funds-Revision No. 2'!O57+'Other Funds-Revision No. 3'!O57</f>
        <v>40000</v>
      </c>
      <c r="P57" s="50">
        <f>'Amendment 1-Other Funds'!P57+'Other Funds-Revision No. 2'!P57+'Other Funds-Revision No. 3'!P57</f>
        <v>0</v>
      </c>
      <c r="Q57" s="50">
        <f>'Amendment 1-Other Funds'!Q57+'Other Funds-Revision No. 2'!Q57+'Other Funds-Revision No. 3'!Q57</f>
        <v>53000</v>
      </c>
      <c r="R57" s="50">
        <f>'Amendment 1-Other Funds'!R57+'Other Funds-Revision No. 2'!R57+'Other Funds-Revision No. 3'!R57</f>
        <v>150000</v>
      </c>
      <c r="S57" s="50">
        <f>'Amendment 1-Other Funds'!S57+'Other Funds-Revision No. 2'!S57+'Other Funds-Revision No. 3'!S57</f>
        <v>31281</v>
      </c>
      <c r="T57" s="50">
        <f>'Amendment 1-Other Funds'!T57+'Other Funds-Revision No. 2'!T57+'Other Funds-Revision No. 3'!T57</f>
        <v>30602.399999999998</v>
      </c>
      <c r="U57" s="50">
        <f>'Amendment 1-Other Funds'!U57+'Other Funds-Revision No. 2'!U57+'Other Funds-Revision No. 3'!U57</f>
        <v>20401.600000000002</v>
      </c>
      <c r="V57" s="50">
        <f>'Amendment 1-Other Funds'!V57+'Other Funds-Revision No. 2'!V57+'Other Funds-Revision No. 3'!V57</f>
        <v>2997</v>
      </c>
      <c r="W57" s="50">
        <f>'Amendment 1-Other Funds'!W57+'Other Funds-Revision No. 2'!W57+'Other Funds-Revision No. 3'!W57</f>
        <v>9998</v>
      </c>
      <c r="X57" s="50">
        <f>'Amendment 1-Other Funds'!X57+'Other Funds-Revision No. 2'!X57+'Other Funds-Revision No. 3'!X57</f>
        <v>0</v>
      </c>
      <c r="Y57" s="50">
        <f>'Amendment 1-Other Funds'!Y57+'Other Funds-Revision No. 2'!Y57+'Other Funds-Revision No. 3'!Y57</f>
        <v>0</v>
      </c>
      <c r="Z57" s="50">
        <f>'Amendment 1-Other Funds'!Z57+'Other Funds-Revision No. 2'!Z57+'Other Funds-Revision No. 3'!Z57</f>
        <v>0</v>
      </c>
      <c r="AA57" s="50">
        <f>'Amendment 1-Other Funds'!AA57+'Other Funds-Revision No. 2'!AA57+'Other Funds-Revision No. 3'!AA57</f>
        <v>57469</v>
      </c>
      <c r="AB57" s="50">
        <f>'Amendment 1-Other Funds'!AB57+'Other Funds-Revision No. 2'!AB57+'Other Funds-Revision No. 3'!AB57</f>
        <v>137925</v>
      </c>
      <c r="AC57" s="50">
        <f>'Amendment 1-Other Funds'!AC57+'Other Funds-Revision No. 2'!AC57+'Other Funds-Revision No. 3'!AC57</f>
        <v>29258</v>
      </c>
      <c r="AD57" s="50">
        <f>'Amendment 1-Other Funds'!AD57+'Other Funds-Revision No. 2'!AD57+'Other Funds-Revision No. 3'!AD57</f>
        <v>0</v>
      </c>
      <c r="AE57" s="50">
        <f>'Amendment 1-Other Funds'!AE57+'Other Funds-Revision No. 2'!AE57+'Other Funds-Revision No. 3'!AE57</f>
        <v>15256</v>
      </c>
      <c r="AF57" s="50">
        <f t="shared" si="1"/>
        <v>1339333</v>
      </c>
    </row>
    <row r="58" spans="2:32" ht="13.5" thickBot="1">
      <c r="B58" s="37" t="s">
        <v>147</v>
      </c>
      <c r="C58" s="94">
        <f aca="true" t="shared" si="2" ref="C58:H58">SUM(C6:C57)</f>
        <v>601538</v>
      </c>
      <c r="D58" s="94">
        <f t="shared" si="2"/>
        <v>571196.11</v>
      </c>
      <c r="E58" s="94">
        <f t="shared" si="2"/>
        <v>0</v>
      </c>
      <c r="F58" s="94">
        <f t="shared" si="2"/>
        <v>12680</v>
      </c>
      <c r="G58" s="94">
        <f t="shared" si="2"/>
        <v>413956.68000000005</v>
      </c>
      <c r="H58" s="94">
        <f t="shared" si="2"/>
        <v>200000</v>
      </c>
      <c r="I58" s="94">
        <f aca="true" t="shared" si="3" ref="I58:S58">SUM(I6:I57)</f>
        <v>4025</v>
      </c>
      <c r="J58" s="52">
        <f t="shared" si="3"/>
        <v>260000</v>
      </c>
      <c r="K58" s="52">
        <f t="shared" si="3"/>
        <v>52000</v>
      </c>
      <c r="L58" s="52">
        <f t="shared" si="3"/>
        <v>29194353</v>
      </c>
      <c r="M58" s="52">
        <f t="shared" si="3"/>
        <v>5040053</v>
      </c>
      <c r="N58" s="52">
        <f t="shared" si="3"/>
        <v>250000</v>
      </c>
      <c r="O58" s="52">
        <f t="shared" si="3"/>
        <v>2168000</v>
      </c>
      <c r="P58" s="52">
        <f t="shared" si="3"/>
        <v>2187591</v>
      </c>
      <c r="Q58" s="52">
        <f t="shared" si="3"/>
        <v>3826463</v>
      </c>
      <c r="R58" s="52">
        <f t="shared" si="3"/>
        <v>4588669</v>
      </c>
      <c r="S58" s="52">
        <f t="shared" si="3"/>
        <v>4928288.7</v>
      </c>
      <c r="T58" s="52">
        <f aca="true" t="shared" si="4" ref="T58:AE58">SUM(T6:T57)</f>
        <v>4721123.152000001</v>
      </c>
      <c r="U58" s="52">
        <f t="shared" si="4"/>
        <v>3147415.4346666676</v>
      </c>
      <c r="V58" s="52">
        <f t="shared" si="4"/>
        <v>512447.82333333336</v>
      </c>
      <c r="W58" s="52">
        <f t="shared" si="4"/>
        <v>2068483.9</v>
      </c>
      <c r="X58" s="52">
        <f t="shared" si="4"/>
        <v>1112836</v>
      </c>
      <c r="Y58" s="52">
        <f t="shared" si="4"/>
        <v>929305</v>
      </c>
      <c r="Z58" s="52">
        <f t="shared" si="4"/>
        <v>549531</v>
      </c>
      <c r="AA58" s="52">
        <f t="shared" si="4"/>
        <v>2539337</v>
      </c>
      <c r="AB58" s="52">
        <f t="shared" si="4"/>
        <v>6241375</v>
      </c>
      <c r="AC58" s="52">
        <f t="shared" si="4"/>
        <v>1074232</v>
      </c>
      <c r="AD58" s="52">
        <f t="shared" si="4"/>
        <v>33612</v>
      </c>
      <c r="AE58" s="52">
        <f t="shared" si="4"/>
        <v>1999800</v>
      </c>
      <c r="AF58" s="52">
        <f>SUM(AF6:AF57)</f>
        <v>79228311.8</v>
      </c>
    </row>
    <row r="59" spans="7:32" ht="13.5" thickTop="1">
      <c r="G59" s="15"/>
      <c r="I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2:32" ht="12.75" hidden="1">
      <c r="B60" s="1" t="s">
        <v>159</v>
      </c>
      <c r="C60" s="53"/>
      <c r="D60" s="53"/>
      <c r="E60" s="53"/>
      <c r="F60" s="53"/>
      <c r="G60" s="53">
        <f>G58-'Other Funds Summary'!H58</f>
        <v>413956.68000000005</v>
      </c>
      <c r="H60" s="53">
        <f>+H58</f>
        <v>200000</v>
      </c>
      <c r="I60" s="53">
        <f>+I58</f>
        <v>4025</v>
      </c>
      <c r="J60" s="53">
        <f>+J58</f>
        <v>260000</v>
      </c>
      <c r="K60" s="53"/>
      <c r="L60" s="53"/>
      <c r="M60" s="53"/>
      <c r="N60" s="53"/>
      <c r="O60" s="53">
        <f>+O58</f>
        <v>2168000</v>
      </c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</row>
    <row r="61" spans="3:32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</row>
    <row r="62" spans="7:32" ht="12.75">
      <c r="G62" s="47"/>
      <c r="I62" s="15"/>
      <c r="J62" s="9"/>
      <c r="K62" s="9"/>
      <c r="L62" s="9"/>
      <c r="M62" s="9"/>
      <c r="N62" s="9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7:32" ht="12.75">
      <c r="G63" s="15"/>
      <c r="I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7:32" ht="12.75">
      <c r="G64" s="15"/>
      <c r="I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54"/>
      <c r="AF64" s="15"/>
    </row>
    <row r="65" spans="7:32" ht="12.75">
      <c r="G65" s="15"/>
      <c r="I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7:32" ht="12.75">
      <c r="G66" s="15"/>
      <c r="I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sheetProtection/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80" zoomScaleNormal="80" zoomScalePageLayoutView="0" workbookViewId="0" topLeftCell="A1">
      <pane xSplit="2" ySplit="5" topLeftCell="C21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I58" sqref="I58"/>
    </sheetView>
  </sheetViews>
  <sheetFormatPr defaultColWidth="9.140625" defaultRowHeight="12.75"/>
  <cols>
    <col min="1" max="1" width="21.8515625" style="3" bestFit="1" customWidth="1"/>
    <col min="2" max="2" width="0.9921875" style="3" customWidth="1"/>
    <col min="3" max="3" width="12.00390625" style="3" bestFit="1" customWidth="1"/>
    <col min="4" max="4" width="15.8515625" style="17" customWidth="1"/>
    <col min="5" max="5" width="13.00390625" style="17" customWidth="1"/>
    <col min="6" max="6" width="16.7109375" style="17" customWidth="1"/>
    <col min="7" max="7" width="11.28125" style="17" bestFit="1" customWidth="1"/>
    <col min="8" max="8" width="12.28125" style="17" bestFit="1" customWidth="1"/>
    <col min="9" max="9" width="13.140625" style="17" bestFit="1" customWidth="1"/>
    <col min="10" max="10" width="13.421875" style="17" bestFit="1" customWidth="1"/>
    <col min="11" max="16384" width="9.140625" style="3" customWidth="1"/>
  </cols>
  <sheetData>
    <row r="1" spans="1:2" ht="12.75">
      <c r="A1" s="17" t="s">
        <v>164</v>
      </c>
      <c r="B1" s="17"/>
    </row>
    <row r="2" spans="1:9" ht="12.75">
      <c r="A2" s="17" t="s">
        <v>165</v>
      </c>
      <c r="B2" s="17"/>
      <c r="D2" s="122"/>
      <c r="E2" s="122"/>
      <c r="F2" s="122"/>
      <c r="G2" s="122"/>
      <c r="H2" s="122"/>
      <c r="I2" s="122"/>
    </row>
    <row r="3" spans="1:10" ht="12.75">
      <c r="A3" s="17"/>
      <c r="B3" s="17"/>
      <c r="C3" s="123" t="s">
        <v>236</v>
      </c>
      <c r="D3" s="18"/>
      <c r="E3" s="18"/>
      <c r="F3" s="18"/>
      <c r="G3" s="57"/>
      <c r="H3" s="55"/>
      <c r="I3" s="55"/>
      <c r="J3" s="57"/>
    </row>
    <row r="4" spans="1:10" ht="12.75">
      <c r="A4" s="17"/>
      <c r="B4" s="17"/>
      <c r="C4" s="123" t="s">
        <v>237</v>
      </c>
      <c r="D4" s="18" t="str">
        <f>+'Amended ABG Allocation No. 2'!C4</f>
        <v>REGULAR</v>
      </c>
      <c r="E4" s="18" t="str">
        <f>+'Amended ABG Allocation No. 2'!D4</f>
        <v>CAREGIVER</v>
      </c>
      <c r="F4" s="18" t="str">
        <f>+'Amended ABG Allocation No. 2'!E4</f>
        <v>FED. CAREGIVER</v>
      </c>
      <c r="G4" s="55"/>
      <c r="H4" s="55" t="str">
        <f>'Amendment 2- Other Funds '!L4</f>
        <v>OPTIONS</v>
      </c>
      <c r="I4" s="55" t="str">
        <f>'Amendment 2- Other Funds '!M4</f>
        <v>Block Grant</v>
      </c>
      <c r="J4" s="55" t="s">
        <v>15</v>
      </c>
    </row>
    <row r="5" spans="1:10" ht="12.75">
      <c r="A5" s="17"/>
      <c r="B5" s="17"/>
      <c r="C5" s="124">
        <v>0.6</v>
      </c>
      <c r="D5" s="58" t="str">
        <f>+'Amended ABG Allocation No. 2'!C5</f>
        <v>BLOCK GRANT</v>
      </c>
      <c r="E5" s="58" t="str">
        <f>+'Amended ABG Allocation No. 2'!D5</f>
        <v>SUPPORT </v>
      </c>
      <c r="F5" s="58" t="str">
        <f>+'Amended ABG Allocation No. 2'!E5</f>
        <v>SUPPORT </v>
      </c>
      <c r="G5" s="58" t="str">
        <f>+'Amended ABG Allocation No. 2'!F5</f>
        <v>NSIP</v>
      </c>
      <c r="H5" s="58" t="str">
        <f>'Amendment 2- Other Funds '!L5</f>
        <v>Services</v>
      </c>
      <c r="I5" s="55" t="str">
        <f>'Amendment 2- Other Funds '!M5</f>
        <v>Supplement</v>
      </c>
      <c r="J5" s="59" t="s">
        <v>19</v>
      </c>
    </row>
    <row r="6" spans="1:10" ht="12.75">
      <c r="A6" s="37" t="s">
        <v>166</v>
      </c>
      <c r="B6" s="37"/>
      <c r="C6" s="16">
        <f aca="true" t="shared" si="0" ref="C6:C37">ROUND((J6*$C$5),0)</f>
        <v>3182608</v>
      </c>
      <c r="D6" s="62">
        <f>+'Amended ABG Allocation No. 2'!C6</f>
        <v>4455895</v>
      </c>
      <c r="E6" s="62">
        <f>+'Amended ABG Allocation No. 2'!D6</f>
        <v>39000</v>
      </c>
      <c r="F6" s="62">
        <f>+'Amended ABG Allocation No. 2'!E6</f>
        <v>213507</v>
      </c>
      <c r="G6" s="62">
        <f>+'Amended ABG Allocation No. 2'!F6</f>
        <v>73422</v>
      </c>
      <c r="H6" s="184">
        <f>'Amendment 2- Other Funds '!L6</f>
        <v>391871</v>
      </c>
      <c r="I6" s="184">
        <f>'Other Funds-Revision No. 1'!M6+'Other Funds-Revision No. 2'!M6</f>
        <v>130651</v>
      </c>
      <c r="J6" s="63">
        <f>SUM(D6:I6)</f>
        <v>5304346</v>
      </c>
    </row>
    <row r="7" spans="1:10" ht="12.75">
      <c r="A7" s="37" t="s">
        <v>167</v>
      </c>
      <c r="B7" s="37"/>
      <c r="C7" s="16">
        <f t="shared" si="0"/>
        <v>1663793</v>
      </c>
      <c r="D7" s="62">
        <f>+'Amended ABG Allocation No. 2'!C7</f>
        <v>2112156</v>
      </c>
      <c r="E7" s="62">
        <f>+'Amended ABG Allocation No. 2'!D7</f>
        <v>23739</v>
      </c>
      <c r="F7" s="62">
        <f>+'Amended ABG Allocation No. 2'!E7</f>
        <v>113636</v>
      </c>
      <c r="G7" s="62">
        <f>+'Amended ABG Allocation No. 2'!F7</f>
        <v>79777</v>
      </c>
      <c r="H7" s="184">
        <f>'Amendment 2- Other Funds '!L7</f>
        <v>404088</v>
      </c>
      <c r="I7" s="184">
        <f>'Other Funds-Revision No. 1'!M7+'Other Funds-Revision No. 2'!M7</f>
        <v>39593</v>
      </c>
      <c r="J7" s="63">
        <f aca="true" t="shared" si="1" ref="J7:J57">SUM(D7:I7)</f>
        <v>2772989</v>
      </c>
    </row>
    <row r="8" spans="1:10" ht="12.75">
      <c r="A8" s="37" t="s">
        <v>168</v>
      </c>
      <c r="B8" s="37"/>
      <c r="C8" s="16">
        <f t="shared" si="0"/>
        <v>1578122</v>
      </c>
      <c r="D8" s="62">
        <f>+'Amended ABG Allocation No. 2'!C8</f>
        <v>2082188</v>
      </c>
      <c r="E8" s="62">
        <f>+'Amended ABG Allocation No. 2'!D8</f>
        <v>26097</v>
      </c>
      <c r="F8" s="62">
        <f>+'Amended ABG Allocation No. 2'!E8</f>
        <v>137285</v>
      </c>
      <c r="G8" s="62">
        <f>+'Amended ABG Allocation No. 2'!F8</f>
        <v>31477</v>
      </c>
      <c r="H8" s="184">
        <f>'Amendment 2- Other Funds '!L8</f>
        <v>312841</v>
      </c>
      <c r="I8" s="184">
        <f>'Other Funds-Revision No. 1'!M8+'Other Funds-Revision No. 2'!M8</f>
        <v>40316</v>
      </c>
      <c r="J8" s="63">
        <f t="shared" si="1"/>
        <v>2630204</v>
      </c>
    </row>
    <row r="9" spans="1:10" ht="12.75">
      <c r="A9" s="37" t="s">
        <v>169</v>
      </c>
      <c r="B9" s="37"/>
      <c r="C9" s="16">
        <f t="shared" si="0"/>
        <v>2502074</v>
      </c>
      <c r="D9" s="62">
        <f>+'Amended ABG Allocation No. 2'!C9</f>
        <v>3476108</v>
      </c>
      <c r="E9" s="62">
        <f>+'Amended ABG Allocation No. 2'!D9</f>
        <v>30171</v>
      </c>
      <c r="F9" s="62">
        <f>+'Amended ABG Allocation No. 2'!E9</f>
        <v>162575</v>
      </c>
      <c r="G9" s="62">
        <f>+'Amended ABG Allocation No. 2'!F9</f>
        <v>13602</v>
      </c>
      <c r="H9" s="184">
        <f>'Amendment 2- Other Funds '!L9</f>
        <v>418134</v>
      </c>
      <c r="I9" s="184">
        <f>'Other Funds-Revision No. 1'!M9+'Other Funds-Revision No. 2'!M9</f>
        <v>69534</v>
      </c>
      <c r="J9" s="63">
        <f t="shared" si="1"/>
        <v>4170124</v>
      </c>
    </row>
    <row r="10" spans="1:10" ht="12.75">
      <c r="A10" s="37" t="s">
        <v>170</v>
      </c>
      <c r="B10" s="37"/>
      <c r="C10" s="16">
        <f t="shared" si="0"/>
        <v>1566286</v>
      </c>
      <c r="D10" s="62">
        <f>+'Amended ABG Allocation No. 2'!C10</f>
        <v>1950567</v>
      </c>
      <c r="E10" s="62">
        <f>+'Amended ABG Allocation No. 2'!D10</f>
        <v>18081</v>
      </c>
      <c r="F10" s="62">
        <f>+'Amended ABG Allocation No. 2'!E10</f>
        <v>116101</v>
      </c>
      <c r="G10" s="62">
        <f>+'Amended ABG Allocation No. 2'!F10</f>
        <v>48694</v>
      </c>
      <c r="H10" s="184">
        <f>'Amendment 2- Other Funds '!L10</f>
        <v>438640</v>
      </c>
      <c r="I10" s="184">
        <f>'Other Funds-Revision No. 1'!M10+'Other Funds-Revision No. 2'!M10</f>
        <v>38394</v>
      </c>
      <c r="J10" s="63">
        <f t="shared" si="1"/>
        <v>2610477</v>
      </c>
    </row>
    <row r="11" spans="1:10" ht="12.75">
      <c r="A11" s="37" t="s">
        <v>171</v>
      </c>
      <c r="B11" s="37"/>
      <c r="C11" s="16">
        <f t="shared" si="0"/>
        <v>20334251</v>
      </c>
      <c r="D11" s="62">
        <f>+'Amended ABG Allocation No. 2'!C11</f>
        <v>29548992</v>
      </c>
      <c r="E11" s="62">
        <f>+'Amended ABG Allocation No. 2'!D11</f>
        <v>256149</v>
      </c>
      <c r="F11" s="62">
        <f>+'Amended ABG Allocation No. 2'!E11</f>
        <v>1517794</v>
      </c>
      <c r="G11" s="62">
        <f>+'Amended ABG Allocation No. 2'!F11</f>
        <v>483986</v>
      </c>
      <c r="H11" s="184">
        <f>'Amendment 2- Other Funds '!L11</f>
        <v>1496999</v>
      </c>
      <c r="I11" s="184">
        <f>'Other Funds-Revision No. 1'!M11+'Other Funds-Revision No. 2'!M11</f>
        <v>586498</v>
      </c>
      <c r="J11" s="63">
        <f t="shared" si="1"/>
        <v>33890418</v>
      </c>
    </row>
    <row r="12" spans="1:10" ht="12.75">
      <c r="A12" s="37" t="s">
        <v>172</v>
      </c>
      <c r="B12" s="37"/>
      <c r="C12" s="16">
        <f t="shared" si="0"/>
        <v>5694824</v>
      </c>
      <c r="D12" s="62">
        <f>+'Amended ABG Allocation No. 2'!C12</f>
        <v>7766287</v>
      </c>
      <c r="E12" s="62">
        <f>+'Amended ABG Allocation No. 2'!D12</f>
        <v>69924</v>
      </c>
      <c r="F12" s="62">
        <f>+'Amended ABG Allocation No. 2'!E12</f>
        <v>637775</v>
      </c>
      <c r="G12" s="62">
        <f>+'Amended ABG Allocation No. 2'!F12</f>
        <v>102582</v>
      </c>
      <c r="H12" s="184">
        <f>'Amendment 2- Other Funds '!L12</f>
        <v>754596</v>
      </c>
      <c r="I12" s="184">
        <f>'Other Funds-Revision No. 1'!M12+'Other Funds-Revision No. 2'!M12</f>
        <v>160209</v>
      </c>
      <c r="J12" s="63">
        <f t="shared" si="1"/>
        <v>9491373</v>
      </c>
    </row>
    <row r="13" spans="1:10" ht="12.75">
      <c r="A13" s="37" t="s">
        <v>173</v>
      </c>
      <c r="B13" s="37"/>
      <c r="C13" s="16">
        <f t="shared" si="0"/>
        <v>7444435</v>
      </c>
      <c r="D13" s="62">
        <f>+'Amended ABG Allocation No. 2'!C13</f>
        <v>10366910</v>
      </c>
      <c r="E13" s="62">
        <f>+'Amended ABG Allocation No. 2'!D13</f>
        <v>98397</v>
      </c>
      <c r="F13" s="62">
        <f>+'Amended ABG Allocation No. 2'!E13</f>
        <v>702352</v>
      </c>
      <c r="G13" s="62">
        <f>+'Amended ABG Allocation No. 2'!F13</f>
        <v>450972</v>
      </c>
      <c r="H13" s="184">
        <f>'Amendment 2- Other Funds '!L13</f>
        <v>601984</v>
      </c>
      <c r="I13" s="184">
        <f>'Other Funds-Revision No. 1'!M13+'Other Funds-Revision No. 2'!M13</f>
        <v>186776</v>
      </c>
      <c r="J13" s="63">
        <f t="shared" si="1"/>
        <v>12407391</v>
      </c>
    </row>
    <row r="14" spans="1:10" ht="12.75">
      <c r="A14" s="37" t="s">
        <v>174</v>
      </c>
      <c r="B14" s="37"/>
      <c r="C14" s="16">
        <f t="shared" si="0"/>
        <v>2057128</v>
      </c>
      <c r="D14" s="62">
        <f>+'Amended ABG Allocation No. 2'!C14</f>
        <v>2338461</v>
      </c>
      <c r="E14" s="62">
        <f>+'Amended ABG Allocation No. 2'!D14</f>
        <v>20406</v>
      </c>
      <c r="F14" s="62">
        <f>+'Amended ABG Allocation No. 2'!E14</f>
        <v>149803</v>
      </c>
      <c r="G14" s="62">
        <f>+'Amended ABG Allocation No. 2'!F14</f>
        <v>175366</v>
      </c>
      <c r="H14" s="184">
        <f>'Amendment 2- Other Funds '!L14</f>
        <v>696406</v>
      </c>
      <c r="I14" s="184">
        <f>'Other Funds-Revision No. 1'!M14+'Other Funds-Revision No. 2'!M14</f>
        <v>48104</v>
      </c>
      <c r="J14" s="63">
        <f t="shared" si="1"/>
        <v>3428546</v>
      </c>
    </row>
    <row r="15" spans="1:10" ht="12.75">
      <c r="A15" s="37" t="s">
        <v>175</v>
      </c>
      <c r="B15" s="37"/>
      <c r="C15" s="16">
        <f t="shared" si="0"/>
        <v>2917880</v>
      </c>
      <c r="D15" s="62">
        <f>+'Amended ABG Allocation No. 2'!C15</f>
        <v>4000200</v>
      </c>
      <c r="E15" s="62">
        <f>+'Amended ABG Allocation No. 2'!D15</f>
        <v>35085</v>
      </c>
      <c r="F15" s="62">
        <f>+'Amended ABG Allocation No. 2'!E15</f>
        <v>195400</v>
      </c>
      <c r="G15" s="62">
        <f>+'Amended ABG Allocation No. 2'!F15</f>
        <v>191915</v>
      </c>
      <c r="H15" s="184">
        <f>'Amendment 2- Other Funds '!L15</f>
        <v>358494</v>
      </c>
      <c r="I15" s="184">
        <f>'Other Funds-Revision No. 1'!M15+'Other Funds-Revision No. 2'!M15</f>
        <v>82039</v>
      </c>
      <c r="J15" s="63">
        <f t="shared" si="1"/>
        <v>4863133</v>
      </c>
    </row>
    <row r="16" spans="1:10" ht="12.75">
      <c r="A16" s="37" t="s">
        <v>176</v>
      </c>
      <c r="B16" s="37"/>
      <c r="C16" s="16">
        <f t="shared" si="0"/>
        <v>1943607</v>
      </c>
      <c r="D16" s="62">
        <f>+'Amended ABG Allocation No. 2'!C16</f>
        <v>2738459</v>
      </c>
      <c r="E16" s="62">
        <f>+'Amended ABG Allocation No. 2'!D16</f>
        <v>28518</v>
      </c>
      <c r="F16" s="62">
        <f>+'Amended ABG Allocation No. 2'!E16</f>
        <v>134482</v>
      </c>
      <c r="G16" s="62">
        <f>+'Amended ABG Allocation No. 2'!F16</f>
        <v>99255</v>
      </c>
      <c r="H16" s="184">
        <f>'Amendment 2- Other Funds '!L16</f>
        <v>183294</v>
      </c>
      <c r="I16" s="184">
        <f>'Other Funds-Revision No. 1'!M16+'Other Funds-Revision No. 2'!M16</f>
        <v>55337</v>
      </c>
      <c r="J16" s="63">
        <f t="shared" si="1"/>
        <v>3239345</v>
      </c>
    </row>
    <row r="17" spans="1:10" ht="12.75">
      <c r="A17" s="37" t="s">
        <v>177</v>
      </c>
      <c r="B17" s="37"/>
      <c r="C17" s="16">
        <f t="shared" si="0"/>
        <v>2351928</v>
      </c>
      <c r="D17" s="62">
        <f>+'Amended ABG Allocation No. 2'!C17</f>
        <v>3099603</v>
      </c>
      <c r="E17" s="62">
        <f>+'Amended ABG Allocation No. 2'!D17</f>
        <v>30003</v>
      </c>
      <c r="F17" s="62">
        <f>+'Amended ABG Allocation No. 2'!E17</f>
        <v>219997</v>
      </c>
      <c r="G17" s="62">
        <f>+'Amended ABG Allocation No. 2'!F17</f>
        <v>50037</v>
      </c>
      <c r="H17" s="184">
        <f>'Amendment 2- Other Funds '!L17</f>
        <v>460156</v>
      </c>
      <c r="I17" s="184">
        <f>'Other Funds-Revision No. 1'!M17+'Other Funds-Revision No. 2'!M17</f>
        <v>60084</v>
      </c>
      <c r="J17" s="63">
        <f t="shared" si="1"/>
        <v>3919880</v>
      </c>
    </row>
    <row r="18" spans="1:10" ht="12.75">
      <c r="A18" s="37" t="s">
        <v>178</v>
      </c>
      <c r="B18" s="37"/>
      <c r="C18" s="16">
        <f t="shared" si="0"/>
        <v>1199069</v>
      </c>
      <c r="D18" s="62">
        <f>+'Amended ABG Allocation No. 2'!C18</f>
        <v>1416491</v>
      </c>
      <c r="E18" s="62">
        <f>+'Amended ABG Allocation No. 2'!D18</f>
        <v>11283</v>
      </c>
      <c r="F18" s="62">
        <f>+'Amended ABG Allocation No. 2'!E18</f>
        <v>157205</v>
      </c>
      <c r="G18" s="62">
        <f>+'Amended ABG Allocation No. 2'!F18</f>
        <v>50110</v>
      </c>
      <c r="H18" s="184">
        <f>'Amendment 2- Other Funds '!L18</f>
        <v>335387</v>
      </c>
      <c r="I18" s="184">
        <f>'Other Funds-Revision No. 1'!M18+'Other Funds-Revision No. 2'!M18</f>
        <v>27973</v>
      </c>
      <c r="J18" s="63">
        <f t="shared" si="1"/>
        <v>1998449</v>
      </c>
    </row>
    <row r="19" spans="1:10" ht="12.75">
      <c r="A19" s="37" t="s">
        <v>179</v>
      </c>
      <c r="B19" s="37"/>
      <c r="C19" s="16">
        <f t="shared" si="0"/>
        <v>2385033</v>
      </c>
      <c r="D19" s="62">
        <f>+'Amended ABG Allocation No. 2'!C19</f>
        <v>3160741</v>
      </c>
      <c r="E19" s="62">
        <f>+'Amended ABG Allocation No. 2'!D19</f>
        <v>29346</v>
      </c>
      <c r="F19" s="62">
        <f>+'Amended ABG Allocation No. 2'!E19</f>
        <v>194350</v>
      </c>
      <c r="G19" s="62">
        <f>+'Amended ABG Allocation No. 2'!F19</f>
        <v>84579</v>
      </c>
      <c r="H19" s="184">
        <f>'Amendment 2- Other Funds '!L19</f>
        <v>444398</v>
      </c>
      <c r="I19" s="184">
        <f>'Other Funds-Revision No. 1'!M19+'Other Funds-Revision No. 2'!M19</f>
        <v>61641</v>
      </c>
      <c r="J19" s="63">
        <f t="shared" si="1"/>
        <v>3975055</v>
      </c>
    </row>
    <row r="20" spans="1:10" ht="12.75">
      <c r="A20" s="37" t="s">
        <v>180</v>
      </c>
      <c r="B20" s="37"/>
      <c r="C20" s="16">
        <f t="shared" si="0"/>
        <v>1466148</v>
      </c>
      <c r="D20" s="62">
        <f>+'Amended ABG Allocation No. 2'!C20</f>
        <v>1770285</v>
      </c>
      <c r="E20" s="62">
        <f>+'Amended ABG Allocation No. 2'!D20</f>
        <v>16617</v>
      </c>
      <c r="F20" s="62">
        <f>+'Amended ABG Allocation No. 2'!E20</f>
        <v>56302</v>
      </c>
      <c r="G20" s="62">
        <f>+'Amended ABG Allocation No. 2'!F20</f>
        <v>30893</v>
      </c>
      <c r="H20" s="184">
        <f>'Amendment 2- Other Funds '!L20</f>
        <v>535668</v>
      </c>
      <c r="I20" s="184">
        <f>'Other Funds-Revision No. 1'!M20+'Other Funds-Revision No. 2'!M20</f>
        <v>33815</v>
      </c>
      <c r="J20" s="63">
        <f t="shared" si="1"/>
        <v>2443580</v>
      </c>
    </row>
    <row r="21" spans="1:10" ht="12.75">
      <c r="A21" s="37" t="s">
        <v>181</v>
      </c>
      <c r="B21" s="37"/>
      <c r="C21" s="16">
        <f t="shared" si="0"/>
        <v>2181301</v>
      </c>
      <c r="D21" s="62">
        <f>+'Amended ABG Allocation No. 2'!C21</f>
        <v>2926982</v>
      </c>
      <c r="E21" s="62">
        <f>+'Amended ABG Allocation No. 2'!D21</f>
        <v>30738</v>
      </c>
      <c r="F21" s="62">
        <f>+'Amended ABG Allocation No. 2'!E21</f>
        <v>286162</v>
      </c>
      <c r="G21" s="62">
        <f>+'Amended ABG Allocation No. 2'!F21</f>
        <v>71665</v>
      </c>
      <c r="H21" s="184">
        <f>'Amendment 2- Other Funds '!L21</f>
        <v>261510</v>
      </c>
      <c r="I21" s="184">
        <f>'Other Funds-Revision No. 1'!M21+'Other Funds-Revision No. 2'!M21</f>
        <v>58445</v>
      </c>
      <c r="J21" s="63">
        <f t="shared" si="1"/>
        <v>3635502</v>
      </c>
    </row>
    <row r="22" spans="1:10" ht="12.75">
      <c r="A22" s="37" t="s">
        <v>182</v>
      </c>
      <c r="B22" s="37"/>
      <c r="C22" s="16">
        <f t="shared" si="0"/>
        <v>1174544</v>
      </c>
      <c r="D22" s="62">
        <f>+'Amended ABG Allocation No. 2'!C22</f>
        <v>1325753</v>
      </c>
      <c r="E22" s="62">
        <f>+'Amended ABG Allocation No. 2'!D22</f>
        <v>10452</v>
      </c>
      <c r="F22" s="62">
        <f>+'Amended ABG Allocation No. 2'!E22</f>
        <v>64548</v>
      </c>
      <c r="G22" s="62">
        <f>+'Amended ABG Allocation No. 2'!F22</f>
        <v>34428</v>
      </c>
      <c r="H22" s="184">
        <f>'Amendment 2- Other Funds '!L22</f>
        <v>496055</v>
      </c>
      <c r="I22" s="184">
        <f>'Other Funds-Revision No. 1'!M22+'Other Funds-Revision No. 2'!M22</f>
        <v>26337</v>
      </c>
      <c r="J22" s="63">
        <f t="shared" si="1"/>
        <v>1957573</v>
      </c>
    </row>
    <row r="23" spans="1:10" ht="12.75">
      <c r="A23" s="37" t="s">
        <v>183</v>
      </c>
      <c r="B23" s="37"/>
      <c r="C23" s="16">
        <f t="shared" si="0"/>
        <v>1477797</v>
      </c>
      <c r="D23" s="62">
        <f>+'Amended ABG Allocation No. 2'!C23</f>
        <v>1836377</v>
      </c>
      <c r="E23" s="62">
        <f>+'Amended ABG Allocation No. 2'!D23</f>
        <v>16212</v>
      </c>
      <c r="F23" s="62">
        <f>+'Amended ABG Allocation No. 2'!E23</f>
        <v>101634</v>
      </c>
      <c r="G23" s="62">
        <f>+'Amended ABG Allocation No. 2'!F23</f>
        <v>55745</v>
      </c>
      <c r="H23" s="184">
        <f>'Amendment 2- Other Funds '!L23</f>
        <v>416786</v>
      </c>
      <c r="I23" s="184">
        <f>'Other Funds-Revision No. 1'!M23+'Other Funds-Revision No. 2'!M23</f>
        <v>36241</v>
      </c>
      <c r="J23" s="63">
        <f t="shared" si="1"/>
        <v>2462995</v>
      </c>
    </row>
    <row r="24" spans="1:10" ht="12.75">
      <c r="A24" s="37" t="s">
        <v>184</v>
      </c>
      <c r="B24" s="37"/>
      <c r="C24" s="16">
        <f t="shared" si="0"/>
        <v>1846034</v>
      </c>
      <c r="D24" s="62">
        <f>+'Amended ABG Allocation No. 2'!C24</f>
        <v>2405937</v>
      </c>
      <c r="E24" s="62">
        <f>+'Amended ABG Allocation No. 2'!D24</f>
        <v>20847</v>
      </c>
      <c r="F24" s="62">
        <f>+'Amended ABG Allocation No. 2'!E24</f>
        <v>147462</v>
      </c>
      <c r="G24" s="62">
        <f>+'Amended ABG Allocation No. 2'!F24</f>
        <v>51272</v>
      </c>
      <c r="H24" s="184">
        <f>'Amendment 2- Other Funds '!L24</f>
        <v>406922</v>
      </c>
      <c r="I24" s="184">
        <f>'Other Funds-Revision No. 1'!M24+'Other Funds-Revision No. 2'!M24</f>
        <v>44283</v>
      </c>
      <c r="J24" s="63">
        <f t="shared" si="1"/>
        <v>3076723</v>
      </c>
    </row>
    <row r="25" spans="1:10" ht="12.75">
      <c r="A25" s="37" t="s">
        <v>185</v>
      </c>
      <c r="B25" s="37"/>
      <c r="C25" s="16">
        <f t="shared" si="0"/>
        <v>1049663</v>
      </c>
      <c r="D25" s="62">
        <f>+'Amended ABG Allocation No. 2'!C25</f>
        <v>1322256</v>
      </c>
      <c r="E25" s="62">
        <f>+'Amended ABG Allocation No. 2'!D25</f>
        <v>9843</v>
      </c>
      <c r="F25" s="62">
        <f>+'Amended ABG Allocation No. 2'!E25</f>
        <v>42418</v>
      </c>
      <c r="G25" s="62">
        <f>+'Amended ABG Allocation No. 2'!F25</f>
        <v>33336</v>
      </c>
      <c r="H25" s="184">
        <f>'Amendment 2- Other Funds '!L25</f>
        <v>314230</v>
      </c>
      <c r="I25" s="184">
        <f>'Other Funds-Revision No. 1'!M25+'Other Funds-Revision No. 2'!M25</f>
        <v>27356</v>
      </c>
      <c r="J25" s="63">
        <f t="shared" si="1"/>
        <v>1749439</v>
      </c>
    </row>
    <row r="26" spans="1:10" ht="12.75">
      <c r="A26" s="37" t="s">
        <v>186</v>
      </c>
      <c r="B26" s="37"/>
      <c r="C26" s="16">
        <f t="shared" si="0"/>
        <v>1784718</v>
      </c>
      <c r="D26" s="62">
        <f>+'Amended ABG Allocation No. 2'!C26</f>
        <v>2333968</v>
      </c>
      <c r="E26" s="62">
        <f>+'Amended ABG Allocation No. 2'!D26</f>
        <v>20181</v>
      </c>
      <c r="F26" s="62">
        <f>+'Amended ABG Allocation No. 2'!E26</f>
        <v>108465</v>
      </c>
      <c r="G26" s="62">
        <f>+'Amended ABG Allocation No. 2'!F26</f>
        <v>31013</v>
      </c>
      <c r="H26" s="184">
        <f>'Amendment 2- Other Funds '!L26</f>
        <v>433706</v>
      </c>
      <c r="I26" s="184">
        <f>'Other Funds-Revision No. 1'!M26+'Other Funds-Revision No. 2'!M26</f>
        <v>47197</v>
      </c>
      <c r="J26" s="63">
        <f t="shared" si="1"/>
        <v>2974530</v>
      </c>
    </row>
    <row r="27" spans="1:10" ht="12.75">
      <c r="A27" s="37" t="s">
        <v>187</v>
      </c>
      <c r="B27" s="37"/>
      <c r="C27" s="16">
        <f t="shared" si="0"/>
        <v>671511</v>
      </c>
      <c r="D27" s="62">
        <f>+'Amended ABG Allocation No. 2'!C27</f>
        <v>784309</v>
      </c>
      <c r="E27" s="62">
        <f>+'Amended ABG Allocation No. 2'!D27</f>
        <v>6348</v>
      </c>
      <c r="F27" s="62">
        <f>+'Amended ABG Allocation No. 2'!E27</f>
        <v>27541</v>
      </c>
      <c r="G27" s="62">
        <f>+'Amended ABG Allocation No. 2'!F27</f>
        <v>20058</v>
      </c>
      <c r="H27" s="184">
        <f>'Amendment 2- Other Funds '!L27</f>
        <v>265744</v>
      </c>
      <c r="I27" s="184">
        <f>'Other Funds-Revision No. 1'!M27+'Other Funds-Revision No. 2'!M27</f>
        <v>15185</v>
      </c>
      <c r="J27" s="63">
        <f t="shared" si="1"/>
        <v>1119185</v>
      </c>
    </row>
    <row r="28" spans="1:10" ht="12.75">
      <c r="A28" s="37" t="s">
        <v>188</v>
      </c>
      <c r="B28" s="37"/>
      <c r="C28" s="16">
        <f t="shared" si="0"/>
        <v>3099949</v>
      </c>
      <c r="D28" s="62">
        <f>+'Amended ABG Allocation No. 2'!C28</f>
        <v>4547173</v>
      </c>
      <c r="E28" s="62">
        <f>+'Amended ABG Allocation No. 2'!D28</f>
        <v>42930</v>
      </c>
      <c r="F28" s="62">
        <f>+'Amended ABG Allocation No. 2'!E28</f>
        <v>216335</v>
      </c>
      <c r="G28" s="62">
        <f>+'Amended ABG Allocation No. 2'!F28</f>
        <v>136788</v>
      </c>
      <c r="H28" s="184">
        <f>'Amendment 2- Other Funds '!L28</f>
        <v>129041</v>
      </c>
      <c r="I28" s="184">
        <f>'Other Funds-Revision No. 1'!M28+'Other Funds-Revision No. 2'!M28</f>
        <v>94315</v>
      </c>
      <c r="J28" s="63">
        <f t="shared" si="1"/>
        <v>5166582</v>
      </c>
    </row>
    <row r="29" spans="1:10" ht="12.75">
      <c r="A29" s="37" t="s">
        <v>189</v>
      </c>
      <c r="B29" s="37"/>
      <c r="C29" s="16">
        <f t="shared" si="0"/>
        <v>1731309</v>
      </c>
      <c r="D29" s="62">
        <f>+'Amended ABG Allocation No. 2'!C29</f>
        <v>1953764</v>
      </c>
      <c r="E29" s="62">
        <f>+'Amended ABG Allocation No. 2'!D29</f>
        <v>17133</v>
      </c>
      <c r="F29" s="62">
        <f>+'Amended ABG Allocation No. 2'!E29</f>
        <v>102238</v>
      </c>
      <c r="G29" s="62">
        <f>+'Amended ABG Allocation No. 2'!F29</f>
        <v>58843</v>
      </c>
      <c r="H29" s="184">
        <f>'Amendment 2- Other Funds '!L29</f>
        <v>714652</v>
      </c>
      <c r="I29" s="184">
        <f>'Other Funds-Revision No. 1'!M29+'Other Funds-Revision No. 2'!M29</f>
        <v>38885</v>
      </c>
      <c r="J29" s="63">
        <f t="shared" si="1"/>
        <v>2885515</v>
      </c>
    </row>
    <row r="30" spans="1:10" ht="12.75">
      <c r="A30" s="37" t="s">
        <v>190</v>
      </c>
      <c r="B30" s="37"/>
      <c r="C30" s="16">
        <f t="shared" si="0"/>
        <v>4472206</v>
      </c>
      <c r="D30" s="62">
        <f>+'Amended ABG Allocation No. 2'!C30</f>
        <v>5443532</v>
      </c>
      <c r="E30" s="62">
        <f>+'Amended ABG Allocation No. 2'!D30</f>
        <v>49806</v>
      </c>
      <c r="F30" s="62">
        <f>+'Amended ABG Allocation No. 2'!E30</f>
        <v>241025</v>
      </c>
      <c r="G30" s="62">
        <f>+'Amended ABG Allocation No. 2'!F30</f>
        <v>280619</v>
      </c>
      <c r="H30" s="184">
        <f>'Amendment 2- Other Funds '!L30</f>
        <v>1330012</v>
      </c>
      <c r="I30" s="184">
        <f>'Other Funds-Revision No. 1'!M30+'Other Funds-Revision No. 2'!M30</f>
        <v>108682</v>
      </c>
      <c r="J30" s="63">
        <f t="shared" si="1"/>
        <v>7453676</v>
      </c>
    </row>
    <row r="31" spans="1:10" ht="12.75">
      <c r="A31" s="37" t="s">
        <v>191</v>
      </c>
      <c r="B31" s="37"/>
      <c r="C31" s="16">
        <f t="shared" si="0"/>
        <v>4605836</v>
      </c>
      <c r="D31" s="62">
        <f>+'Amended ABG Allocation No. 2'!C31</f>
        <v>5736614</v>
      </c>
      <c r="E31" s="62">
        <f>+'Amended ABG Allocation No. 2'!D31</f>
        <v>49608</v>
      </c>
      <c r="F31" s="62">
        <f>+'Amended ABG Allocation No. 2'!E31</f>
        <v>310092</v>
      </c>
      <c r="G31" s="62">
        <f>+'Amended ABG Allocation No. 2'!F31</f>
        <v>92102</v>
      </c>
      <c r="H31" s="184">
        <f>'Amendment 2- Other Funds '!L31</f>
        <v>1371817</v>
      </c>
      <c r="I31" s="184">
        <f>'Other Funds-Revision No. 1'!M31+'Other Funds-Revision No. 2'!M31</f>
        <v>116160</v>
      </c>
      <c r="J31" s="63">
        <f t="shared" si="1"/>
        <v>7676393</v>
      </c>
    </row>
    <row r="32" spans="1:10" ht="12.75">
      <c r="A32" s="37" t="s">
        <v>192</v>
      </c>
      <c r="B32" s="37"/>
      <c r="C32" s="16">
        <f t="shared" si="0"/>
        <v>2827612</v>
      </c>
      <c r="D32" s="62">
        <f>+'Amended ABG Allocation No. 2'!C32</f>
        <v>3813349</v>
      </c>
      <c r="E32" s="62">
        <f>+'Amended ABG Allocation No. 2'!D32</f>
        <v>28686</v>
      </c>
      <c r="F32" s="62">
        <f>+'Amended ABG Allocation No. 2'!E32</f>
        <v>106735</v>
      </c>
      <c r="G32" s="62">
        <f>+'Amended ABG Allocation No. 2'!F32</f>
        <v>48876</v>
      </c>
      <c r="H32" s="184">
        <f>'Amendment 2- Other Funds '!L32</f>
        <v>644864</v>
      </c>
      <c r="I32" s="184">
        <f>'Other Funds-Revision No. 1'!M32+'Other Funds-Revision No. 2'!M32</f>
        <v>70176</v>
      </c>
      <c r="J32" s="63">
        <f t="shared" si="1"/>
        <v>4712686</v>
      </c>
    </row>
    <row r="33" spans="1:10" ht="12.75">
      <c r="A33" s="37" t="s">
        <v>193</v>
      </c>
      <c r="B33" s="37"/>
      <c r="C33" s="16">
        <f t="shared" si="0"/>
        <v>6667480</v>
      </c>
      <c r="D33" s="62">
        <f>+'Amended ABG Allocation No. 2'!C33</f>
        <v>8373485</v>
      </c>
      <c r="E33" s="62">
        <f>+'Amended ABG Allocation No. 2'!D33</f>
        <v>59007</v>
      </c>
      <c r="F33" s="62">
        <f>+'Amended ABG Allocation No. 2'!E33</f>
        <v>264043</v>
      </c>
      <c r="G33" s="62">
        <f>+'Amended ABG Allocation No. 2'!F33</f>
        <v>269056</v>
      </c>
      <c r="H33" s="184">
        <f>'Amendment 2- Other Funds '!L33</f>
        <v>1974940</v>
      </c>
      <c r="I33" s="184">
        <f>'Other Funds-Revision No. 1'!M33+'Other Funds-Revision No. 2'!M33</f>
        <v>171935</v>
      </c>
      <c r="J33" s="63">
        <f t="shared" si="1"/>
        <v>11112466</v>
      </c>
    </row>
    <row r="34" spans="1:10" ht="12.75">
      <c r="A34" s="37" t="s">
        <v>194</v>
      </c>
      <c r="B34" s="37"/>
      <c r="C34" s="16">
        <f t="shared" si="0"/>
        <v>4117499</v>
      </c>
      <c r="D34" s="62">
        <f>+'Amended ABG Allocation No. 2'!C34</f>
        <v>5370522</v>
      </c>
      <c r="E34" s="62">
        <f>+'Amended ABG Allocation No. 2'!D34</f>
        <v>51714</v>
      </c>
      <c r="F34" s="62">
        <f>+'Amended ABG Allocation No. 2'!E34</f>
        <v>235303</v>
      </c>
      <c r="G34" s="62">
        <f>+'Amended ABG Allocation No. 2'!F34</f>
        <v>115716</v>
      </c>
      <c r="H34" s="184">
        <f>'Amendment 2- Other Funds '!L34</f>
        <v>982342</v>
      </c>
      <c r="I34" s="184">
        <f>'Other Funds-Revision No. 1'!M34+'Other Funds-Revision No. 2'!M34</f>
        <v>106902</v>
      </c>
      <c r="J34" s="63">
        <f t="shared" si="1"/>
        <v>6862499</v>
      </c>
    </row>
    <row r="35" spans="1:10" ht="12.75">
      <c r="A35" s="37" t="s">
        <v>195</v>
      </c>
      <c r="B35" s="37"/>
      <c r="C35" s="16">
        <f t="shared" si="0"/>
        <v>6081301</v>
      </c>
      <c r="D35" s="62">
        <f>+'Amended ABG Allocation No. 2'!C35</f>
        <v>8193734</v>
      </c>
      <c r="E35" s="62">
        <f>+'Amended ABG Allocation No. 2'!D35</f>
        <v>69558</v>
      </c>
      <c r="F35" s="62">
        <f>+'Amended ABG Allocation No. 2'!E35</f>
        <v>416310</v>
      </c>
      <c r="G35" s="62">
        <f>+'Amended ABG Allocation No. 2'!F35</f>
        <v>121005</v>
      </c>
      <c r="H35" s="184">
        <f>'Amendment 2- Other Funds '!L35</f>
        <v>1162566</v>
      </c>
      <c r="I35" s="184">
        <f>'Other Funds-Revision No. 1'!M35+'Other Funds-Revision No. 2'!M35</f>
        <v>172328</v>
      </c>
      <c r="J35" s="63">
        <f t="shared" si="1"/>
        <v>10135501</v>
      </c>
    </row>
    <row r="36" spans="1:10" ht="12.75">
      <c r="A36" s="37" t="s">
        <v>196</v>
      </c>
      <c r="B36" s="37"/>
      <c r="C36" s="16">
        <f t="shared" si="0"/>
        <v>37889850</v>
      </c>
      <c r="D36" s="62">
        <f>+'Amended ABG Allocation No. 2'!C36</f>
        <v>55500922</v>
      </c>
      <c r="E36" s="62">
        <f>+'Amended ABG Allocation No. 2'!D36</f>
        <v>425646</v>
      </c>
      <c r="F36" s="62">
        <f>+'Amended ABG Allocation No. 2'!E36</f>
        <v>3173488</v>
      </c>
      <c r="G36" s="62">
        <f>+'Amended ABG Allocation No. 2'!F36</f>
        <v>989424</v>
      </c>
      <c r="H36" s="184">
        <f>'Amendment 2- Other Funds '!L36</f>
        <v>1946696</v>
      </c>
      <c r="I36" s="184">
        <f>'Other Funds-Revision No. 1'!M36+'Other Funds-Revision No. 2'!M36</f>
        <v>1113574</v>
      </c>
      <c r="J36" s="63">
        <f t="shared" si="1"/>
        <v>63149750</v>
      </c>
    </row>
    <row r="37" spans="1:10" ht="12.75">
      <c r="A37" s="37" t="s">
        <v>197</v>
      </c>
      <c r="B37" s="37"/>
      <c r="C37" s="16">
        <f t="shared" si="0"/>
        <v>4608763</v>
      </c>
      <c r="D37" s="62">
        <f>+'Amended ABG Allocation No. 2'!C37</f>
        <v>6094818</v>
      </c>
      <c r="E37" s="62">
        <f>+'Amended ABG Allocation No. 2'!D37</f>
        <v>58791</v>
      </c>
      <c r="F37" s="62">
        <f>+'Amended ABG Allocation No. 2'!E37</f>
        <v>418821</v>
      </c>
      <c r="G37" s="62">
        <f>+'Amended ABG Allocation No. 2'!F37</f>
        <v>180362</v>
      </c>
      <c r="H37" s="184">
        <f>'Amendment 2- Other Funds '!L37</f>
        <v>805815</v>
      </c>
      <c r="I37" s="184">
        <f>'Other Funds-Revision No. 1'!M37+'Other Funds-Revision No. 2'!M37</f>
        <v>122665</v>
      </c>
      <c r="J37" s="63">
        <f t="shared" si="1"/>
        <v>7681272</v>
      </c>
    </row>
    <row r="38" spans="1:10" ht="12.75">
      <c r="A38" s="37" t="s">
        <v>198</v>
      </c>
      <c r="B38" s="37"/>
      <c r="C38" s="16">
        <f aca="true" t="shared" si="2" ref="C38:C57">ROUND((J38*$C$5),0)</f>
        <v>3330563</v>
      </c>
      <c r="D38" s="62">
        <f>+'Amended ABG Allocation No. 2'!C38</f>
        <v>4600144</v>
      </c>
      <c r="E38" s="62">
        <f>+'Amended ABG Allocation No. 2'!D38</f>
        <v>43113</v>
      </c>
      <c r="F38" s="62">
        <f>+'Amended ABG Allocation No. 2'!E38</f>
        <v>134517</v>
      </c>
      <c r="G38" s="62">
        <f>+'Amended ABG Allocation No. 2'!F38</f>
        <v>54723</v>
      </c>
      <c r="H38" s="184">
        <f>'Amendment 2- Other Funds '!L38</f>
        <v>631748</v>
      </c>
      <c r="I38" s="184">
        <f>'Other Funds-Revision No. 1'!M38+'Other Funds-Revision No. 2'!M38</f>
        <v>86694</v>
      </c>
      <c r="J38" s="63">
        <f t="shared" si="1"/>
        <v>5550939</v>
      </c>
    </row>
    <row r="39" spans="1:10" ht="12.75">
      <c r="A39" s="37" t="s">
        <v>199</v>
      </c>
      <c r="B39" s="37"/>
      <c r="C39" s="16">
        <f t="shared" si="2"/>
        <v>3184989</v>
      </c>
      <c r="D39" s="62">
        <f>+'Amended ABG Allocation No. 2'!C39</f>
        <v>4101634</v>
      </c>
      <c r="E39" s="62">
        <f>+'Amended ABG Allocation No. 2'!D39</f>
        <v>38370</v>
      </c>
      <c r="F39" s="62">
        <f>+'Amended ABG Allocation No. 2'!E39</f>
        <v>240100</v>
      </c>
      <c r="G39" s="62">
        <f>+'Amended ABG Allocation No. 2'!F39</f>
        <v>101791</v>
      </c>
      <c r="H39" s="184">
        <f>'Amendment 2- Other Funds '!L39</f>
        <v>745346</v>
      </c>
      <c r="I39" s="184">
        <f>'Other Funds-Revision No. 1'!M39+'Other Funds-Revision No. 2'!M39</f>
        <v>81074</v>
      </c>
      <c r="J39" s="63">
        <f t="shared" si="1"/>
        <v>5308315</v>
      </c>
    </row>
    <row r="40" spans="1:10" ht="12.75">
      <c r="A40" s="37" t="s">
        <v>200</v>
      </c>
      <c r="B40" s="37"/>
      <c r="C40" s="16">
        <f t="shared" si="2"/>
        <v>641083</v>
      </c>
      <c r="D40" s="62">
        <f>+'Amended ABG Allocation No. 2'!C40</f>
        <v>761873</v>
      </c>
      <c r="E40" s="62">
        <f>+'Amended ABG Allocation No. 2'!D40</f>
        <v>6348</v>
      </c>
      <c r="F40" s="62">
        <f>+'Amended ABG Allocation No. 2'!E40</f>
        <v>44300</v>
      </c>
      <c r="G40" s="62">
        <f>+'Amended ABG Allocation No. 2'!F40</f>
        <v>21183</v>
      </c>
      <c r="H40" s="184">
        <f>'Amendment 2- Other Funds '!L40</f>
        <v>219730</v>
      </c>
      <c r="I40" s="184">
        <f>'Other Funds-Revision No. 1'!M40+'Other Funds-Revision No. 2'!M40</f>
        <v>15038</v>
      </c>
      <c r="J40" s="63">
        <f t="shared" si="1"/>
        <v>1068472</v>
      </c>
    </row>
    <row r="41" spans="1:10" ht="12.75">
      <c r="A41" s="37" t="s">
        <v>201</v>
      </c>
      <c r="B41" s="37"/>
      <c r="C41" s="16">
        <f t="shared" si="2"/>
        <v>3127726</v>
      </c>
      <c r="D41" s="62">
        <f>+'Amended ABG Allocation No. 2'!C41</f>
        <v>4042805</v>
      </c>
      <c r="E41" s="62">
        <f>+'Amended ABG Allocation No. 2'!D41</f>
        <v>35295</v>
      </c>
      <c r="F41" s="62">
        <f>+'Amended ABG Allocation No. 2'!E41</f>
        <v>143213</v>
      </c>
      <c r="G41" s="62">
        <f>+'Amended ABG Allocation No. 2'!F41</f>
        <v>119449</v>
      </c>
      <c r="H41" s="184">
        <f>'Amendment 2- Other Funds '!L41</f>
        <v>790021</v>
      </c>
      <c r="I41" s="184">
        <f>'Other Funds-Revision No. 1'!M41+'Other Funds-Revision No. 2'!M41</f>
        <v>82094</v>
      </c>
      <c r="J41" s="63">
        <f t="shared" si="1"/>
        <v>5212877</v>
      </c>
    </row>
    <row r="42" spans="1:10" ht="12.75">
      <c r="A42" s="37" t="s">
        <v>202</v>
      </c>
      <c r="B42" s="37"/>
      <c r="C42" s="16">
        <f t="shared" si="2"/>
        <v>6154041</v>
      </c>
      <c r="D42" s="62">
        <f>+'Amended ABG Allocation No. 2'!C42</f>
        <v>9266986</v>
      </c>
      <c r="E42" s="62">
        <f>+'Amended ABG Allocation No. 2'!D42</f>
        <v>85998</v>
      </c>
      <c r="F42" s="62">
        <f>+'Amended ABG Allocation No. 2'!E42</f>
        <v>328220</v>
      </c>
      <c r="G42" s="62">
        <f>+'Amended ABG Allocation No. 2'!F42</f>
        <v>201136</v>
      </c>
      <c r="H42" s="184">
        <f>'Amendment 2- Other Funds '!L42</f>
        <v>191216</v>
      </c>
      <c r="I42" s="184">
        <f>'Other Funds-Revision No. 1'!M42+'Other Funds-Revision No. 2'!M42</f>
        <v>183179</v>
      </c>
      <c r="J42" s="63">
        <f t="shared" si="1"/>
        <v>10256735</v>
      </c>
    </row>
    <row r="43" spans="1:10" ht="12.75">
      <c r="A43" s="37" t="s">
        <v>203</v>
      </c>
      <c r="B43" s="37"/>
      <c r="C43" s="16">
        <f t="shared" si="2"/>
        <v>3882708</v>
      </c>
      <c r="D43" s="62">
        <f>+'Amended ABG Allocation No. 2'!C43</f>
        <v>5175336</v>
      </c>
      <c r="E43" s="62">
        <f>+'Amended ABG Allocation No. 2'!D43</f>
        <v>50724</v>
      </c>
      <c r="F43" s="62">
        <f>+'Amended ABG Allocation No. 2'!E43</f>
        <v>492000</v>
      </c>
      <c r="G43" s="62">
        <f>+'Amended ABG Allocation No. 2'!F43</f>
        <v>157672</v>
      </c>
      <c r="H43" s="184">
        <f>'Amendment 2- Other Funds '!L43</f>
        <v>491125</v>
      </c>
      <c r="I43" s="184">
        <f>'Other Funds-Revision No. 1'!M43+'Other Funds-Revision No. 2'!M43</f>
        <v>104323</v>
      </c>
      <c r="J43" s="63">
        <f t="shared" si="1"/>
        <v>6471180</v>
      </c>
    </row>
    <row r="44" spans="1:10" ht="12.75">
      <c r="A44" s="37" t="s">
        <v>204</v>
      </c>
      <c r="B44" s="37"/>
      <c r="C44" s="16">
        <f t="shared" si="2"/>
        <v>934606</v>
      </c>
      <c r="D44" s="62">
        <f>+'Amended ABG Allocation No. 2'!C44</f>
        <v>1210397</v>
      </c>
      <c r="E44" s="62">
        <f>+'Amended ABG Allocation No. 2'!D44</f>
        <v>11052</v>
      </c>
      <c r="F44" s="62">
        <f>+'Amended ABG Allocation No. 2'!E44</f>
        <v>53849</v>
      </c>
      <c r="G44" s="62">
        <f>+'Amended ABG Allocation No. 2'!F44</f>
        <v>36195</v>
      </c>
      <c r="H44" s="184">
        <f>'Amendment 2- Other Funds '!L44</f>
        <v>221607</v>
      </c>
      <c r="I44" s="184">
        <f>'Other Funds-Revision No. 1'!M44+'Other Funds-Revision No. 2'!M44</f>
        <v>24576</v>
      </c>
      <c r="J44" s="63">
        <f t="shared" si="1"/>
        <v>1557676</v>
      </c>
    </row>
    <row r="45" spans="1:10" ht="12.75">
      <c r="A45" s="37" t="s">
        <v>205</v>
      </c>
      <c r="B45" s="37"/>
      <c r="C45" s="16">
        <f t="shared" si="2"/>
        <v>3104366</v>
      </c>
      <c r="D45" s="62">
        <f>+'Amended ABG Allocation No. 2'!C45</f>
        <v>4602717</v>
      </c>
      <c r="E45" s="62">
        <f>+'Amended ABG Allocation No. 2'!D45</f>
        <v>45372</v>
      </c>
      <c r="F45" s="62">
        <f>+'Amended ABG Allocation No. 2'!E45</f>
        <v>255781</v>
      </c>
      <c r="G45" s="62">
        <f>+'Amended ABG Allocation No. 2'!F45</f>
        <v>67501</v>
      </c>
      <c r="H45" s="184">
        <f>'Amendment 2- Other Funds '!L45</f>
        <v>103461</v>
      </c>
      <c r="I45" s="184">
        <f>'Other Funds-Revision No. 1'!M45+'Other Funds-Revision No. 2'!M45</f>
        <v>99112</v>
      </c>
      <c r="J45" s="63">
        <f t="shared" si="1"/>
        <v>5173944</v>
      </c>
    </row>
    <row r="46" spans="1:10" ht="12.75">
      <c r="A46" s="37" t="s">
        <v>206</v>
      </c>
      <c r="B46" s="37"/>
      <c r="C46" s="16">
        <f t="shared" si="2"/>
        <v>1767820</v>
      </c>
      <c r="D46" s="62">
        <f>+'Amended ABG Allocation No. 2'!C46</f>
        <v>2248073</v>
      </c>
      <c r="E46" s="62">
        <f>+'Amended ABG Allocation No. 2'!D46</f>
        <v>19917</v>
      </c>
      <c r="F46" s="62">
        <f>+'Amended ABG Allocation No. 2'!E46</f>
        <v>126000</v>
      </c>
      <c r="G46" s="62">
        <f>+'Amended ABG Allocation No. 2'!F46</f>
        <v>118602</v>
      </c>
      <c r="H46" s="184">
        <f>'Amendment 2- Other Funds '!L46</f>
        <v>387856</v>
      </c>
      <c r="I46" s="184">
        <f>'Other Funds-Revision No. 1'!M46+'Other Funds-Revision No. 2'!M46</f>
        <v>45918</v>
      </c>
      <c r="J46" s="63">
        <f t="shared" si="1"/>
        <v>2946366</v>
      </c>
    </row>
    <row r="47" spans="1:10" ht="12.75">
      <c r="A47" s="37" t="s">
        <v>207</v>
      </c>
      <c r="B47" s="37"/>
      <c r="C47" s="16">
        <f t="shared" si="2"/>
        <v>954139</v>
      </c>
      <c r="D47" s="62">
        <f>+'Amended ABG Allocation No. 2'!C47</f>
        <v>1266572</v>
      </c>
      <c r="E47" s="62">
        <f>+'Amended ABG Allocation No. 2'!D47</f>
        <v>12900</v>
      </c>
      <c r="F47" s="62">
        <f>+'Amended ABG Allocation No. 2'!E47</f>
        <v>99204</v>
      </c>
      <c r="G47" s="62">
        <f>+'Amended ABG Allocation No. 2'!F47</f>
        <v>34871</v>
      </c>
      <c r="H47" s="184">
        <f>'Amendment 2- Other Funds '!L47</f>
        <v>152812</v>
      </c>
      <c r="I47" s="184">
        <f>'Other Funds-Revision No. 1'!M47+'Other Funds-Revision No. 2'!M47</f>
        <v>23872</v>
      </c>
      <c r="J47" s="63">
        <f t="shared" si="1"/>
        <v>1590231</v>
      </c>
    </row>
    <row r="48" spans="1:10" ht="12.75">
      <c r="A48" s="37" t="s">
        <v>208</v>
      </c>
      <c r="B48" s="37"/>
      <c r="C48" s="16">
        <f t="shared" si="2"/>
        <v>793967</v>
      </c>
      <c r="D48" s="62">
        <f>+'Amended ABG Allocation No. 2'!C48</f>
        <v>1027780</v>
      </c>
      <c r="E48" s="62">
        <f>+'Amended ABG Allocation No. 2'!D48</f>
        <v>8565</v>
      </c>
      <c r="F48" s="62">
        <f>+'Amended ABG Allocation No. 2'!E48</f>
        <v>53025</v>
      </c>
      <c r="G48" s="62">
        <f>+'Amended ABG Allocation No. 2'!F48</f>
        <v>30471</v>
      </c>
      <c r="H48" s="184">
        <f>'Amendment 2- Other Funds '!L48</f>
        <v>184943</v>
      </c>
      <c r="I48" s="184">
        <f>'Other Funds-Revision No. 1'!M48+'Other Funds-Revision No. 2'!M48</f>
        <v>18494</v>
      </c>
      <c r="J48" s="63">
        <f t="shared" si="1"/>
        <v>1323278</v>
      </c>
    </row>
    <row r="49" spans="1:10" ht="12.75">
      <c r="A49" s="37" t="s">
        <v>209</v>
      </c>
      <c r="B49" s="37"/>
      <c r="C49" s="16">
        <f t="shared" si="2"/>
        <v>1044391</v>
      </c>
      <c r="D49" s="62">
        <f>+'Amended ABG Allocation No. 2'!C49</f>
        <v>1288333</v>
      </c>
      <c r="E49" s="62">
        <f>+'Amended ABG Allocation No. 2'!D49</f>
        <v>12141</v>
      </c>
      <c r="F49" s="62">
        <f>+'Amended ABG Allocation No. 2'!E49</f>
        <v>72359</v>
      </c>
      <c r="G49" s="62">
        <f>+'Amended ABG Allocation No. 2'!F49</f>
        <v>47359</v>
      </c>
      <c r="H49" s="184">
        <f>'Amendment 2- Other Funds '!L49</f>
        <v>293954</v>
      </c>
      <c r="I49" s="184">
        <f>'Other Funds-Revision No. 1'!M49+'Other Funds-Revision No. 2'!M49</f>
        <v>26505</v>
      </c>
      <c r="J49" s="63">
        <f t="shared" si="1"/>
        <v>1740651</v>
      </c>
    </row>
    <row r="50" spans="1:10" ht="12.75">
      <c r="A50" s="37" t="s">
        <v>210</v>
      </c>
      <c r="B50" s="37"/>
      <c r="C50" s="16">
        <f t="shared" si="2"/>
        <v>1606310</v>
      </c>
      <c r="D50" s="62">
        <f>+'Amended ABG Allocation No. 2'!C50</f>
        <v>1978356</v>
      </c>
      <c r="E50" s="62">
        <f>+'Amended ABG Allocation No. 2'!D50</f>
        <v>18873</v>
      </c>
      <c r="F50" s="62">
        <f>+'Amended ABG Allocation No. 2'!E50</f>
        <v>226043</v>
      </c>
      <c r="G50" s="62">
        <f>+'Amended ABG Allocation No. 2'!F50</f>
        <v>91595</v>
      </c>
      <c r="H50" s="184">
        <f>'Amendment 2- Other Funds '!L50</f>
        <v>323584</v>
      </c>
      <c r="I50" s="184">
        <f>'Other Funds-Revision No. 1'!M50+'Other Funds-Revision No. 2'!M50</f>
        <v>38732</v>
      </c>
      <c r="J50" s="63">
        <f t="shared" si="1"/>
        <v>2677183</v>
      </c>
    </row>
    <row r="51" spans="1:10" ht="12.75">
      <c r="A51" s="37" t="s">
        <v>211</v>
      </c>
      <c r="B51" s="37"/>
      <c r="C51" s="16">
        <f t="shared" si="2"/>
        <v>1574333</v>
      </c>
      <c r="D51" s="62">
        <f>+'Amended ABG Allocation No. 2'!C51</f>
        <v>2092750</v>
      </c>
      <c r="E51" s="62">
        <f>+'Amended ABG Allocation No. 2'!D51</f>
        <v>19851</v>
      </c>
      <c r="F51" s="62">
        <f>+'Amended ABG Allocation No. 2'!E51</f>
        <v>118632</v>
      </c>
      <c r="G51" s="62">
        <f>+'Amended ABG Allocation No. 2'!F51</f>
        <v>52991</v>
      </c>
      <c r="H51" s="184">
        <f>'Amendment 2- Other Funds '!L51</f>
        <v>299612</v>
      </c>
      <c r="I51" s="184">
        <f>'Other Funds-Revision No. 1'!M51+'Other Funds-Revision No. 2'!M51</f>
        <v>40053</v>
      </c>
      <c r="J51" s="63">
        <f t="shared" si="1"/>
        <v>2623889</v>
      </c>
    </row>
    <row r="52" spans="1:10" ht="12.75">
      <c r="A52" s="37" t="s">
        <v>212</v>
      </c>
      <c r="B52" s="37"/>
      <c r="C52" s="16">
        <f t="shared" si="2"/>
        <v>1798874</v>
      </c>
      <c r="D52" s="62">
        <f>+'Amended ABG Allocation No. 2'!C52</f>
        <v>2328492</v>
      </c>
      <c r="E52" s="62">
        <f>+'Amended ABG Allocation No. 2'!D52</f>
        <v>20079</v>
      </c>
      <c r="F52" s="62">
        <f>+'Amended ABG Allocation No. 2'!E52</f>
        <v>121373</v>
      </c>
      <c r="G52" s="62">
        <f>+'Amended ABG Allocation No. 2'!F52</f>
        <v>67068</v>
      </c>
      <c r="H52" s="184">
        <f>'Amendment 2- Other Funds '!L52</f>
        <v>415856</v>
      </c>
      <c r="I52" s="184">
        <f>'Other Funds-Revision No. 1'!M52+'Other Funds-Revision No. 2'!M52</f>
        <v>45255</v>
      </c>
      <c r="J52" s="63">
        <f t="shared" si="1"/>
        <v>2998123</v>
      </c>
    </row>
    <row r="53" spans="1:10" ht="12.75">
      <c r="A53" s="37" t="s">
        <v>213</v>
      </c>
      <c r="B53" s="37"/>
      <c r="C53" s="16">
        <f t="shared" si="2"/>
        <v>1544708</v>
      </c>
      <c r="D53" s="62">
        <f>+'Amended ABG Allocation No. 2'!C53</f>
        <v>1732226</v>
      </c>
      <c r="E53" s="62">
        <f>+'Amended ABG Allocation No. 2'!D53</f>
        <v>11739</v>
      </c>
      <c r="F53" s="62">
        <f>+'Amended ABG Allocation No. 2'!E53</f>
        <v>77340</v>
      </c>
      <c r="G53" s="62">
        <f>+'Amended ABG Allocation No. 2'!F53</f>
        <v>76986</v>
      </c>
      <c r="H53" s="184">
        <f>'Amendment 2- Other Funds '!L53</f>
        <v>643819</v>
      </c>
      <c r="I53" s="184">
        <f>'Other Funds-Revision No. 1'!M53+'Other Funds-Revision No. 2'!M53</f>
        <v>32404</v>
      </c>
      <c r="J53" s="63">
        <f t="shared" si="1"/>
        <v>2574514</v>
      </c>
    </row>
    <row r="54" spans="1:10" ht="12.75">
      <c r="A54" s="37" t="s">
        <v>214</v>
      </c>
      <c r="B54" s="37"/>
      <c r="C54" s="16">
        <f t="shared" si="2"/>
        <v>785330</v>
      </c>
      <c r="D54" s="62">
        <f>+'Amended ABG Allocation No. 2'!C54</f>
        <v>954196</v>
      </c>
      <c r="E54" s="62">
        <f>+'Amended ABG Allocation No. 2'!D54</f>
        <v>8217</v>
      </c>
      <c r="F54" s="62">
        <f>+'Amended ABG Allocation No. 2'!E54</f>
        <v>68000</v>
      </c>
      <c r="G54" s="62">
        <f>+'Amended ABG Allocation No. 2'!F54</f>
        <v>32253</v>
      </c>
      <c r="H54" s="184">
        <f>'Amendment 2- Other Funds '!L54</f>
        <v>228178</v>
      </c>
      <c r="I54" s="184">
        <f>'Other Funds-Revision No. 1'!M54+'Other Funds-Revision No. 2'!M54</f>
        <v>18039</v>
      </c>
      <c r="J54" s="63">
        <f t="shared" si="1"/>
        <v>1308883</v>
      </c>
    </row>
    <row r="55" spans="1:10" ht="12.75">
      <c r="A55" s="37" t="s">
        <v>215</v>
      </c>
      <c r="B55" s="37"/>
      <c r="C55" s="16">
        <f t="shared" si="2"/>
        <v>2020165</v>
      </c>
      <c r="D55" s="62">
        <f>+'Amended ABG Allocation No. 2'!C55</f>
        <v>2560110</v>
      </c>
      <c r="E55" s="62">
        <f>+'Amended ABG Allocation No. 2'!D55</f>
        <v>26082</v>
      </c>
      <c r="F55" s="62">
        <f>+'Amended ABG Allocation No. 2'!E55</f>
        <v>136927</v>
      </c>
      <c r="G55" s="62">
        <f>+'Amended ABG Allocation No. 2'!F55</f>
        <v>52846</v>
      </c>
      <c r="H55" s="184">
        <f>'Amendment 2- Other Funds '!L55</f>
        <v>543340</v>
      </c>
      <c r="I55" s="184">
        <f>'Other Funds-Revision No. 1'!M55+'Other Funds-Revision No. 2'!M55</f>
        <v>47636</v>
      </c>
      <c r="J55" s="63">
        <f t="shared" si="1"/>
        <v>3366941</v>
      </c>
    </row>
    <row r="56" spans="1:10" ht="12.75">
      <c r="A56" s="37" t="s">
        <v>216</v>
      </c>
      <c r="B56" s="37"/>
      <c r="C56" s="16">
        <f t="shared" si="2"/>
        <v>470087</v>
      </c>
      <c r="D56" s="62">
        <f>+'Amended ABG Allocation No. 2'!C56</f>
        <v>583179</v>
      </c>
      <c r="E56" s="62">
        <f>+'Amended ABG Allocation No. 2'!D56</f>
        <v>6348</v>
      </c>
      <c r="F56" s="62">
        <f>+'Amended ABG Allocation No. 2'!E56</f>
        <v>58598</v>
      </c>
      <c r="G56" s="62">
        <f>+'Amended ABG Allocation No. 2'!F56</f>
        <v>14383</v>
      </c>
      <c r="H56" s="184">
        <f>'Amendment 2- Other Funds '!L56</f>
        <v>110025</v>
      </c>
      <c r="I56" s="184">
        <f>'Other Funds-Revision No. 1'!M56+'Other Funds-Revision No. 2'!M56</f>
        <v>10946</v>
      </c>
      <c r="J56" s="63">
        <f t="shared" si="1"/>
        <v>783479</v>
      </c>
    </row>
    <row r="57" spans="1:10" ht="12.75">
      <c r="A57" s="37" t="s">
        <v>217</v>
      </c>
      <c r="B57" s="37"/>
      <c r="C57" s="16">
        <f t="shared" si="2"/>
        <v>1275457</v>
      </c>
      <c r="D57" s="62">
        <f>+'Amended ABG Allocation No. 2'!C57</f>
        <v>1206678</v>
      </c>
      <c r="E57" s="62">
        <f>+'Amended ABG Allocation No. 2'!D57</f>
        <v>8874</v>
      </c>
      <c r="F57" s="62">
        <f>+'Amended ABG Allocation No. 2'!E57</f>
        <v>96314</v>
      </c>
      <c r="G57" s="62">
        <f>+'Amended ABG Allocation No. 2'!F57</f>
        <v>63950</v>
      </c>
      <c r="H57" s="184">
        <f>'Amendment 2- Other Funds '!L57</f>
        <v>725466</v>
      </c>
      <c r="I57" s="184">
        <f>'Other Funds-Revision No. 1'!M57+'Other Funds-Revision No. 2'!M57</f>
        <v>24479</v>
      </c>
      <c r="J57" s="63">
        <f t="shared" si="1"/>
        <v>2125761</v>
      </c>
    </row>
    <row r="58" spans="1:10" ht="13.5" thickBot="1">
      <c r="A58" s="37" t="s">
        <v>218</v>
      </c>
      <c r="B58" s="37"/>
      <c r="C58" s="125">
        <f>SUM(C5:C57)</f>
        <v>184570222.6</v>
      </c>
      <c r="D58" s="66">
        <f aca="true" t="shared" si="3" ref="D58:J58">SUM(D6:D57)</f>
        <v>251275475</v>
      </c>
      <c r="E58" s="66">
        <f t="shared" si="3"/>
        <v>2190174</v>
      </c>
      <c r="F58" s="66">
        <f t="shared" si="3"/>
        <v>13916979</v>
      </c>
      <c r="G58" s="66">
        <f t="shared" si="3"/>
        <v>6000000</v>
      </c>
      <c r="H58" s="66">
        <f t="shared" si="3"/>
        <v>29194353</v>
      </c>
      <c r="I58" s="66">
        <f t="shared" si="3"/>
        <v>5040053</v>
      </c>
      <c r="J58" s="66">
        <f t="shared" si="3"/>
        <v>307617034</v>
      </c>
    </row>
    <row r="59" spans="4:9" ht="13.5" thickTop="1">
      <c r="D59" s="67"/>
      <c r="E59" s="67"/>
      <c r="F59" s="67"/>
      <c r="G59" s="67"/>
      <c r="H59" s="67"/>
      <c r="I59" s="67"/>
    </row>
  </sheetData>
  <sheetProtection/>
  <printOptions/>
  <pageMargins left="0.75" right="0.75" top="0.5" bottom="0.5" header="0" footer="0"/>
  <pageSetup fitToWidth="0" fitToHeight="1" horizontalDpi="600" verticalDpi="600" orientation="landscape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1" width="9.140625" style="110" customWidth="1"/>
    <col min="2" max="2" width="74.8515625" style="109" bestFit="1" customWidth="1"/>
    <col min="3" max="16384" width="9.140625" style="109" customWidth="1"/>
  </cols>
  <sheetData>
    <row r="1" ht="12.75">
      <c r="A1" s="111" t="s">
        <v>155</v>
      </c>
    </row>
    <row r="3" ht="12.75">
      <c r="A3" s="110">
        <v>1</v>
      </c>
    </row>
    <row r="4" ht="12.75">
      <c r="A4" s="110">
        <v>2</v>
      </c>
    </row>
    <row r="5" ht="12.75">
      <c r="A5" s="110">
        <v>3</v>
      </c>
    </row>
    <row r="6" ht="12.75">
      <c r="A6" s="110">
        <v>4</v>
      </c>
    </row>
    <row r="7" ht="12.75">
      <c r="A7" s="110">
        <v>5</v>
      </c>
    </row>
    <row r="8" ht="12.75">
      <c r="A8" s="110">
        <v>6</v>
      </c>
    </row>
    <row r="9" ht="12.75">
      <c r="A9" s="110">
        <v>7</v>
      </c>
    </row>
    <row r="10" ht="12.75">
      <c r="A10" s="110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4"/>
  <sheetViews>
    <sheetView zoomScale="80" zoomScaleNormal="80" zoomScaleSheetLayoutView="100" zoomScalePageLayoutView="0" workbookViewId="0" topLeftCell="A1">
      <pane xSplit="2" ySplit="5" topLeftCell="C18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I6" sqref="I6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customWidth="1"/>
    <col min="5" max="5" width="16.7109375" style="25" bestFit="1" customWidth="1"/>
    <col min="6" max="6" width="15.28125" style="25" customWidth="1"/>
    <col min="7" max="7" width="11.28125" style="25" customWidth="1"/>
    <col min="8" max="8" width="13.7109375" style="25" customWidth="1"/>
    <col min="9" max="9" width="13.421875" style="25" bestFit="1" customWidth="1"/>
    <col min="10" max="10" width="13.7109375" style="25" bestFit="1" customWidth="1"/>
    <col min="11" max="11" width="10.57421875" style="25" customWidth="1"/>
    <col min="12" max="12" width="10.421875" style="25" customWidth="1"/>
    <col min="13" max="21" width="11.28125" style="25" customWidth="1"/>
    <col min="22" max="23" width="14.8515625" style="25" bestFit="1" customWidth="1"/>
    <col min="24" max="24" width="13.7109375" style="25" customWidth="1"/>
    <col min="25" max="27" width="14.8515625" style="25" bestFit="1" customWidth="1"/>
    <col min="28" max="30" width="11.421875" style="25" bestFit="1" customWidth="1"/>
    <col min="31" max="33" width="13.140625" style="25" bestFit="1" customWidth="1"/>
    <col min="34" max="38" width="14.28125" style="25" bestFit="1" customWidth="1"/>
    <col min="39" max="51" width="12.7109375" style="25" customWidth="1"/>
    <col min="52" max="53" width="14.8515625" style="25" bestFit="1" customWidth="1"/>
    <col min="54" max="56" width="11.7109375" style="25" bestFit="1" customWidth="1"/>
    <col min="57" max="59" width="16.140625" style="25" bestFit="1" customWidth="1"/>
    <col min="60" max="60" width="12.7109375" style="25" customWidth="1"/>
    <col min="61" max="62" width="14.421875" style="25" bestFit="1" customWidth="1"/>
    <col min="63" max="66" width="14.421875" style="25" customWidth="1"/>
    <col min="67" max="69" width="12.57421875" style="25" customWidth="1"/>
    <col min="70" max="72" width="13.00390625" style="25" bestFit="1" customWidth="1"/>
    <col min="73" max="73" width="12.7109375" style="25" bestFit="1" customWidth="1"/>
    <col min="74" max="74" width="12.7109375" style="25" customWidth="1"/>
    <col min="75" max="75" width="13.00390625" style="25" bestFit="1" customWidth="1"/>
    <col min="76" max="16384" width="12.7109375" style="25" customWidth="1"/>
  </cols>
  <sheetData>
    <row r="1" spans="1:2" ht="12.75">
      <c r="A1" s="24" t="s">
        <v>142</v>
      </c>
      <c r="B1" s="75"/>
    </row>
    <row r="2" spans="1:68" ht="12.75">
      <c r="A2" s="25" t="s">
        <v>141</v>
      </c>
      <c r="B2" s="76"/>
      <c r="C2" s="120"/>
      <c r="D2" s="120"/>
      <c r="E2" s="120"/>
      <c r="BP2" s="77"/>
    </row>
    <row r="3" spans="1:68" ht="12.75">
      <c r="A3" s="27" t="str">
        <f>+'Original ABG Allocation'!A3</f>
        <v>FY 2021-22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  <c r="BP3" s="77"/>
    </row>
    <row r="4" spans="2:68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 t="str">
        <f>+'Original ABG Allocation'!G4</f>
        <v>PA MEDI</v>
      </c>
      <c r="H4" s="79" t="str">
        <f>+'Original ABG Allocation'!H4</f>
        <v>HEALTH</v>
      </c>
      <c r="I4" s="79"/>
      <c r="J4" s="79" t="str">
        <f>+'Original ABG Allocation'!J4</f>
        <v>TOTAL ALL</v>
      </c>
      <c r="BP4" s="77"/>
    </row>
    <row r="5" spans="2:68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79" t="str">
        <f>+'Original ABG Allocation'!G5</f>
        <v>APPRISE</v>
      </c>
      <c r="H5" s="80" t="str">
        <f>+'Original ABG Allocation'!H5</f>
        <v>PROMOTION</v>
      </c>
      <c r="I5" s="80" t="str">
        <f>+'Original ABG Allocation'!I5</f>
        <v>OTHER</v>
      </c>
      <c r="J5" s="80" t="str">
        <f>+'Original ABG Allocation'!J5</f>
        <v>FUNDS</v>
      </c>
      <c r="BP5" s="77"/>
    </row>
    <row r="6" spans="1:68" ht="12.75">
      <c r="A6" s="81" t="s">
        <v>23</v>
      </c>
      <c r="B6" s="82" t="str">
        <f>+'Original ABG Allocation'!B6</f>
        <v>ERIE</v>
      </c>
      <c r="C6" s="83">
        <f>'Original ABG Allocation'!C6+'Revision No. 1'!C6</f>
        <v>4455895</v>
      </c>
      <c r="D6" s="83">
        <f>'Original ABG Allocation'!D6+'Revision No. 1'!D6</f>
        <v>39000</v>
      </c>
      <c r="E6" s="83">
        <f>'Original ABG Allocation'!E6+'Revision No. 1'!E6</f>
        <v>213507</v>
      </c>
      <c r="F6" s="83">
        <f>'Original ABG Allocation'!F6+'Revision No. 1'!F6</f>
        <v>73422</v>
      </c>
      <c r="G6" s="83">
        <f>'Original ABG Allocation'!G6+'Revision No. 1'!G6</f>
        <v>19149.916628796534</v>
      </c>
      <c r="H6" s="83">
        <f>'Original ABG Allocation'!H6+'Revision No. 1'!H6</f>
        <v>27774</v>
      </c>
      <c r="I6" s="84">
        <f>'Original ABG Allocation'!I6+'Revision No. 1'!I6</f>
        <v>1790608</v>
      </c>
      <c r="J6" s="85">
        <f aca="true" t="shared" si="0" ref="J6:J37">SUM(C6:I6)</f>
        <v>6619355.916628797</v>
      </c>
      <c r="K6" s="86"/>
      <c r="BP6" s="77"/>
    </row>
    <row r="7" spans="1:68" ht="12.75">
      <c r="A7" s="81" t="s">
        <v>24</v>
      </c>
      <c r="B7" s="82" t="str">
        <f>+'Original ABG Allocation'!B7</f>
        <v>CRAWFORD</v>
      </c>
      <c r="C7" s="83">
        <f>'Original ABG Allocation'!C7+'Revision No. 1'!C7</f>
        <v>2112156</v>
      </c>
      <c r="D7" s="83">
        <f>'Original ABG Allocation'!D7+'Revision No. 1'!D7</f>
        <v>23739</v>
      </c>
      <c r="E7" s="83">
        <f>'Original ABG Allocation'!E7+'Revision No. 1'!E7</f>
        <v>113636</v>
      </c>
      <c r="F7" s="83">
        <f>'Original ABG Allocation'!F7+'Revision No. 1'!F7</f>
        <v>79777</v>
      </c>
      <c r="G7" s="83">
        <f>'Original ABG Allocation'!G7+'Revision No. 1'!G7</f>
        <v>8950.586971752544</v>
      </c>
      <c r="H7" s="83">
        <f>'Original ABG Allocation'!H7+'Revision No. 1'!H7</f>
        <v>12981</v>
      </c>
      <c r="I7" s="84">
        <f>'Original ABG Allocation'!I7+'Revision No. 1'!I7</f>
        <v>1198531</v>
      </c>
      <c r="J7" s="85">
        <f t="shared" si="0"/>
        <v>3549770.5869717523</v>
      </c>
      <c r="K7" s="86"/>
      <c r="BP7" s="77"/>
    </row>
    <row r="8" spans="1:68" ht="12.75">
      <c r="A8" s="81" t="s">
        <v>25</v>
      </c>
      <c r="B8" s="82" t="str">
        <f>+'Original ABG Allocation'!B8</f>
        <v>CAM/ELK/MCKEAN</v>
      </c>
      <c r="C8" s="83">
        <f>'Original ABG Allocation'!C8+'Revision No. 1'!C8</f>
        <v>2082188</v>
      </c>
      <c r="D8" s="83">
        <f>'Original ABG Allocation'!D8+'Revision No. 1'!D8</f>
        <v>26097</v>
      </c>
      <c r="E8" s="83">
        <f>'Original ABG Allocation'!E8+'Revision No. 1'!E8</f>
        <v>137285</v>
      </c>
      <c r="F8" s="83">
        <f>'Original ABG Allocation'!F8+'Revision No. 1'!F8</f>
        <v>31477</v>
      </c>
      <c r="G8" s="83">
        <f>'Original ABG Allocation'!G8+'Revision No. 1'!G8</f>
        <v>8198.830798413248</v>
      </c>
      <c r="H8" s="83">
        <f>'Original ABG Allocation'!H8+'Revision No. 1'!H8</f>
        <v>11891</v>
      </c>
      <c r="I8" s="84">
        <f>'Original ABG Allocation'!I8+'Revision No. 1'!I8</f>
        <v>954093</v>
      </c>
      <c r="J8" s="85">
        <f t="shared" si="0"/>
        <v>3251229.830798413</v>
      </c>
      <c r="K8" s="86"/>
      <c r="BP8" s="77"/>
    </row>
    <row r="9" spans="1:68" ht="12.75">
      <c r="A9" s="81" t="s">
        <v>26</v>
      </c>
      <c r="B9" s="82" t="str">
        <f>+'Original ABG Allocation'!B9</f>
        <v>BEAVER</v>
      </c>
      <c r="C9" s="83">
        <f>'Original ABG Allocation'!C9+'Revision No. 1'!C9</f>
        <v>3476108</v>
      </c>
      <c r="D9" s="83">
        <f>'Original ABG Allocation'!D9+'Revision No. 1'!D9</f>
        <v>30171</v>
      </c>
      <c r="E9" s="83">
        <f>'Original ABG Allocation'!E9+'Revision No. 1'!E9</f>
        <v>162575</v>
      </c>
      <c r="F9" s="83">
        <f>'Original ABG Allocation'!F9+'Revision No. 1'!F9</f>
        <v>13602</v>
      </c>
      <c r="G9" s="83">
        <f>'Original ABG Allocation'!G9+'Revision No. 1'!G9</f>
        <v>13318.03108116394</v>
      </c>
      <c r="H9" s="83">
        <f>'Original ABG Allocation'!H9+'Revision No. 1'!H9</f>
        <v>19316</v>
      </c>
      <c r="I9" s="84">
        <f>'Original ABG Allocation'!I9+'Revision No. 1'!I9</f>
        <v>807655</v>
      </c>
      <c r="J9" s="85">
        <f t="shared" si="0"/>
        <v>4522745.031081164</v>
      </c>
      <c r="K9" s="86"/>
      <c r="BP9" s="77"/>
    </row>
    <row r="10" spans="1:68" ht="12.75">
      <c r="A10" s="81" t="s">
        <v>27</v>
      </c>
      <c r="B10" s="82" t="str">
        <f>+'Original ABG Allocation'!B10</f>
        <v>INDIANA</v>
      </c>
      <c r="C10" s="83">
        <f>'Original ABG Allocation'!C10+'Revision No. 1'!C10</f>
        <v>1950567</v>
      </c>
      <c r="D10" s="83">
        <f>'Original ABG Allocation'!D10+'Revision No. 1'!D10</f>
        <v>18081</v>
      </c>
      <c r="E10" s="83">
        <f>'Original ABG Allocation'!E10+'Revision No. 1'!E10</f>
        <v>116101</v>
      </c>
      <c r="F10" s="83">
        <f>'Original ABG Allocation'!F10+'Revision No. 1'!F10</f>
        <v>48694</v>
      </c>
      <c r="G10" s="83">
        <f>'Original ABG Allocation'!G10+'Revision No. 1'!G10</f>
        <v>8015.710120756987</v>
      </c>
      <c r="H10" s="83">
        <f>'Original ABG Allocation'!H10+'Revision No. 1'!H10</f>
        <v>11626</v>
      </c>
      <c r="I10" s="84">
        <f>'Original ABG Allocation'!I10+'Revision No. 1'!I10</f>
        <v>546516</v>
      </c>
      <c r="J10" s="85">
        <f t="shared" si="0"/>
        <v>2699600.710120757</v>
      </c>
      <c r="K10" s="86"/>
      <c r="BP10" s="77"/>
    </row>
    <row r="11" spans="1:68" ht="12.75">
      <c r="A11" s="81" t="s">
        <v>28</v>
      </c>
      <c r="B11" s="82" t="str">
        <f>+'Original ABG Allocation'!B11</f>
        <v>ALLEGHENY</v>
      </c>
      <c r="C11" s="83">
        <f>'Original ABG Allocation'!C11+'Revision No. 1'!C11</f>
        <v>29548992</v>
      </c>
      <c r="D11" s="83">
        <f>'Original ABG Allocation'!D11+'Revision No. 1'!D11</f>
        <v>256149</v>
      </c>
      <c r="E11" s="83">
        <f>'Original ABG Allocation'!E11+'Revision No. 1'!E11</f>
        <v>1517794</v>
      </c>
      <c r="F11" s="83">
        <f>'Original ABG Allocation'!F11+'Revision No. 1'!F11</f>
        <v>483986</v>
      </c>
      <c r="G11" s="83">
        <f>'Original ABG Allocation'!G11+'Revision No. 1'!G11</f>
        <v>83715.35604730312</v>
      </c>
      <c r="H11" s="83">
        <f>'Original ABG Allocation'!H11+'Revision No. 1'!H11</f>
        <v>121419</v>
      </c>
      <c r="I11" s="84">
        <f>'Original ABG Allocation'!I11+'Revision No. 1'!I11</f>
        <v>4695534</v>
      </c>
      <c r="J11" s="85">
        <f t="shared" si="0"/>
        <v>36707589.3560473</v>
      </c>
      <c r="K11" s="86"/>
      <c r="BP11" s="77"/>
    </row>
    <row r="12" spans="1:68" ht="12.75">
      <c r="A12" s="81" t="s">
        <v>29</v>
      </c>
      <c r="B12" s="82" t="str">
        <f>+'Original ABG Allocation'!B12</f>
        <v>WESTMORELAND</v>
      </c>
      <c r="C12" s="83">
        <f>'Original ABG Allocation'!C12+'Revision No. 1'!C12</f>
        <v>7766287</v>
      </c>
      <c r="D12" s="83">
        <f>'Original ABG Allocation'!D12+'Revision No. 1'!D12</f>
        <v>69924</v>
      </c>
      <c r="E12" s="83">
        <f>'Original ABG Allocation'!E12+'Revision No. 1'!E12</f>
        <v>637775</v>
      </c>
      <c r="F12" s="83">
        <f>'Original ABG Allocation'!F12+'Revision No. 1'!F12</f>
        <v>102582</v>
      </c>
      <c r="G12" s="83">
        <f>'Original ABG Allocation'!G12+'Revision No. 1'!G12</f>
        <v>26670.234968558823</v>
      </c>
      <c r="H12" s="83">
        <f>'Original ABG Allocation'!H12+'Revision No. 1'!H12</f>
        <v>38682</v>
      </c>
      <c r="I12" s="84">
        <f>'Original ABG Allocation'!I12+'Revision No. 1'!I12</f>
        <v>1602389</v>
      </c>
      <c r="J12" s="85">
        <f t="shared" si="0"/>
        <v>10244309.234968558</v>
      </c>
      <c r="K12" s="86"/>
      <c r="BP12" s="77"/>
    </row>
    <row r="13" spans="1:68" ht="12.75">
      <c r="A13" s="81" t="s">
        <v>30</v>
      </c>
      <c r="B13" s="82" t="str">
        <f>+'Original ABG Allocation'!B13</f>
        <v>WASH/FAY/GREENE</v>
      </c>
      <c r="C13" s="83">
        <f>'Original ABG Allocation'!C13+'Revision No. 1'!C13</f>
        <v>10366910</v>
      </c>
      <c r="D13" s="83">
        <f>'Original ABG Allocation'!D13+'Revision No. 1'!D13</f>
        <v>98397</v>
      </c>
      <c r="E13" s="83">
        <f>'Original ABG Allocation'!E13+'Revision No. 1'!E13</f>
        <v>702352</v>
      </c>
      <c r="F13" s="83">
        <f>'Original ABG Allocation'!F13+'Revision No. 1'!F13</f>
        <v>450972</v>
      </c>
      <c r="G13" s="83">
        <f>'Original ABG Allocation'!G13+'Revision No. 1'!G13</f>
        <v>33816.543335058755</v>
      </c>
      <c r="H13" s="83">
        <f>'Original ABG Allocation'!H13+'Revision No. 1'!H13</f>
        <v>49047</v>
      </c>
      <c r="I13" s="84">
        <f>'Original ABG Allocation'!I13+'Revision No. 1'!I13</f>
        <v>1988346</v>
      </c>
      <c r="J13" s="85">
        <f t="shared" si="0"/>
        <v>13689840.54333506</v>
      </c>
      <c r="K13" s="86"/>
      <c r="BP13" s="77"/>
    </row>
    <row r="14" spans="1:68" ht="12.75">
      <c r="A14" s="81" t="s">
        <v>31</v>
      </c>
      <c r="B14" s="82" t="str">
        <f>+'Original ABG Allocation'!B14</f>
        <v>SOMERSET</v>
      </c>
      <c r="C14" s="83">
        <f>'Original ABG Allocation'!C14+'Revision No. 1'!C14</f>
        <v>2338461</v>
      </c>
      <c r="D14" s="83">
        <f>'Original ABG Allocation'!D14+'Revision No. 1'!D14</f>
        <v>20406</v>
      </c>
      <c r="E14" s="83">
        <f>'Original ABG Allocation'!E14+'Revision No. 1'!E14</f>
        <v>149803</v>
      </c>
      <c r="F14" s="83">
        <f>'Original ABG Allocation'!F14+'Revision No. 1'!F14</f>
        <v>175366</v>
      </c>
      <c r="G14" s="83">
        <f>'Original ABG Allocation'!G14+'Revision No. 1'!G14</f>
        <v>8794.348901664633</v>
      </c>
      <c r="H14" s="83">
        <f>'Original ABG Allocation'!H14+'Revision No. 1'!H14</f>
        <v>12755</v>
      </c>
      <c r="I14" s="84">
        <f>'Original ABG Allocation'!I14+'Revision No. 1'!I14</f>
        <v>1706106</v>
      </c>
      <c r="J14" s="85">
        <f t="shared" si="0"/>
        <v>4411691.348901665</v>
      </c>
      <c r="K14" s="86"/>
      <c r="BP14" s="77"/>
    </row>
    <row r="15" spans="1:68" ht="12.75">
      <c r="A15" s="81" t="s">
        <v>32</v>
      </c>
      <c r="B15" s="82" t="str">
        <f>+'Original ABG Allocation'!B15</f>
        <v>CAMBRIA</v>
      </c>
      <c r="C15" s="83">
        <f>'Original ABG Allocation'!C15+'Revision No. 1'!C15</f>
        <v>4000200</v>
      </c>
      <c r="D15" s="83">
        <f>'Original ABG Allocation'!D15+'Revision No. 1'!D15</f>
        <v>35085</v>
      </c>
      <c r="E15" s="83">
        <f>'Original ABG Allocation'!E15+'Revision No. 1'!E15</f>
        <v>195400</v>
      </c>
      <c r="F15" s="83">
        <f>'Original ABG Allocation'!F15+'Revision No. 1'!F15</f>
        <v>191915</v>
      </c>
      <c r="G15" s="83">
        <f>'Original ABG Allocation'!G15+'Revision No. 1'!G15</f>
        <v>13142.018347203712</v>
      </c>
      <c r="H15" s="83">
        <f>'Original ABG Allocation'!H15+'Revision No. 1'!H15</f>
        <v>19061</v>
      </c>
      <c r="I15" s="84">
        <f>'Original ABG Allocation'!I15+'Revision No. 1'!I15</f>
        <v>617277</v>
      </c>
      <c r="J15" s="85">
        <f t="shared" si="0"/>
        <v>5072080.018347204</v>
      </c>
      <c r="K15" s="86"/>
      <c r="BP15" s="77"/>
    </row>
    <row r="16" spans="1:68" ht="12.75">
      <c r="A16" s="81" t="s">
        <v>33</v>
      </c>
      <c r="B16" s="82" t="str">
        <f>+'Original ABG Allocation'!B16</f>
        <v>BLAIR</v>
      </c>
      <c r="C16" s="83">
        <f>'Original ABG Allocation'!C16+'Revision No. 1'!C16</f>
        <v>2738459</v>
      </c>
      <c r="D16" s="83">
        <f>'Original ABG Allocation'!D16+'Revision No. 1'!D16</f>
        <v>28518</v>
      </c>
      <c r="E16" s="83">
        <f>'Original ABG Allocation'!E16+'Revision No. 1'!E16</f>
        <v>134482</v>
      </c>
      <c r="F16" s="83">
        <f>'Original ABG Allocation'!F16+'Revision No. 1'!F16</f>
        <v>99255</v>
      </c>
      <c r="G16" s="83">
        <f>'Original ABG Allocation'!G16+'Revision No. 1'!G16</f>
        <v>9697.262787898842</v>
      </c>
      <c r="H16" s="83">
        <f>'Original ABG Allocation'!H16+'Revision No. 1'!H16</f>
        <v>14065</v>
      </c>
      <c r="I16" s="84">
        <f>'Original ABG Allocation'!I16+'Revision No. 1'!I16</f>
        <v>1413522.35</v>
      </c>
      <c r="J16" s="85">
        <f t="shared" si="0"/>
        <v>4437998.612787899</v>
      </c>
      <c r="K16" s="86"/>
      <c r="BP16" s="77"/>
    </row>
    <row r="17" spans="1:68" ht="12.75">
      <c r="A17" s="81" t="s">
        <v>34</v>
      </c>
      <c r="B17" s="82" t="str">
        <f>+'Original ABG Allocation'!B17</f>
        <v>BED/FULT/HUNT</v>
      </c>
      <c r="C17" s="83">
        <f>'Original ABG Allocation'!C17+'Revision No. 1'!C17</f>
        <v>3099603</v>
      </c>
      <c r="D17" s="83">
        <f>'Original ABG Allocation'!D17+'Revision No. 1'!D17</f>
        <v>30003</v>
      </c>
      <c r="E17" s="83">
        <f>'Original ABG Allocation'!E17+'Revision No. 1'!E17</f>
        <v>219997</v>
      </c>
      <c r="F17" s="83">
        <f>'Original ABG Allocation'!F17+'Revision No. 1'!F17</f>
        <v>50037</v>
      </c>
      <c r="G17" s="83">
        <f>'Original ABG Allocation'!G17+'Revision No. 1'!G17</f>
        <v>13488.30278367736</v>
      </c>
      <c r="H17" s="83">
        <f>'Original ABG Allocation'!H17+'Revision No. 1'!H17</f>
        <v>19562</v>
      </c>
      <c r="I17" s="84">
        <f>'Original ABG Allocation'!I17+'Revision No. 1'!I17</f>
        <v>713010</v>
      </c>
      <c r="J17" s="85">
        <f t="shared" si="0"/>
        <v>4145700.3027836774</v>
      </c>
      <c r="K17" s="86"/>
      <c r="BP17" s="77"/>
    </row>
    <row r="18" spans="1:68" ht="12.75">
      <c r="A18" s="81" t="s">
        <v>35</v>
      </c>
      <c r="B18" s="82" t="str">
        <f>+'Original ABG Allocation'!B18</f>
        <v>CENTRE</v>
      </c>
      <c r="C18" s="83">
        <f>'Original ABG Allocation'!C18+'Revision No. 1'!C18</f>
        <v>1416491</v>
      </c>
      <c r="D18" s="83">
        <f>'Original ABG Allocation'!D18+'Revision No. 1'!D18</f>
        <v>11283</v>
      </c>
      <c r="E18" s="83">
        <f>'Original ABG Allocation'!E18+'Revision No. 1'!E18</f>
        <v>157205</v>
      </c>
      <c r="F18" s="83">
        <f>'Original ABG Allocation'!F18+'Revision No. 1'!F18</f>
        <v>50110</v>
      </c>
      <c r="G18" s="83">
        <f>'Original ABG Allocation'!G18+'Revision No. 1'!G18</f>
        <v>8572.70408045068</v>
      </c>
      <c r="H18" s="83">
        <f>'Original ABG Allocation'!H18+'Revision No. 1'!H18</f>
        <v>12433</v>
      </c>
      <c r="I18" s="84">
        <f>'Original ABG Allocation'!I18+'Revision No. 1'!I18</f>
        <v>785067</v>
      </c>
      <c r="J18" s="85">
        <f t="shared" si="0"/>
        <v>2441161.7040804503</v>
      </c>
      <c r="K18" s="86"/>
      <c r="BP18" s="77"/>
    </row>
    <row r="19" spans="1:68" ht="12.75">
      <c r="A19" s="81" t="s">
        <v>36</v>
      </c>
      <c r="B19" s="82" t="str">
        <f>+'Original ABG Allocation'!B19</f>
        <v>LYCOM/CLINTON</v>
      </c>
      <c r="C19" s="83">
        <f>'Original ABG Allocation'!C19+'Revision No. 1'!C19</f>
        <v>3160741</v>
      </c>
      <c r="D19" s="83">
        <f>'Original ABG Allocation'!D19+'Revision No. 1'!D19</f>
        <v>29346</v>
      </c>
      <c r="E19" s="83">
        <f>'Original ABG Allocation'!E19+'Revision No. 1'!E19</f>
        <v>194350</v>
      </c>
      <c r="F19" s="83">
        <f>'Original ABG Allocation'!F19+'Revision No. 1'!F19</f>
        <v>84579</v>
      </c>
      <c r="G19" s="83">
        <f>'Original ABG Allocation'!G19+'Revision No. 1'!G19</f>
        <v>13431.30254288413</v>
      </c>
      <c r="H19" s="83">
        <f>'Original ABG Allocation'!H19+'Revision No. 1'!H19</f>
        <v>19480</v>
      </c>
      <c r="I19" s="84">
        <f>'Original ABG Allocation'!I19+'Revision No. 1'!I19</f>
        <v>581058</v>
      </c>
      <c r="J19" s="85">
        <f t="shared" si="0"/>
        <v>4082985.302542884</v>
      </c>
      <c r="K19" s="86"/>
      <c r="BP19" s="77"/>
    </row>
    <row r="20" spans="1:68" ht="12.75">
      <c r="A20" s="81" t="s">
        <v>37</v>
      </c>
      <c r="B20" s="82" t="str">
        <f>+'Original ABG Allocation'!B20</f>
        <v>COLUM/MONT</v>
      </c>
      <c r="C20" s="83">
        <f>'Original ABG Allocation'!C20+'Revision No. 1'!C20</f>
        <v>1770285</v>
      </c>
      <c r="D20" s="83">
        <f>'Original ABG Allocation'!D20+'Revision No. 1'!D20</f>
        <v>16617</v>
      </c>
      <c r="E20" s="83">
        <f>'Original ABG Allocation'!E20+'Revision No. 1'!E20</f>
        <v>56302</v>
      </c>
      <c r="F20" s="83">
        <f>'Original ABG Allocation'!F20+'Revision No. 1'!F20</f>
        <v>30893</v>
      </c>
      <c r="G20" s="83">
        <f>'Original ABG Allocation'!G20+'Revision No. 1'!G20</f>
        <v>7636.73369965573</v>
      </c>
      <c r="H20" s="83">
        <f>'Original ABG Allocation'!H20+'Revision No. 1'!H20</f>
        <v>11076</v>
      </c>
      <c r="I20" s="84">
        <f>'Original ABG Allocation'!I20+'Revision No. 1'!I20</f>
        <v>932936</v>
      </c>
      <c r="J20" s="85">
        <f t="shared" si="0"/>
        <v>2825745.7336996556</v>
      </c>
      <c r="K20" s="86"/>
      <c r="BP20" s="77"/>
    </row>
    <row r="21" spans="1:68" ht="12.75">
      <c r="A21" s="81" t="s">
        <v>38</v>
      </c>
      <c r="B21" s="82" t="str">
        <f>+'Original ABG Allocation'!B21</f>
        <v>NORTHUMBERLND</v>
      </c>
      <c r="C21" s="83">
        <f>'Original ABG Allocation'!C21+'Revision No. 1'!C21</f>
        <v>2926982</v>
      </c>
      <c r="D21" s="83">
        <f>'Original ABG Allocation'!D21+'Revision No. 1'!D21</f>
        <v>30738</v>
      </c>
      <c r="E21" s="83">
        <f>'Original ABG Allocation'!E21+'Revision No. 1'!E21</f>
        <v>286162</v>
      </c>
      <c r="F21" s="83">
        <f>'Original ABG Allocation'!F21+'Revision No. 1'!F21</f>
        <v>71665</v>
      </c>
      <c r="G21" s="83">
        <f>'Original ABG Allocation'!G21+'Revision No. 1'!G21</f>
        <v>8791.273349103849</v>
      </c>
      <c r="H21" s="83">
        <f>'Original ABG Allocation'!H21+'Revision No. 1'!H21</f>
        <v>12750</v>
      </c>
      <c r="I21" s="84">
        <f>'Original ABG Allocation'!I21+'Revision No. 1'!I21</f>
        <v>870613</v>
      </c>
      <c r="J21" s="85">
        <f t="shared" si="0"/>
        <v>4207701.273349104</v>
      </c>
      <c r="K21" s="86"/>
      <c r="BP21" s="77"/>
    </row>
    <row r="22" spans="1:68" ht="12.75">
      <c r="A22" s="81" t="s">
        <v>39</v>
      </c>
      <c r="B22" s="82" t="str">
        <f>+'Original ABG Allocation'!B22</f>
        <v>UNION/SNYDER</v>
      </c>
      <c r="C22" s="83">
        <f>'Original ABG Allocation'!C22+'Revision No. 1'!C22</f>
        <v>1325753</v>
      </c>
      <c r="D22" s="83">
        <f>'Original ABG Allocation'!D22+'Revision No. 1'!D22</f>
        <v>10452</v>
      </c>
      <c r="E22" s="83">
        <f>'Original ABG Allocation'!E22+'Revision No. 1'!E22</f>
        <v>64548</v>
      </c>
      <c r="F22" s="83">
        <f>'Original ABG Allocation'!F22+'Revision No. 1'!F22</f>
        <v>34428</v>
      </c>
      <c r="G22" s="83">
        <f>'Original ABG Allocation'!G22+'Revision No. 1'!G22</f>
        <v>7594.518893025095</v>
      </c>
      <c r="H22" s="83">
        <f>'Original ABG Allocation'!H22+'Revision No. 1'!H22</f>
        <v>11014</v>
      </c>
      <c r="I22" s="84">
        <f>'Original ABG Allocation'!I22+'Revision No. 1'!I22</f>
        <v>1094570.97</v>
      </c>
      <c r="J22" s="85">
        <f t="shared" si="0"/>
        <v>2548360.488893025</v>
      </c>
      <c r="K22" s="86"/>
      <c r="BP22" s="77"/>
    </row>
    <row r="23" spans="1:68" ht="12.75">
      <c r="A23" s="81" t="s">
        <v>40</v>
      </c>
      <c r="B23" s="82" t="str">
        <f>+'Original ABG Allocation'!B23</f>
        <v>MIFF/JUNIATA</v>
      </c>
      <c r="C23" s="83">
        <f>'Original ABG Allocation'!C23+'Revision No. 1'!C23</f>
        <v>1836377</v>
      </c>
      <c r="D23" s="83">
        <f>'Original ABG Allocation'!D23+'Revision No. 1'!D23</f>
        <v>16212</v>
      </c>
      <c r="E23" s="83">
        <f>'Original ABG Allocation'!E23+'Revision No. 1'!E23</f>
        <v>101634</v>
      </c>
      <c r="F23" s="83">
        <f>'Original ABG Allocation'!F23+'Revision No. 1'!F23</f>
        <v>55745</v>
      </c>
      <c r="G23" s="83">
        <f>'Original ABG Allocation'!G23+'Revision No. 1'!G23</f>
        <v>8121.099055173241</v>
      </c>
      <c r="H23" s="83">
        <f>'Original ABG Allocation'!H23+'Revision No. 1'!H23</f>
        <v>11778</v>
      </c>
      <c r="I23" s="84">
        <f>'Original ABG Allocation'!I23+'Revision No. 1'!I23</f>
        <v>732811</v>
      </c>
      <c r="J23" s="85">
        <f t="shared" si="0"/>
        <v>2762678.0990551733</v>
      </c>
      <c r="K23" s="86"/>
      <c r="BP23" s="77"/>
    </row>
    <row r="24" spans="1:68" ht="12.75">
      <c r="A24" s="81" t="s">
        <v>41</v>
      </c>
      <c r="B24" s="82" t="str">
        <f>+'Original ABG Allocation'!B24</f>
        <v>FRANKLIN</v>
      </c>
      <c r="C24" s="83">
        <f>'Original ABG Allocation'!C24+'Revision No. 1'!C24</f>
        <v>2405937</v>
      </c>
      <c r="D24" s="83">
        <f>'Original ABG Allocation'!D24+'Revision No. 1'!D24</f>
        <v>20847</v>
      </c>
      <c r="E24" s="83">
        <f>'Original ABG Allocation'!E24+'Revision No. 1'!E24</f>
        <v>147462</v>
      </c>
      <c r="F24" s="83">
        <f>'Original ABG Allocation'!F24+'Revision No. 1'!F24</f>
        <v>51272</v>
      </c>
      <c r="G24" s="83">
        <f>'Original ABG Allocation'!G24+'Revision No. 1'!G24</f>
        <v>11132.270049019793</v>
      </c>
      <c r="H24" s="83">
        <f>'Original ABG Allocation'!H24+'Revision No. 1'!H24</f>
        <v>16145</v>
      </c>
      <c r="I24" s="84">
        <f>'Original ABG Allocation'!I24+'Revision No. 1'!I24</f>
        <v>1124978</v>
      </c>
      <c r="J24" s="85">
        <f t="shared" si="0"/>
        <v>3777773.2700490197</v>
      </c>
      <c r="K24" s="86"/>
      <c r="BP24" s="77"/>
    </row>
    <row r="25" spans="1:68" ht="12.75">
      <c r="A25" s="81" t="s">
        <v>42</v>
      </c>
      <c r="B25" s="82" t="str">
        <f>+'Original ABG Allocation'!B25</f>
        <v>ADAMS</v>
      </c>
      <c r="C25" s="83">
        <f>'Original ABG Allocation'!C25+'Revision No. 1'!C25</f>
        <v>1322256</v>
      </c>
      <c r="D25" s="83">
        <f>'Original ABG Allocation'!D25+'Revision No. 1'!D25</f>
        <v>9843</v>
      </c>
      <c r="E25" s="83">
        <f>'Original ABG Allocation'!E25+'Revision No. 1'!E25</f>
        <v>42418</v>
      </c>
      <c r="F25" s="83">
        <f>'Original ABG Allocation'!F25+'Revision No. 1'!F25</f>
        <v>33336</v>
      </c>
      <c r="G25" s="83">
        <f>'Original ABG Allocation'!G25+'Revision No. 1'!G25</f>
        <v>9252.378414513492</v>
      </c>
      <c r="H25" s="83">
        <f>'Original ABG Allocation'!H25+'Revision No. 1'!H25</f>
        <v>13419</v>
      </c>
      <c r="I25" s="84">
        <f>'Original ABG Allocation'!I25+'Revision No. 1'!I25</f>
        <v>730298</v>
      </c>
      <c r="J25" s="85">
        <f t="shared" si="0"/>
        <v>2160822.3784145135</v>
      </c>
      <c r="K25" s="86"/>
      <c r="BP25" s="77"/>
    </row>
    <row r="26" spans="1:68" ht="12.75">
      <c r="A26" s="81" t="s">
        <v>43</v>
      </c>
      <c r="B26" s="82" t="str">
        <f>+'Original ABG Allocation'!B26</f>
        <v>CUMBERLAND</v>
      </c>
      <c r="C26" s="83">
        <f>'Original ABG Allocation'!C26+'Revision No. 1'!C26</f>
        <v>2333968</v>
      </c>
      <c r="D26" s="83">
        <f>'Original ABG Allocation'!D26+'Revision No. 1'!D26</f>
        <v>20181</v>
      </c>
      <c r="E26" s="83">
        <f>'Original ABG Allocation'!E26+'Revision No. 1'!E26</f>
        <v>108465</v>
      </c>
      <c r="F26" s="83">
        <f>'Original ABG Allocation'!F26+'Revision No. 1'!F26</f>
        <v>31013</v>
      </c>
      <c r="G26" s="83">
        <f>'Original ABG Allocation'!G26+'Revision No. 1'!G26</f>
        <v>13451.8062266227</v>
      </c>
      <c r="H26" s="83">
        <f>'Original ABG Allocation'!H26+'Revision No. 1'!H26</f>
        <v>19510</v>
      </c>
      <c r="I26" s="84">
        <f>'Original ABG Allocation'!I26+'Revision No. 1'!I26</f>
        <v>1008598</v>
      </c>
      <c r="J26" s="85">
        <f t="shared" si="0"/>
        <v>3535186.806226623</v>
      </c>
      <c r="K26" s="86"/>
      <c r="BP26" s="77"/>
    </row>
    <row r="27" spans="1:68" ht="12.75">
      <c r="A27" s="81" t="s">
        <v>44</v>
      </c>
      <c r="B27" s="82" t="str">
        <f>+'Original ABG Allocation'!B27</f>
        <v>PERRY</v>
      </c>
      <c r="C27" s="83">
        <f>'Original ABG Allocation'!C27+'Revision No. 1'!C27</f>
        <v>784309</v>
      </c>
      <c r="D27" s="83">
        <f>'Original ABG Allocation'!D27+'Revision No. 1'!D27</f>
        <v>6348</v>
      </c>
      <c r="E27" s="83">
        <f>'Original ABG Allocation'!E27+'Revision No. 1'!E27</f>
        <v>27541</v>
      </c>
      <c r="F27" s="83">
        <f>'Original ABG Allocation'!F27+'Revision No. 1'!F27</f>
        <v>20058</v>
      </c>
      <c r="G27" s="83">
        <f>'Original ABG Allocation'!G27+'Revision No. 1'!G27</f>
        <v>4808.159400436564</v>
      </c>
      <c r="H27" s="83">
        <f>'Original ABG Allocation'!H27+'Revision No. 1'!H27</f>
        <v>6973</v>
      </c>
      <c r="I27" s="84">
        <f>'Original ABG Allocation'!I27+'Revision No. 1'!I27</f>
        <v>591815</v>
      </c>
      <c r="J27" s="85">
        <f t="shared" si="0"/>
        <v>1441852.1594004366</v>
      </c>
      <c r="K27" s="86"/>
      <c r="BP27" s="77"/>
    </row>
    <row r="28" spans="1:68" ht="12.75">
      <c r="A28" s="81" t="s">
        <v>45</v>
      </c>
      <c r="B28" s="82" t="str">
        <f>+'Original ABG Allocation'!B28</f>
        <v>DAUPHIN</v>
      </c>
      <c r="C28" s="83">
        <f>'Original ABG Allocation'!C28+'Revision No. 1'!C28</f>
        <v>4547173</v>
      </c>
      <c r="D28" s="83">
        <f>'Original ABG Allocation'!D28+'Revision No. 1'!D28</f>
        <v>42930</v>
      </c>
      <c r="E28" s="83">
        <f>'Original ABG Allocation'!E28+'Revision No. 1'!E28</f>
        <v>216335</v>
      </c>
      <c r="F28" s="83">
        <f>'Original ABG Allocation'!F28+'Revision No. 1'!F28</f>
        <v>136788</v>
      </c>
      <c r="G28" s="83">
        <f>'Original ABG Allocation'!G28+'Revision No. 1'!G28</f>
        <v>19162.74282206855</v>
      </c>
      <c r="H28" s="83">
        <f>'Original ABG Allocation'!H28+'Revision No. 1'!H28</f>
        <v>27793</v>
      </c>
      <c r="I28" s="84">
        <f>'Original ABG Allocation'!I28+'Revision No. 1'!I28</f>
        <v>1055099</v>
      </c>
      <c r="J28" s="85">
        <f t="shared" si="0"/>
        <v>6045280.742822069</v>
      </c>
      <c r="K28" s="86"/>
      <c r="BP28" s="77"/>
    </row>
    <row r="29" spans="1:68" ht="12.75">
      <c r="A29" s="81" t="s">
        <v>46</v>
      </c>
      <c r="B29" s="82" t="str">
        <f>+'Original ABG Allocation'!B29</f>
        <v>LEBANON</v>
      </c>
      <c r="C29" s="83">
        <f>'Original ABG Allocation'!C29+'Revision No. 1'!C29</f>
        <v>1953764</v>
      </c>
      <c r="D29" s="83">
        <f>'Original ABG Allocation'!D29+'Revision No. 1'!D29</f>
        <v>17133</v>
      </c>
      <c r="E29" s="83">
        <f>'Original ABG Allocation'!E29+'Revision No. 1'!E29</f>
        <v>102238</v>
      </c>
      <c r="F29" s="83">
        <f>'Original ABG Allocation'!F29+'Revision No. 1'!F29</f>
        <v>58843</v>
      </c>
      <c r="G29" s="83">
        <f>'Original ABG Allocation'!G29+'Revision No. 1'!G29</f>
        <v>9155.64659100908</v>
      </c>
      <c r="H29" s="83">
        <f>'Original ABG Allocation'!H29+'Revision No. 1'!H29</f>
        <v>13279</v>
      </c>
      <c r="I29" s="84">
        <f>'Original ABG Allocation'!I29+'Revision No. 1'!I29</f>
        <v>977969</v>
      </c>
      <c r="J29" s="85">
        <f t="shared" si="0"/>
        <v>3132381.646591009</v>
      </c>
      <c r="K29" s="86"/>
      <c r="BP29" s="77"/>
    </row>
    <row r="30" spans="1:68" ht="12.75">
      <c r="A30" s="81" t="s">
        <v>47</v>
      </c>
      <c r="B30" s="82" t="str">
        <f>+'Original ABG Allocation'!B30</f>
        <v>YORK</v>
      </c>
      <c r="C30" s="83">
        <f>'Original ABG Allocation'!C30+'Revision No. 1'!C30</f>
        <v>5443532</v>
      </c>
      <c r="D30" s="83">
        <f>'Original ABG Allocation'!D30+'Revision No. 1'!D30</f>
        <v>49806</v>
      </c>
      <c r="E30" s="83">
        <f>'Original ABG Allocation'!E30+'Revision No. 1'!E30</f>
        <v>241025</v>
      </c>
      <c r="F30" s="83">
        <f>'Original ABG Allocation'!F30+'Revision No. 1'!F30</f>
        <v>280619</v>
      </c>
      <c r="G30" s="83">
        <f>'Original ABG Allocation'!G30+'Revision No. 1'!G30</f>
        <v>27364.4441362052</v>
      </c>
      <c r="H30" s="83">
        <f>'Original ABG Allocation'!H30+'Revision No. 1'!H30</f>
        <v>39689</v>
      </c>
      <c r="I30" s="84">
        <f>'Original ABG Allocation'!I30+'Revision No. 1'!I30</f>
        <v>2767401</v>
      </c>
      <c r="J30" s="85">
        <f t="shared" si="0"/>
        <v>8849436.444136206</v>
      </c>
      <c r="K30" s="86"/>
      <c r="BP30" s="77"/>
    </row>
    <row r="31" spans="1:68" ht="12.75">
      <c r="A31" s="81" t="s">
        <v>48</v>
      </c>
      <c r="B31" s="82" t="str">
        <f>+'Original ABG Allocation'!B31</f>
        <v>LANCASTER</v>
      </c>
      <c r="C31" s="83">
        <f>'Original ABG Allocation'!C31+'Revision No. 1'!C31</f>
        <v>5736614</v>
      </c>
      <c r="D31" s="83">
        <f>'Original ABG Allocation'!D31+'Revision No. 1'!D31</f>
        <v>49608</v>
      </c>
      <c r="E31" s="83">
        <f>'Original ABG Allocation'!E31+'Revision No. 1'!E31</f>
        <v>310092</v>
      </c>
      <c r="F31" s="83">
        <f>'Original ABG Allocation'!F31+'Revision No. 1'!F31</f>
        <v>92102</v>
      </c>
      <c r="G31" s="83">
        <f>'Original ABG Allocation'!G31+'Revision No. 1'!G31</f>
        <v>30430.063801313063</v>
      </c>
      <c r="H31" s="83">
        <f>'Original ABG Allocation'!H31+'Revision No. 1'!H31</f>
        <v>44135</v>
      </c>
      <c r="I31" s="84">
        <f>'Original ABG Allocation'!I31+'Revision No. 1'!I31</f>
        <v>2782630.3333333335</v>
      </c>
      <c r="J31" s="85">
        <f t="shared" si="0"/>
        <v>9045611.397134647</v>
      </c>
      <c r="K31" s="86"/>
      <c r="BP31" s="77"/>
    </row>
    <row r="32" spans="1:68" ht="12.75">
      <c r="A32" s="81" t="s">
        <v>49</v>
      </c>
      <c r="B32" s="82" t="str">
        <f>+'Original ABG Allocation'!B32</f>
        <v>CHESTER</v>
      </c>
      <c r="C32" s="83">
        <f>'Original ABG Allocation'!C32+'Revision No. 1'!C32</f>
        <v>3813349</v>
      </c>
      <c r="D32" s="83">
        <f>'Original ABG Allocation'!D32+'Revision No. 1'!D32</f>
        <v>28686</v>
      </c>
      <c r="E32" s="83">
        <f>'Original ABG Allocation'!E32+'Revision No. 1'!E32</f>
        <v>106735</v>
      </c>
      <c r="F32" s="83">
        <f>'Original ABG Allocation'!F32+'Revision No. 1'!F32</f>
        <v>48876</v>
      </c>
      <c r="G32" s="83">
        <f>'Original ABG Allocation'!G32+'Revision No. 1'!G32</f>
        <v>23511.004596248964</v>
      </c>
      <c r="H32" s="83">
        <f>'Original ABG Allocation'!H32+'Revision No. 1'!H32</f>
        <v>34100</v>
      </c>
      <c r="I32" s="84">
        <f>'Original ABG Allocation'!I32+'Revision No. 1'!I32</f>
        <v>1084877</v>
      </c>
      <c r="J32" s="85">
        <f t="shared" si="0"/>
        <v>5140134.004596248</v>
      </c>
      <c r="K32" s="86"/>
      <c r="BP32" s="77"/>
    </row>
    <row r="33" spans="1:68" ht="12.75">
      <c r="A33" s="81" t="s">
        <v>50</v>
      </c>
      <c r="B33" s="82" t="str">
        <f>+'Original ABG Allocation'!B33</f>
        <v>MONTGOMERY</v>
      </c>
      <c r="C33" s="83">
        <f>'Original ABG Allocation'!C33+'Revision No. 1'!C33</f>
        <v>8373485</v>
      </c>
      <c r="D33" s="83">
        <f>'Original ABG Allocation'!D33+'Revision No. 1'!D33</f>
        <v>59007</v>
      </c>
      <c r="E33" s="83">
        <f>'Original ABG Allocation'!E33+'Revision No. 1'!E33</f>
        <v>264043</v>
      </c>
      <c r="F33" s="83">
        <f>'Original ABG Allocation'!F33+'Revision No. 1'!F33</f>
        <v>269056</v>
      </c>
      <c r="G33" s="83">
        <f>'Original ABG Allocation'!G33+'Revision No. 1'!G33</f>
        <v>41770.12729408787</v>
      </c>
      <c r="H33" s="83">
        <f>'Original ABG Allocation'!H33+'Revision No. 1'!H33</f>
        <v>60583</v>
      </c>
      <c r="I33" s="84">
        <f>'Original ABG Allocation'!I33+'Revision No. 1'!I33</f>
        <v>3534305</v>
      </c>
      <c r="J33" s="85">
        <f t="shared" si="0"/>
        <v>12602249.127294088</v>
      </c>
      <c r="K33" s="86"/>
      <c r="BP33" s="77"/>
    </row>
    <row r="34" spans="1:68" ht="12.75">
      <c r="A34" s="81" t="s">
        <v>51</v>
      </c>
      <c r="B34" s="82" t="str">
        <f>+'Original ABG Allocation'!B34</f>
        <v>BUCKS</v>
      </c>
      <c r="C34" s="83">
        <f>'Original ABG Allocation'!C34+'Revision No. 1'!C34</f>
        <v>5370522</v>
      </c>
      <c r="D34" s="83">
        <f>'Original ABG Allocation'!D34+'Revision No. 1'!D34</f>
        <v>51714</v>
      </c>
      <c r="E34" s="83">
        <f>'Original ABG Allocation'!E34+'Revision No. 1'!E34</f>
        <v>235303</v>
      </c>
      <c r="F34" s="83">
        <f>'Original ABG Allocation'!F34+'Revision No. 1'!F34</f>
        <v>115716</v>
      </c>
      <c r="G34" s="83">
        <f>'Original ABG Allocation'!G34+'Revision No. 1'!G34</f>
        <v>31405.378473015255</v>
      </c>
      <c r="H34" s="83">
        <f>'Original ABG Allocation'!H34+'Revision No. 1'!H34</f>
        <v>45550</v>
      </c>
      <c r="I34" s="84">
        <f>'Original ABG Allocation'!I34+'Revision No. 1'!I34</f>
        <v>1507104</v>
      </c>
      <c r="J34" s="85">
        <f t="shared" si="0"/>
        <v>7357314.3784730155</v>
      </c>
      <c r="K34" s="86"/>
      <c r="BP34" s="77"/>
    </row>
    <row r="35" spans="1:68" ht="12.75">
      <c r="A35" s="81" t="s">
        <v>52</v>
      </c>
      <c r="B35" s="82" t="str">
        <f>+'Original ABG Allocation'!B35</f>
        <v>DELAWARE</v>
      </c>
      <c r="C35" s="83">
        <f>'Original ABG Allocation'!C35+'Revision No. 1'!C35</f>
        <v>8193734</v>
      </c>
      <c r="D35" s="83">
        <f>'Original ABG Allocation'!D35+'Revision No. 1'!D35</f>
        <v>69558</v>
      </c>
      <c r="E35" s="83">
        <f>'Original ABG Allocation'!E35+'Revision No. 1'!E35</f>
        <v>416310</v>
      </c>
      <c r="F35" s="83">
        <f>'Original ABG Allocation'!F35+'Revision No. 1'!F35</f>
        <v>121005</v>
      </c>
      <c r="G35" s="83">
        <f>'Original ABG Allocation'!G35+'Revision No. 1'!G35</f>
        <v>32454.802570496962</v>
      </c>
      <c r="H35" s="83">
        <f>'Original ABG Allocation'!H35+'Revision No. 1'!H35</f>
        <v>47071</v>
      </c>
      <c r="I35" s="84">
        <f>'Original ABG Allocation'!I35+'Revision No. 1'!I35</f>
        <v>1441703</v>
      </c>
      <c r="J35" s="85">
        <f t="shared" si="0"/>
        <v>10321835.802570498</v>
      </c>
      <c r="K35" s="86"/>
      <c r="BP35" s="77"/>
    </row>
    <row r="36" spans="1:68" ht="12.75">
      <c r="A36" s="81" t="s">
        <v>53</v>
      </c>
      <c r="B36" s="82" t="str">
        <f>+'Original ABG Allocation'!B36</f>
        <v>PHILADELPHIA</v>
      </c>
      <c r="C36" s="83">
        <f>'Original ABG Allocation'!C36+'Revision No. 1'!C36</f>
        <v>55500922</v>
      </c>
      <c r="D36" s="83">
        <f>'Original ABG Allocation'!D36+'Revision No. 1'!D36</f>
        <v>425646</v>
      </c>
      <c r="E36" s="83">
        <f>'Original ABG Allocation'!E36+'Revision No. 1'!E36</f>
        <v>3173488</v>
      </c>
      <c r="F36" s="83">
        <f>'Original ABG Allocation'!F36+'Revision No. 1'!F36</f>
        <v>989424</v>
      </c>
      <c r="G36" s="83">
        <f>'Original ABG Allocation'!G36+'Revision No. 1'!G36</f>
        <v>166973.0243098197</v>
      </c>
      <c r="H36" s="83">
        <f>'Original ABG Allocation'!H36+'Revision No. 1'!H36</f>
        <v>242176</v>
      </c>
      <c r="I36" s="84">
        <f>'Original ABG Allocation'!I36+'Revision No. 1'!I36</f>
        <v>6341699.75</v>
      </c>
      <c r="J36" s="85">
        <f t="shared" si="0"/>
        <v>66840328.77430982</v>
      </c>
      <c r="K36" s="86"/>
      <c r="BP36" s="77"/>
    </row>
    <row r="37" spans="1:68" ht="12.75">
      <c r="A37" s="81" t="s">
        <v>54</v>
      </c>
      <c r="B37" s="82" t="str">
        <f>+'Original ABG Allocation'!B37</f>
        <v>BERKS</v>
      </c>
      <c r="C37" s="83">
        <f>'Original ABG Allocation'!C37+'Revision No. 1'!C37</f>
        <v>6094818</v>
      </c>
      <c r="D37" s="83">
        <f>'Original ABG Allocation'!D37+'Revision No. 1'!D37</f>
        <v>58791</v>
      </c>
      <c r="E37" s="83">
        <f>'Original ABG Allocation'!E37+'Revision No. 1'!E37</f>
        <v>418821</v>
      </c>
      <c r="F37" s="83">
        <f>'Original ABG Allocation'!F37+'Revision No. 1'!F37</f>
        <v>180362</v>
      </c>
      <c r="G37" s="83">
        <f>'Original ABG Allocation'!G37+'Revision No. 1'!G37</f>
        <v>29936.654043079758</v>
      </c>
      <c r="H37" s="83">
        <f>'Original ABG Allocation'!H37+'Revision No. 1'!H37</f>
        <v>43420</v>
      </c>
      <c r="I37" s="84">
        <f>'Original ABG Allocation'!I37+'Revision No. 1'!I37</f>
        <v>1488615</v>
      </c>
      <c r="J37" s="85">
        <f t="shared" si="0"/>
        <v>8314763.654043079</v>
      </c>
      <c r="K37" s="86"/>
      <c r="BP37" s="77"/>
    </row>
    <row r="38" spans="1:68" ht="12.75">
      <c r="A38" s="81" t="s">
        <v>55</v>
      </c>
      <c r="B38" s="82" t="str">
        <f>+'Original ABG Allocation'!B38</f>
        <v>LEHIGH</v>
      </c>
      <c r="C38" s="83">
        <f>'Original ABG Allocation'!C38+'Revision No. 1'!C38</f>
        <v>4600144</v>
      </c>
      <c r="D38" s="83">
        <f>'Original ABG Allocation'!D38+'Revision No. 1'!D38</f>
        <v>43113</v>
      </c>
      <c r="E38" s="83">
        <f>'Original ABG Allocation'!E38+'Revision No. 1'!E38</f>
        <v>134517</v>
      </c>
      <c r="F38" s="83">
        <f>'Original ABG Allocation'!F38+'Revision No. 1'!F38</f>
        <v>54723</v>
      </c>
      <c r="G38" s="83">
        <f>'Original ABG Allocation'!G38+'Revision No. 1'!G38</f>
        <v>21987.85427692298</v>
      </c>
      <c r="H38" s="83">
        <f>'Original ABG Allocation'!H38+'Revision No. 1'!H38</f>
        <v>31890</v>
      </c>
      <c r="I38" s="84">
        <f>'Original ABG Allocation'!I38+'Revision No. 1'!I38</f>
        <v>1340898</v>
      </c>
      <c r="J38" s="85">
        <f aca="true" t="shared" si="1" ref="J38:J57">SUM(C38:I38)</f>
        <v>6227272.8542769225</v>
      </c>
      <c r="K38" s="86"/>
      <c r="BP38" s="77"/>
    </row>
    <row r="39" spans="1:68" ht="12.75">
      <c r="A39" s="81" t="s">
        <v>56</v>
      </c>
      <c r="B39" s="82" t="str">
        <f>+'Original ABG Allocation'!B39</f>
        <v>NORTHAMPTON</v>
      </c>
      <c r="C39" s="83">
        <f>'Original ABG Allocation'!C39+'Revision No. 1'!C39</f>
        <v>4101634</v>
      </c>
      <c r="D39" s="83">
        <f>'Original ABG Allocation'!D39+'Revision No. 1'!D39</f>
        <v>38370</v>
      </c>
      <c r="E39" s="83">
        <f>'Original ABG Allocation'!E39+'Revision No. 1'!E39</f>
        <v>240100</v>
      </c>
      <c r="F39" s="83">
        <f>'Original ABG Allocation'!F39+'Revision No. 1'!F39</f>
        <v>101791</v>
      </c>
      <c r="G39" s="83">
        <f>'Original ABG Allocation'!G39+'Revision No. 1'!G39</f>
        <v>17572.20372885513</v>
      </c>
      <c r="H39" s="83">
        <f>'Original ABG Allocation'!H39+'Revision No. 1'!H39</f>
        <v>25486</v>
      </c>
      <c r="I39" s="84">
        <f>'Original ABG Allocation'!I39+'Revision No. 1'!I39</f>
        <v>1570116.6666666667</v>
      </c>
      <c r="J39" s="85">
        <f t="shared" si="1"/>
        <v>6095069.870395523</v>
      </c>
      <c r="K39" s="86"/>
      <c r="BP39" s="77"/>
    </row>
    <row r="40" spans="1:68" ht="12.75">
      <c r="A40" s="81" t="s">
        <v>57</v>
      </c>
      <c r="B40" s="82" t="str">
        <f>+'Original ABG Allocation'!B40</f>
        <v>PIKE</v>
      </c>
      <c r="C40" s="83">
        <f>'Original ABG Allocation'!C40+'Revision No. 1'!C40</f>
        <v>761873</v>
      </c>
      <c r="D40" s="83">
        <f>'Original ABG Allocation'!D40+'Revision No. 1'!D40</f>
        <v>6348</v>
      </c>
      <c r="E40" s="83">
        <f>'Original ABG Allocation'!E40+'Revision No. 1'!E40</f>
        <v>44300</v>
      </c>
      <c r="F40" s="83">
        <f>'Original ABG Allocation'!F40+'Revision No. 1'!F40</f>
        <v>21183</v>
      </c>
      <c r="G40" s="83">
        <f>'Original ABG Allocation'!G40+'Revision No. 1'!G40</f>
        <v>7038.367862551763</v>
      </c>
      <c r="H40" s="83">
        <f>'Original ABG Allocation'!H40+'Revision No. 1'!H40</f>
        <v>10207</v>
      </c>
      <c r="I40" s="84">
        <f>'Original ABG Allocation'!I40+'Revision No. 1'!I40</f>
        <v>549833.6599999999</v>
      </c>
      <c r="J40" s="85">
        <f t="shared" si="1"/>
        <v>1400783.0278625516</v>
      </c>
      <c r="K40" s="86"/>
      <c r="BP40" s="77"/>
    </row>
    <row r="41" spans="1:68" ht="12.75">
      <c r="A41" s="81" t="s">
        <v>58</v>
      </c>
      <c r="B41" s="82" t="str">
        <f>+'Original ABG Allocation'!B41</f>
        <v>B/S/S/T</v>
      </c>
      <c r="C41" s="83">
        <f>'Original ABG Allocation'!C41+'Revision No. 1'!C41</f>
        <v>4042805</v>
      </c>
      <c r="D41" s="83">
        <f>'Original ABG Allocation'!D41+'Revision No. 1'!D41</f>
        <v>35295</v>
      </c>
      <c r="E41" s="83">
        <f>'Original ABG Allocation'!E41+'Revision No. 1'!E41</f>
        <v>143213</v>
      </c>
      <c r="F41" s="83">
        <f>'Original ABG Allocation'!F41+'Revision No. 1'!F41</f>
        <v>119449</v>
      </c>
      <c r="G41" s="83">
        <f>'Original ABG Allocation'!G41+'Revision No. 1'!G41</f>
        <v>18413.42430890706</v>
      </c>
      <c r="H41" s="83">
        <f>'Original ABG Allocation'!H41+'Revision No. 1'!H41</f>
        <v>26706</v>
      </c>
      <c r="I41" s="84">
        <f>'Original ABG Allocation'!I41+'Revision No. 1'!I41</f>
        <v>1277666</v>
      </c>
      <c r="J41" s="85">
        <f t="shared" si="1"/>
        <v>5663547.424308907</v>
      </c>
      <c r="K41" s="86"/>
      <c r="BP41" s="77"/>
    </row>
    <row r="42" spans="1:68" ht="12.75">
      <c r="A42" s="81" t="s">
        <v>59</v>
      </c>
      <c r="B42" s="82" t="str">
        <f>+'Original ABG Allocation'!B42</f>
        <v>LUZERNE/WYOMING</v>
      </c>
      <c r="C42" s="83">
        <f>'Original ABG Allocation'!C42+'Revision No. 1'!C42</f>
        <v>9266986</v>
      </c>
      <c r="D42" s="83">
        <f>'Original ABG Allocation'!D42+'Revision No. 1'!D42</f>
        <v>85998</v>
      </c>
      <c r="E42" s="83">
        <f>'Original ABG Allocation'!E42+'Revision No. 1'!E42</f>
        <v>328220</v>
      </c>
      <c r="F42" s="83">
        <f>'Original ABG Allocation'!F42+'Revision No. 1'!F42</f>
        <v>201136</v>
      </c>
      <c r="G42" s="83">
        <f>'Original ABG Allocation'!G42+'Revision No. 1'!G42</f>
        <v>25292.546894422587</v>
      </c>
      <c r="H42" s="83">
        <f>'Original ABG Allocation'!H42+'Revision No. 1'!H42</f>
        <v>36684</v>
      </c>
      <c r="I42" s="84">
        <f>'Original ABG Allocation'!I42+'Revision No. 1'!I42</f>
        <v>647550.92</v>
      </c>
      <c r="J42" s="85">
        <f t="shared" si="1"/>
        <v>10591867.466894422</v>
      </c>
      <c r="K42" s="86"/>
      <c r="BP42" s="77"/>
    </row>
    <row r="43" spans="1:68" ht="12.75">
      <c r="A43" s="81" t="s">
        <v>60</v>
      </c>
      <c r="B43" s="82" t="str">
        <f>+'Original ABG Allocation'!B43</f>
        <v>LACKAWANNA</v>
      </c>
      <c r="C43" s="83">
        <f>'Original ABG Allocation'!C43+'Revision No. 1'!C43</f>
        <v>5175336</v>
      </c>
      <c r="D43" s="83">
        <f>'Original ABG Allocation'!D43+'Revision No. 1'!D43</f>
        <v>50724</v>
      </c>
      <c r="E43" s="83">
        <f>'Original ABG Allocation'!E43+'Revision No. 1'!E43</f>
        <v>492000</v>
      </c>
      <c r="F43" s="83">
        <f>'Original ABG Allocation'!F43+'Revision No. 1'!F43</f>
        <v>157672</v>
      </c>
      <c r="G43" s="83">
        <f>'Original ABG Allocation'!G43+'Revision No. 1'!G43</f>
        <v>15364.572100723179</v>
      </c>
      <c r="H43" s="83">
        <f>'Original ABG Allocation'!H43+'Revision No. 1'!H43</f>
        <v>22284</v>
      </c>
      <c r="I43" s="84">
        <f>'Original ABG Allocation'!I43+'Revision No. 1'!I43</f>
        <v>1367650</v>
      </c>
      <c r="J43" s="85">
        <f t="shared" si="1"/>
        <v>7281030.572100723</v>
      </c>
      <c r="K43" s="86"/>
      <c r="BP43" s="77"/>
    </row>
    <row r="44" spans="1:68" ht="12.75">
      <c r="A44" s="81" t="s">
        <v>61</v>
      </c>
      <c r="B44" s="82" t="str">
        <f>+'Original ABG Allocation'!B44</f>
        <v>CARBON</v>
      </c>
      <c r="C44" s="83">
        <f>'Original ABG Allocation'!C44+'Revision No. 1'!C44</f>
        <v>1210397</v>
      </c>
      <c r="D44" s="83">
        <f>'Original ABG Allocation'!D44+'Revision No. 1'!D44</f>
        <v>11052</v>
      </c>
      <c r="E44" s="83">
        <f>'Original ABG Allocation'!E44+'Revision No. 1'!E44</f>
        <v>53849</v>
      </c>
      <c r="F44" s="83">
        <f>'Original ABG Allocation'!F44+'Revision No. 1'!F44</f>
        <v>36195</v>
      </c>
      <c r="G44" s="83">
        <f>'Original ABG Allocation'!G44+'Revision No. 1'!G44</f>
        <v>6422.6194580116535</v>
      </c>
      <c r="H44" s="83">
        <f>'Original ABG Allocation'!H44+'Revision No. 1'!H44</f>
        <v>9315</v>
      </c>
      <c r="I44" s="84">
        <f>'Original ABG Allocation'!I44+'Revision No. 1'!I44</f>
        <v>653910</v>
      </c>
      <c r="J44" s="85">
        <f t="shared" si="1"/>
        <v>1981140.6194580116</v>
      </c>
      <c r="K44" s="86"/>
      <c r="BP44" s="77"/>
    </row>
    <row r="45" spans="1:68" ht="12.75">
      <c r="A45" s="81" t="s">
        <v>62</v>
      </c>
      <c r="B45" s="82" t="str">
        <f>+'Original ABG Allocation'!B45</f>
        <v>SCHUYLKILL</v>
      </c>
      <c r="C45" s="83">
        <f>'Original ABG Allocation'!C45+'Revision No. 1'!C45</f>
        <v>4602717</v>
      </c>
      <c r="D45" s="83">
        <f>'Original ABG Allocation'!D45+'Revision No. 1'!D45</f>
        <v>45372</v>
      </c>
      <c r="E45" s="83">
        <f>'Original ABG Allocation'!E45+'Revision No. 1'!E45</f>
        <v>255781</v>
      </c>
      <c r="F45" s="83">
        <f>'Original ABG Allocation'!F45+'Revision No. 1'!F45</f>
        <v>67501</v>
      </c>
      <c r="G45" s="83">
        <f>'Original ABG Allocation'!G45+'Revision No. 1'!G45</f>
        <v>14500.706341075538</v>
      </c>
      <c r="H45" s="83">
        <f>'Original ABG Allocation'!H45+'Revision No. 1'!H45</f>
        <v>21031</v>
      </c>
      <c r="I45" s="84">
        <f>'Original ABG Allocation'!I45+'Revision No. 1'!I45</f>
        <v>631108</v>
      </c>
      <c r="J45" s="85">
        <f t="shared" si="1"/>
        <v>5638010.706341076</v>
      </c>
      <c r="K45" s="86"/>
      <c r="BP45" s="77"/>
    </row>
    <row r="46" spans="1:68" ht="12.75">
      <c r="A46" s="81" t="s">
        <v>63</v>
      </c>
      <c r="B46" s="82" t="str">
        <f>+'Original ABG Allocation'!B46</f>
        <v>CLEARFIELD</v>
      </c>
      <c r="C46" s="83">
        <f>'Original ABG Allocation'!C46+'Revision No. 1'!C46</f>
        <v>2248073</v>
      </c>
      <c r="D46" s="83">
        <f>'Original ABG Allocation'!D46+'Revision No. 1'!D46</f>
        <v>19917</v>
      </c>
      <c r="E46" s="83">
        <f>'Original ABG Allocation'!E46+'Revision No. 1'!E46</f>
        <v>126000</v>
      </c>
      <c r="F46" s="83">
        <f>'Original ABG Allocation'!F46+'Revision No. 1'!F46</f>
        <v>118602</v>
      </c>
      <c r="G46" s="83">
        <f>'Original ABG Allocation'!G46+'Revision No. 1'!G46</f>
        <v>9332.889545993614</v>
      </c>
      <c r="H46" s="83">
        <f>'Original ABG Allocation'!H46+'Revision No. 1'!H46</f>
        <v>13536</v>
      </c>
      <c r="I46" s="84">
        <f>'Original ABG Allocation'!I46+'Revision No. 1'!I46</f>
        <v>1268502.6</v>
      </c>
      <c r="J46" s="85">
        <f t="shared" si="1"/>
        <v>3803963.4895459935</v>
      </c>
      <c r="K46" s="86"/>
      <c r="BP46" s="77"/>
    </row>
    <row r="47" spans="1:68" ht="12.75">
      <c r="A47" s="81" t="s">
        <v>64</v>
      </c>
      <c r="B47" s="82" t="str">
        <f>+'Original ABG Allocation'!B47</f>
        <v>JEFFERSON</v>
      </c>
      <c r="C47" s="83">
        <f>'Original ABG Allocation'!C47+'Revision No. 1'!C47</f>
        <v>1266572</v>
      </c>
      <c r="D47" s="83">
        <f>'Original ABG Allocation'!D47+'Revision No. 1'!D47</f>
        <v>12900</v>
      </c>
      <c r="E47" s="83">
        <f>'Original ABG Allocation'!E47+'Revision No. 1'!E47</f>
        <v>99204</v>
      </c>
      <c r="F47" s="83">
        <f>'Original ABG Allocation'!F47+'Revision No. 1'!F47</f>
        <v>34871</v>
      </c>
      <c r="G47" s="83">
        <f>'Original ABG Allocation'!G47+'Revision No. 1'!G47</f>
        <v>4843.5852095626515</v>
      </c>
      <c r="H47" s="83">
        <f>'Original ABG Allocation'!H47+'Revision No. 1'!H47</f>
        <v>7025</v>
      </c>
      <c r="I47" s="84">
        <f>'Original ABG Allocation'!I47+'Revision No. 1'!I47</f>
        <v>404720</v>
      </c>
      <c r="J47" s="85">
        <f t="shared" si="1"/>
        <v>1830135.5852095627</v>
      </c>
      <c r="K47" s="86"/>
      <c r="BP47" s="77"/>
    </row>
    <row r="48" spans="1:68" ht="12.75">
      <c r="A48" s="81" t="s">
        <v>65</v>
      </c>
      <c r="B48" s="82" t="str">
        <f>+'Original ABG Allocation'!B48</f>
        <v>FOREST/WARREN</v>
      </c>
      <c r="C48" s="83">
        <f>'Original ABG Allocation'!C48+'Revision No. 1'!C48</f>
        <v>1027780</v>
      </c>
      <c r="D48" s="83">
        <f>'Original ABG Allocation'!D48+'Revision No. 1'!D48</f>
        <v>8565</v>
      </c>
      <c r="E48" s="83">
        <f>'Original ABG Allocation'!E48+'Revision No. 1'!E48</f>
        <v>53025</v>
      </c>
      <c r="F48" s="83">
        <f>'Original ABG Allocation'!F48+'Revision No. 1'!F48</f>
        <v>30471</v>
      </c>
      <c r="G48" s="83">
        <f>'Original ABG Allocation'!G48+'Revision No. 1'!G48</f>
        <v>5730.734041188982</v>
      </c>
      <c r="H48" s="83">
        <f>'Original ABG Allocation'!H48+'Revision No. 1'!H48</f>
        <v>8311</v>
      </c>
      <c r="I48" s="84">
        <f>'Original ABG Allocation'!I48+'Revision No. 1'!I48</f>
        <v>551999</v>
      </c>
      <c r="J48" s="85">
        <f t="shared" si="1"/>
        <v>1685881.734041189</v>
      </c>
      <c r="K48" s="86"/>
      <c r="BP48" s="77"/>
    </row>
    <row r="49" spans="1:68" ht="12.75">
      <c r="A49" s="81" t="s">
        <v>66</v>
      </c>
      <c r="B49" s="82" t="str">
        <f>+'Original ABG Allocation'!B49</f>
        <v>VENANGO</v>
      </c>
      <c r="C49" s="83">
        <f>'Original ABG Allocation'!C49+'Revision No. 1'!C49</f>
        <v>1288333</v>
      </c>
      <c r="D49" s="83">
        <f>'Original ABG Allocation'!D49+'Revision No. 1'!D49</f>
        <v>12141</v>
      </c>
      <c r="E49" s="83">
        <f>'Original ABG Allocation'!E49+'Revision No. 1'!E49</f>
        <v>72359</v>
      </c>
      <c r="F49" s="83">
        <f>'Original ABG Allocation'!F49+'Revision No. 1'!F49</f>
        <v>47359</v>
      </c>
      <c r="G49" s="83">
        <f>'Original ABG Allocation'!G49+'Revision No. 1'!G49</f>
        <v>5981.038455895294</v>
      </c>
      <c r="H49" s="83">
        <f>'Original ABG Allocation'!H49+'Revision No. 1'!H49</f>
        <v>8674</v>
      </c>
      <c r="I49" s="84">
        <f>'Original ABG Allocation'!I49+'Revision No. 1'!I49</f>
        <v>597402</v>
      </c>
      <c r="J49" s="85">
        <f t="shared" si="1"/>
        <v>2032249.0384558954</v>
      </c>
      <c r="K49" s="86"/>
      <c r="BP49" s="77"/>
    </row>
    <row r="50" spans="1:68" ht="12.75">
      <c r="A50" s="81" t="s">
        <v>67</v>
      </c>
      <c r="B50" s="82" t="str">
        <f>+'Original ABG Allocation'!B50</f>
        <v>ARMSTRONG</v>
      </c>
      <c r="C50" s="83">
        <f>'Original ABG Allocation'!C50+'Revision No. 1'!C50</f>
        <v>1978356</v>
      </c>
      <c r="D50" s="83">
        <f>'Original ABG Allocation'!D50+'Revision No. 1'!D50</f>
        <v>18873</v>
      </c>
      <c r="E50" s="83">
        <f>'Original ABG Allocation'!E50+'Revision No. 1'!E50</f>
        <v>226043</v>
      </c>
      <c r="F50" s="83">
        <f>'Original ABG Allocation'!F50+'Revision No. 1'!F50</f>
        <v>91595</v>
      </c>
      <c r="G50" s="83">
        <f>'Original ABG Allocation'!G50+'Revision No. 1'!G50</f>
        <v>8167.665199130619</v>
      </c>
      <c r="H50" s="83">
        <f>'Original ABG Allocation'!H50+'Revision No. 1'!H50</f>
        <v>11846</v>
      </c>
      <c r="I50" s="84">
        <f>'Original ABG Allocation'!I50+'Revision No. 1'!I50</f>
        <v>577516</v>
      </c>
      <c r="J50" s="85">
        <f t="shared" si="1"/>
        <v>2912396.665199131</v>
      </c>
      <c r="K50" s="86"/>
      <c r="BP50" s="77"/>
    </row>
    <row r="51" spans="1:68" ht="12.75">
      <c r="A51" s="81" t="s">
        <v>68</v>
      </c>
      <c r="B51" s="82" t="str">
        <f>+'Original ABG Allocation'!B51</f>
        <v>LAWRENCE</v>
      </c>
      <c r="C51" s="83">
        <f>'Original ABG Allocation'!C51+'Revision No. 1'!C51</f>
        <v>2092750</v>
      </c>
      <c r="D51" s="83">
        <f>'Original ABG Allocation'!D51+'Revision No. 1'!D51</f>
        <v>19851</v>
      </c>
      <c r="E51" s="83">
        <f>'Original ABG Allocation'!E51+'Revision No. 1'!E51</f>
        <v>118632</v>
      </c>
      <c r="F51" s="83">
        <f>'Original ABG Allocation'!F51+'Revision No. 1'!F51</f>
        <v>52991</v>
      </c>
      <c r="G51" s="83">
        <f>'Original ABG Allocation'!G51+'Revision No. 1'!G51</f>
        <v>8424.75861134148</v>
      </c>
      <c r="H51" s="83">
        <f>'Original ABG Allocation'!H51+'Revision No. 1'!H51</f>
        <v>12219</v>
      </c>
      <c r="I51" s="84">
        <f>'Original ABG Allocation'!I51+'Revision No. 1'!I51</f>
        <v>553234.72</v>
      </c>
      <c r="J51" s="85">
        <f t="shared" si="1"/>
        <v>2858102.4786113417</v>
      </c>
      <c r="K51" s="86"/>
      <c r="BP51" s="77"/>
    </row>
    <row r="52" spans="1:68" ht="12.75">
      <c r="A52" s="81" t="s">
        <v>69</v>
      </c>
      <c r="B52" s="82" t="str">
        <f>+'Original ABG Allocation'!B52</f>
        <v>MERCER</v>
      </c>
      <c r="C52" s="83">
        <f>'Original ABG Allocation'!C52+'Revision No. 1'!C52</f>
        <v>2328492</v>
      </c>
      <c r="D52" s="83">
        <f>'Original ABG Allocation'!D52+'Revision No. 1'!D52</f>
        <v>20079</v>
      </c>
      <c r="E52" s="83">
        <f>'Original ABG Allocation'!E52+'Revision No. 1'!E52</f>
        <v>121373</v>
      </c>
      <c r="F52" s="83">
        <f>'Original ABG Allocation'!F52+'Revision No. 1'!F52</f>
        <v>67068</v>
      </c>
      <c r="G52" s="83">
        <f>'Original ABG Allocation'!G52+'Revision No. 1'!G52</f>
        <v>10474.147364753302</v>
      </c>
      <c r="H52" s="83">
        <f>'Original ABG Allocation'!H52+'Revision No. 1'!H52</f>
        <v>15191</v>
      </c>
      <c r="I52" s="84">
        <f>'Original ABG Allocation'!I52+'Revision No. 1'!I52</f>
        <v>527044</v>
      </c>
      <c r="J52" s="85">
        <f t="shared" si="1"/>
        <v>3089721.1473647533</v>
      </c>
      <c r="K52" s="86"/>
      <c r="BP52" s="77"/>
    </row>
    <row r="53" spans="1:68" ht="12.75">
      <c r="A53" s="81" t="s">
        <v>70</v>
      </c>
      <c r="B53" s="82" t="str">
        <f>+'Original ABG Allocation'!B53</f>
        <v>MONROE</v>
      </c>
      <c r="C53" s="83">
        <f>'Original ABG Allocation'!C53+'Revision No. 1'!C53</f>
        <v>1732226</v>
      </c>
      <c r="D53" s="83">
        <f>'Original ABG Allocation'!D53+'Revision No. 1'!D53</f>
        <v>11739</v>
      </c>
      <c r="E53" s="83">
        <f>'Original ABG Allocation'!E53+'Revision No. 1'!E53</f>
        <v>77340</v>
      </c>
      <c r="F53" s="83">
        <f>'Original ABG Allocation'!F53+'Revision No. 1'!F53</f>
        <v>76986</v>
      </c>
      <c r="G53" s="83">
        <f>'Original ABG Allocation'!G53+'Revision No. 1'!G53</f>
        <v>14913.240457895585</v>
      </c>
      <c r="H53" s="83">
        <f>'Original ABG Allocation'!H53+'Revision No. 1'!H53</f>
        <v>21630</v>
      </c>
      <c r="I53" s="84">
        <f>'Original ABG Allocation'!I53+'Revision No. 1'!I53</f>
        <v>1234128</v>
      </c>
      <c r="J53" s="85">
        <f t="shared" si="1"/>
        <v>3168962.2404578957</v>
      </c>
      <c r="K53" s="86"/>
      <c r="BP53" s="77"/>
    </row>
    <row r="54" spans="1:68" ht="12.75">
      <c r="A54" s="81" t="s">
        <v>71</v>
      </c>
      <c r="B54" s="82" t="str">
        <f>+'Original ABG Allocation'!B54</f>
        <v>CLARION</v>
      </c>
      <c r="C54" s="83">
        <f>'Original ABG Allocation'!C54+'Revision No. 1'!C54</f>
        <v>954196</v>
      </c>
      <c r="D54" s="83">
        <f>'Original ABG Allocation'!D54+'Revision No. 1'!D54</f>
        <v>8217</v>
      </c>
      <c r="E54" s="83">
        <f>'Original ABG Allocation'!E54+'Revision No. 1'!E54</f>
        <v>68000</v>
      </c>
      <c r="F54" s="83">
        <f>'Original ABG Allocation'!F54+'Revision No. 1'!F54</f>
        <v>32253</v>
      </c>
      <c r="G54" s="83">
        <f>'Original ABG Allocation'!G54+'Revision No. 1'!G54</f>
        <v>4500.877526807845</v>
      </c>
      <c r="H54" s="83">
        <f>'Original ABG Allocation'!H54+'Revision No. 1'!H54</f>
        <v>6527</v>
      </c>
      <c r="I54" s="84">
        <f>'Original ABG Allocation'!I54+'Revision No. 1'!I54</f>
        <v>449716.83</v>
      </c>
      <c r="J54" s="85">
        <f t="shared" si="1"/>
        <v>1523410.707526808</v>
      </c>
      <c r="K54" s="86"/>
      <c r="BP54" s="77"/>
    </row>
    <row r="55" spans="1:68" ht="12.75">
      <c r="A55" s="81" t="s">
        <v>72</v>
      </c>
      <c r="B55" s="82" t="str">
        <f>+'Original ABG Allocation'!B55</f>
        <v>BUTLER</v>
      </c>
      <c r="C55" s="83">
        <f>'Original ABG Allocation'!C55+'Revision No. 1'!C55</f>
        <v>2560110</v>
      </c>
      <c r="D55" s="83">
        <f>'Original ABG Allocation'!D55+'Revision No. 1'!D55</f>
        <v>26082</v>
      </c>
      <c r="E55" s="83">
        <f>'Original ABG Allocation'!E55+'Revision No. 1'!E55</f>
        <v>136927</v>
      </c>
      <c r="F55" s="83">
        <f>'Original ABG Allocation'!F55+'Revision No. 1'!F55</f>
        <v>52846</v>
      </c>
      <c r="G55" s="83">
        <f>'Original ABG Allocation'!G55+'Revision No. 1'!G55</f>
        <v>13832.878579839457</v>
      </c>
      <c r="H55" s="83">
        <f>'Original ABG Allocation'!H55+'Revision No. 1'!H55</f>
        <v>20062</v>
      </c>
      <c r="I55" s="84">
        <f>'Original ABG Allocation'!I55+'Revision No. 1'!I55</f>
        <v>922203</v>
      </c>
      <c r="J55" s="85">
        <f t="shared" si="1"/>
        <v>3732062.8785798396</v>
      </c>
      <c r="K55" s="86"/>
      <c r="BP55" s="77"/>
    </row>
    <row r="56" spans="1:68" ht="12.75">
      <c r="A56" s="81" t="s">
        <v>73</v>
      </c>
      <c r="B56" s="82" t="str">
        <f>+'Original ABG Allocation'!B56</f>
        <v>POTTER</v>
      </c>
      <c r="C56" s="83">
        <f>'Original ABG Allocation'!C56+'Revision No. 1'!C56</f>
        <v>583179</v>
      </c>
      <c r="D56" s="83">
        <f>'Original ABG Allocation'!D56+'Revision No. 1'!D56</f>
        <v>6348</v>
      </c>
      <c r="E56" s="83">
        <f>'Original ABG Allocation'!E56+'Revision No. 1'!E56</f>
        <v>58598</v>
      </c>
      <c r="F56" s="83">
        <f>'Original ABG Allocation'!F56+'Revision No. 1'!F56</f>
        <v>14383</v>
      </c>
      <c r="G56" s="83">
        <f>'Original ABG Allocation'!G56+'Revision No. 1'!G56</f>
        <v>2219.3642916045774</v>
      </c>
      <c r="H56" s="83">
        <f>'Original ABG Allocation'!H56+'Revision No. 1'!H56</f>
        <v>3218</v>
      </c>
      <c r="I56" s="84">
        <f>'Original ABG Allocation'!I56+'Revision No. 1'!I56</f>
        <v>309980</v>
      </c>
      <c r="J56" s="85">
        <f t="shared" si="1"/>
        <v>977925.3642916046</v>
      </c>
      <c r="K56" s="86"/>
      <c r="BP56" s="77"/>
    </row>
    <row r="57" spans="1:68" ht="12.75">
      <c r="A57" s="81" t="s">
        <v>74</v>
      </c>
      <c r="B57" s="82" t="str">
        <f>+'Original ABG Allocation'!B57</f>
        <v>WAYNE</v>
      </c>
      <c r="C57" s="83">
        <f>'Original ABG Allocation'!C57+'Revision No. 1'!C57</f>
        <v>1206678</v>
      </c>
      <c r="D57" s="83">
        <f>'Original ABG Allocation'!D57+'Revision No. 1'!D57</f>
        <v>8874</v>
      </c>
      <c r="E57" s="83">
        <f>'Original ABG Allocation'!E57+'Revision No. 1'!E57</f>
        <v>96314</v>
      </c>
      <c r="F57" s="83">
        <f>'Original ABG Allocation'!F57+'Revision No. 1'!F57</f>
        <v>63950</v>
      </c>
      <c r="G57" s="83">
        <f>'Original ABG Allocation'!G57+'Revision No. 1'!G57</f>
        <v>6628.248624038701</v>
      </c>
      <c r="H57" s="83">
        <f>'Original ABG Allocation'!H57+'Revision No. 1'!H57</f>
        <v>9638</v>
      </c>
      <c r="I57" s="84">
        <f>'Original ABG Allocation'!I57+'Revision No. 1'!I57</f>
        <v>1099425</v>
      </c>
      <c r="J57" s="85">
        <f t="shared" si="1"/>
        <v>2491507.248624039</v>
      </c>
      <c r="K57" s="86"/>
      <c r="BP57" s="77"/>
    </row>
    <row r="58" spans="2:68" ht="13.5" thickBot="1">
      <c r="B58" s="82" t="s">
        <v>147</v>
      </c>
      <c r="C58" s="87">
        <f aca="true" t="shared" si="2" ref="C58:J58">SUM(C6:C57)</f>
        <v>251275475</v>
      </c>
      <c r="D58" s="87">
        <f t="shared" si="2"/>
        <v>2190174</v>
      </c>
      <c r="E58" s="87">
        <f t="shared" si="2"/>
        <v>13916979</v>
      </c>
      <c r="F58" s="87">
        <f t="shared" si="2"/>
        <v>6000000</v>
      </c>
      <c r="G58" s="87">
        <f t="shared" si="2"/>
        <v>973555.0000000001</v>
      </c>
      <c r="H58" s="87">
        <f t="shared" si="2"/>
        <v>1412033</v>
      </c>
      <c r="I58" s="88">
        <f t="shared" si="2"/>
        <v>66002339.8</v>
      </c>
      <c r="J58" s="88">
        <f t="shared" si="2"/>
        <v>341770555.8000001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BP58" s="77"/>
    </row>
    <row r="59" spans="3:9" ht="13.5" thickTop="1">
      <c r="C59" s="89"/>
      <c r="D59" s="89"/>
      <c r="E59" s="89"/>
      <c r="F59" s="89"/>
      <c r="G59" s="89"/>
      <c r="H59" s="89"/>
      <c r="I59" s="89"/>
    </row>
    <row r="61" spans="10:36" ht="12.75">
      <c r="J61" s="25" t="s">
        <v>8</v>
      </c>
      <c r="AC61" s="86"/>
      <c r="AD61" s="86"/>
      <c r="AE61" s="86"/>
      <c r="AF61" s="86"/>
      <c r="AG61" s="86"/>
      <c r="AH61" s="86"/>
      <c r="AI61" s="86"/>
      <c r="AJ61" s="86"/>
    </row>
    <row r="62" spans="2:10" ht="12.75">
      <c r="B62" s="86"/>
      <c r="J62" s="25" t="s">
        <v>8</v>
      </c>
    </row>
    <row r="63" ht="12.75">
      <c r="J63" s="25" t="s">
        <v>8</v>
      </c>
    </row>
    <row r="64" ht="12.75">
      <c r="J64" s="25" t="s">
        <v>8</v>
      </c>
    </row>
    <row r="65" ht="12.75">
      <c r="J65" s="25" t="s">
        <v>8</v>
      </c>
    </row>
    <row r="66" spans="7:30" ht="12.75">
      <c r="G66" s="86"/>
      <c r="H66" s="86"/>
      <c r="I66" s="86"/>
      <c r="J66" s="25" t="s">
        <v>8</v>
      </c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AB66" s="86"/>
      <c r="AC66" s="86"/>
      <c r="AD66" s="86"/>
    </row>
    <row r="67" spans="4:38" ht="12.75">
      <c r="D67" s="86"/>
      <c r="G67" s="86"/>
      <c r="H67" s="86"/>
      <c r="I67" s="86"/>
      <c r="J67" s="25" t="s">
        <v>8</v>
      </c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</row>
    <row r="68" spans="4:38" ht="12.75">
      <c r="D68" s="86"/>
      <c r="G68" s="86"/>
      <c r="H68" s="86"/>
      <c r="I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</row>
    <row r="69" spans="4:38" ht="12.75">
      <c r="D69" s="86"/>
      <c r="G69" s="86"/>
      <c r="H69" s="86"/>
      <c r="I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spans="4:38" ht="12.75">
      <c r="D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</row>
    <row r="71" spans="2:38" ht="12.75">
      <c r="B71" s="86"/>
      <c r="D71" s="86"/>
      <c r="G71" s="86"/>
      <c r="H71" s="86"/>
      <c r="I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</row>
    <row r="72" spans="2:38" ht="12.75">
      <c r="B72" s="86"/>
      <c r="D72" s="86"/>
      <c r="G72" s="86"/>
      <c r="H72" s="86"/>
      <c r="I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</row>
    <row r="114" ht="13.5" thickBot="1">
      <c r="E114" s="90"/>
    </row>
    <row r="115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I6" sqref="I6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148</v>
      </c>
      <c r="B1" s="75"/>
    </row>
    <row r="2" spans="1:4" ht="12.75">
      <c r="A2" s="23" t="s">
        <v>141</v>
      </c>
      <c r="B2" s="76"/>
      <c r="C2" s="120"/>
      <c r="D2" s="120"/>
    </row>
    <row r="3" spans="1:10" ht="12.75">
      <c r="A3" s="26" t="str">
        <f>+'Original ABG Allocation'!A3</f>
        <v>FY 2021-22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80" t="str">
        <f>+'Original ABG Allocation'!G5</f>
        <v>APPRISE</v>
      </c>
      <c r="H5" s="80" t="str">
        <f>+'Original ABG Allocation'!H5</f>
        <v>PROMOTION</v>
      </c>
      <c r="I5" s="58" t="s">
        <v>14</v>
      </c>
      <c r="J5" s="80" t="str">
        <f>+'Original ABG Allocation'!J5</f>
        <v>FUNDS</v>
      </c>
    </row>
    <row r="6" spans="1:10" ht="12.75">
      <c r="A6" s="81" t="s">
        <v>23</v>
      </c>
      <c r="B6" s="82" t="str">
        <f>+'Original ABG Allocation'!B6</f>
        <v>ERIE</v>
      </c>
      <c r="C6" s="83">
        <f>+'Regular BG'!T7</f>
        <v>0</v>
      </c>
      <c r="D6" s="83">
        <f>+'Caregiver Support'!H7</f>
        <v>0</v>
      </c>
      <c r="E6" s="83">
        <f>+'Federal Caregiver Support'!Q7</f>
        <v>0</v>
      </c>
      <c r="F6" s="83">
        <f>+NSIP!J7</f>
        <v>0</v>
      </c>
      <c r="G6" s="83">
        <f>+'PA MEDI'!H7</f>
        <v>0</v>
      </c>
      <c r="H6" s="143">
        <f>'Health Promotion'!O7</f>
        <v>0</v>
      </c>
      <c r="I6" s="83">
        <f>'Other Funds-Revision No. 2'!AF6</f>
        <v>210899</v>
      </c>
      <c r="J6" s="85">
        <f>SUM(C6:I6)</f>
        <v>210899</v>
      </c>
    </row>
    <row r="7" spans="1:10" ht="12.75">
      <c r="A7" s="81" t="s">
        <v>24</v>
      </c>
      <c r="B7" s="82" t="str">
        <f>+'Original ABG Allocation'!B7</f>
        <v>CRAWFORD</v>
      </c>
      <c r="C7" s="83">
        <f>+'Regular BG'!T8</f>
        <v>0</v>
      </c>
      <c r="D7" s="83">
        <f>+'Caregiver Support'!H8</f>
        <v>0</v>
      </c>
      <c r="E7" s="83">
        <f>+'Federal Caregiver Support'!Q8</f>
        <v>0</v>
      </c>
      <c r="F7" s="83">
        <f>+NSIP!J8</f>
        <v>0</v>
      </c>
      <c r="G7" s="83">
        <f>+'PA MEDI'!H8</f>
        <v>0</v>
      </c>
      <c r="H7" s="83">
        <f>'Health Promotion'!O8</f>
        <v>0</v>
      </c>
      <c r="I7" s="83">
        <f>'Other Funds-Revision No. 2'!AF7</f>
        <v>148162</v>
      </c>
      <c r="J7" s="85">
        <f aca="true" t="shared" si="0" ref="J7:J37">SUM(C7:I7)</f>
        <v>148162</v>
      </c>
    </row>
    <row r="8" spans="1:10" ht="12.75">
      <c r="A8" s="81" t="s">
        <v>25</v>
      </c>
      <c r="B8" s="82" t="str">
        <f>+'Original ABG Allocation'!B8</f>
        <v>CAM/ELK/MCKEAN</v>
      </c>
      <c r="C8" s="83">
        <f>+'Regular BG'!T9</f>
        <v>0</v>
      </c>
      <c r="D8" s="83">
        <f>+'Caregiver Support'!H9</f>
        <v>0</v>
      </c>
      <c r="E8" s="83">
        <f>+'Federal Caregiver Support'!Q9</f>
        <v>0</v>
      </c>
      <c r="F8" s="83">
        <f>+NSIP!J9</f>
        <v>0</v>
      </c>
      <c r="G8" s="83">
        <f>+'PA MEDI'!H9</f>
        <v>0</v>
      </c>
      <c r="H8" s="83">
        <f>'Health Promotion'!O9</f>
        <v>0</v>
      </c>
      <c r="I8" s="83">
        <f>'Other Funds-Revision No. 2'!AF8</f>
        <v>61776</v>
      </c>
      <c r="J8" s="85">
        <f t="shared" si="0"/>
        <v>61776</v>
      </c>
    </row>
    <row r="9" spans="1:10" ht="12.75">
      <c r="A9" s="81" t="s">
        <v>26</v>
      </c>
      <c r="B9" s="82" t="str">
        <f>+'Original ABG Allocation'!B9</f>
        <v>BEAVER</v>
      </c>
      <c r="C9" s="83">
        <f>+'Regular BG'!T10</f>
        <v>0</v>
      </c>
      <c r="D9" s="83">
        <f>+'Caregiver Support'!H10</f>
        <v>0</v>
      </c>
      <c r="E9" s="83">
        <f>+'Federal Caregiver Support'!Q10</f>
        <v>0</v>
      </c>
      <c r="F9" s="83">
        <f>+NSIP!J10</f>
        <v>0</v>
      </c>
      <c r="G9" s="83">
        <f>+'PA MEDI'!H10</f>
        <v>0</v>
      </c>
      <c r="H9" s="83">
        <f>'Health Promotion'!O10</f>
        <v>0</v>
      </c>
      <c r="I9" s="83">
        <f>'Other Funds-Revision No. 2'!AF9</f>
        <v>629887</v>
      </c>
      <c r="J9" s="85">
        <f t="shared" si="0"/>
        <v>629887</v>
      </c>
    </row>
    <row r="10" spans="1:10" ht="12.75">
      <c r="A10" s="81" t="s">
        <v>27</v>
      </c>
      <c r="B10" s="82" t="str">
        <f>+'Original ABG Allocation'!B10</f>
        <v>INDIANA</v>
      </c>
      <c r="C10" s="83">
        <f>+'Regular BG'!T11</f>
        <v>0</v>
      </c>
      <c r="D10" s="83">
        <f>+'Caregiver Support'!H11</f>
        <v>0</v>
      </c>
      <c r="E10" s="83">
        <f>+'Federal Caregiver Support'!Q11</f>
        <v>0</v>
      </c>
      <c r="F10" s="83">
        <f>+NSIP!J11</f>
        <v>0</v>
      </c>
      <c r="G10" s="83">
        <f>+'PA MEDI'!H11</f>
        <v>0</v>
      </c>
      <c r="H10" s="83">
        <f>'Health Promotion'!O11</f>
        <v>0</v>
      </c>
      <c r="I10" s="83">
        <f>'Other Funds-Revision No. 2'!AF10</f>
        <v>219783</v>
      </c>
      <c r="J10" s="85">
        <f t="shared" si="0"/>
        <v>219783</v>
      </c>
    </row>
    <row r="11" spans="1:10" ht="12.75">
      <c r="A11" s="81" t="s">
        <v>28</v>
      </c>
      <c r="B11" s="82" t="str">
        <f>+'Original ABG Allocation'!B11</f>
        <v>ALLEGHENY</v>
      </c>
      <c r="C11" s="83">
        <f>+'Regular BG'!T12</f>
        <v>0</v>
      </c>
      <c r="D11" s="83">
        <f>+'Caregiver Support'!H12</f>
        <v>0</v>
      </c>
      <c r="E11" s="83">
        <f>+'Federal Caregiver Support'!Q12</f>
        <v>0</v>
      </c>
      <c r="F11" s="83">
        <f>+NSIP!J12</f>
        <v>0</v>
      </c>
      <c r="G11" s="83">
        <f>+'PA MEDI'!H12</f>
        <v>0</v>
      </c>
      <c r="H11" s="83">
        <f>'Health Promotion'!O12</f>
        <v>0</v>
      </c>
      <c r="I11" s="83">
        <f>'Other Funds-Revision No. 2'!AF11</f>
        <v>119792</v>
      </c>
      <c r="J11" s="85">
        <f t="shared" si="0"/>
        <v>119792</v>
      </c>
    </row>
    <row r="12" spans="1:10" ht="12.75">
      <c r="A12" s="81" t="s">
        <v>29</v>
      </c>
      <c r="B12" s="82" t="str">
        <f>+'Original ABG Allocation'!B12</f>
        <v>WESTMORELAND</v>
      </c>
      <c r="C12" s="83">
        <f>+'Regular BG'!T13</f>
        <v>0</v>
      </c>
      <c r="D12" s="83">
        <f>+'Caregiver Support'!H13</f>
        <v>0</v>
      </c>
      <c r="E12" s="83">
        <f>+'Federal Caregiver Support'!Q13</f>
        <v>0</v>
      </c>
      <c r="F12" s="83">
        <f>+NSIP!J13</f>
        <v>0</v>
      </c>
      <c r="G12" s="83">
        <f>+'PA MEDI'!H13</f>
        <v>0</v>
      </c>
      <c r="H12" s="83">
        <f>'Health Promotion'!O13</f>
        <v>0</v>
      </c>
      <c r="I12" s="83">
        <f>'Other Funds-Revision No. 2'!AF12</f>
        <v>74776</v>
      </c>
      <c r="J12" s="85">
        <f t="shared" si="0"/>
        <v>74776</v>
      </c>
    </row>
    <row r="13" spans="1:10" ht="12.75">
      <c r="A13" s="81" t="s">
        <v>30</v>
      </c>
      <c r="B13" s="82" t="str">
        <f>+'Original ABG Allocation'!B13</f>
        <v>WASH/FAY/GREENE</v>
      </c>
      <c r="C13" s="83">
        <f>+'Regular BG'!T14</f>
        <v>0</v>
      </c>
      <c r="D13" s="83">
        <f>+'Caregiver Support'!H14</f>
        <v>0</v>
      </c>
      <c r="E13" s="83">
        <f>+'Federal Caregiver Support'!Q14</f>
        <v>0</v>
      </c>
      <c r="F13" s="83">
        <f>+NSIP!J14</f>
        <v>0</v>
      </c>
      <c r="G13" s="83">
        <f>+'PA MEDI'!H14</f>
        <v>0</v>
      </c>
      <c r="H13" s="83">
        <f>'Health Promotion'!O14</f>
        <v>0</v>
      </c>
      <c r="I13" s="83">
        <f>'Other Funds-Revision No. 2'!AF13</f>
        <v>121296</v>
      </c>
      <c r="J13" s="85">
        <f t="shared" si="0"/>
        <v>121296</v>
      </c>
    </row>
    <row r="14" spans="1:10" ht="12.75">
      <c r="A14" s="81" t="s">
        <v>31</v>
      </c>
      <c r="B14" s="82" t="str">
        <f>+'Original ABG Allocation'!B14</f>
        <v>SOMERSET</v>
      </c>
      <c r="C14" s="83">
        <f>+'Regular BG'!T15</f>
        <v>0</v>
      </c>
      <c r="D14" s="83">
        <f>+'Caregiver Support'!H15</f>
        <v>0</v>
      </c>
      <c r="E14" s="83">
        <f>+'Federal Caregiver Support'!Q15</f>
        <v>0</v>
      </c>
      <c r="F14" s="83">
        <f>+NSIP!J15</f>
        <v>0</v>
      </c>
      <c r="G14" s="83">
        <f>+'PA MEDI'!H15</f>
        <v>0</v>
      </c>
      <c r="H14" s="83">
        <f>'Health Promotion'!O15</f>
        <v>0</v>
      </c>
      <c r="I14" s="83">
        <f>'Other Funds-Revision No. 2'!AF14</f>
        <v>36144</v>
      </c>
      <c r="J14" s="85">
        <f t="shared" si="0"/>
        <v>36144</v>
      </c>
    </row>
    <row r="15" spans="1:10" ht="12.75">
      <c r="A15" s="81" t="s">
        <v>32</v>
      </c>
      <c r="B15" s="82" t="str">
        <f>+'Original ABG Allocation'!B15</f>
        <v>CAMBRIA</v>
      </c>
      <c r="C15" s="83">
        <f>+'Regular BG'!T16</f>
        <v>0</v>
      </c>
      <c r="D15" s="83">
        <f>+'Caregiver Support'!H16</f>
        <v>0</v>
      </c>
      <c r="E15" s="83">
        <f>+'Federal Caregiver Support'!Q16</f>
        <v>0</v>
      </c>
      <c r="F15" s="83">
        <f>+NSIP!J16</f>
        <v>0</v>
      </c>
      <c r="G15" s="83">
        <f>+'PA MEDI'!H16</f>
        <v>0</v>
      </c>
      <c r="H15" s="83">
        <f>'Health Promotion'!O16</f>
        <v>0</v>
      </c>
      <c r="I15" s="83">
        <f>'Other Funds-Revision No. 2'!AF15</f>
        <v>43768</v>
      </c>
      <c r="J15" s="85">
        <f t="shared" si="0"/>
        <v>43768</v>
      </c>
    </row>
    <row r="16" spans="1:10" ht="12.75">
      <c r="A16" s="81" t="s">
        <v>33</v>
      </c>
      <c r="B16" s="82" t="str">
        <f>+'Original ABG Allocation'!B16</f>
        <v>BLAIR</v>
      </c>
      <c r="C16" s="83">
        <f>+'Regular BG'!T17</f>
        <v>0</v>
      </c>
      <c r="D16" s="83">
        <f>+'Caregiver Support'!H17</f>
        <v>0</v>
      </c>
      <c r="E16" s="83">
        <f>+'Federal Caregiver Support'!Q17</f>
        <v>0</v>
      </c>
      <c r="F16" s="83">
        <f>+NSIP!J17</f>
        <v>0</v>
      </c>
      <c r="G16" s="83">
        <f>+'PA MEDI'!H17</f>
        <v>0</v>
      </c>
      <c r="H16" s="83">
        <f>'Health Promotion'!O17</f>
        <v>0</v>
      </c>
      <c r="I16" s="83">
        <f>'Other Funds-Revision No. 2'!AF16</f>
        <v>159466</v>
      </c>
      <c r="J16" s="85">
        <f t="shared" si="0"/>
        <v>159466</v>
      </c>
    </row>
    <row r="17" spans="1:10" ht="12.75">
      <c r="A17" s="81" t="s">
        <v>34</v>
      </c>
      <c r="B17" s="82" t="str">
        <f>+'Original ABG Allocation'!B17</f>
        <v>BED/FULT/HUNT</v>
      </c>
      <c r="C17" s="83">
        <f>+'Regular BG'!T18</f>
        <v>0</v>
      </c>
      <c r="D17" s="83">
        <f>+'Caregiver Support'!H18</f>
        <v>0</v>
      </c>
      <c r="E17" s="83">
        <f>+'Federal Caregiver Support'!Q18</f>
        <v>0</v>
      </c>
      <c r="F17" s="83">
        <f>+NSIP!J18</f>
        <v>0</v>
      </c>
      <c r="G17" s="83">
        <f>+'PA MEDI'!H18</f>
        <v>0</v>
      </c>
      <c r="H17" s="83">
        <f>'Health Promotion'!O18</f>
        <v>0</v>
      </c>
      <c r="I17" s="83">
        <f>'Other Funds-Revision No. 2'!AF17</f>
        <v>431538</v>
      </c>
      <c r="J17" s="85">
        <f t="shared" si="0"/>
        <v>431538</v>
      </c>
    </row>
    <row r="18" spans="1:10" ht="12.75">
      <c r="A18" s="81" t="s">
        <v>35</v>
      </c>
      <c r="B18" s="82" t="str">
        <f>+'Original ABG Allocation'!B18</f>
        <v>CENTRE</v>
      </c>
      <c r="C18" s="83">
        <f>+'Regular BG'!T19</f>
        <v>0</v>
      </c>
      <c r="D18" s="83">
        <f>+'Caregiver Support'!H19</f>
        <v>0</v>
      </c>
      <c r="E18" s="83">
        <f>+'Federal Caregiver Support'!Q19</f>
        <v>0</v>
      </c>
      <c r="F18" s="83">
        <f>+NSIP!J19</f>
        <v>0</v>
      </c>
      <c r="G18" s="83">
        <f>+'PA MEDI'!H19</f>
        <v>0</v>
      </c>
      <c r="H18" s="83">
        <f>'Health Promotion'!O19</f>
        <v>0</v>
      </c>
      <c r="I18" s="83">
        <f>'Other Funds-Revision No. 2'!AF18</f>
        <v>289869</v>
      </c>
      <c r="J18" s="85">
        <f t="shared" si="0"/>
        <v>289869</v>
      </c>
    </row>
    <row r="19" spans="1:10" ht="12.75">
      <c r="A19" s="81" t="s">
        <v>36</v>
      </c>
      <c r="B19" s="82" t="str">
        <f>+'Original ABG Allocation'!B19</f>
        <v>LYCOM/CLINTON</v>
      </c>
      <c r="C19" s="83">
        <f>+'Regular BG'!T20</f>
        <v>0</v>
      </c>
      <c r="D19" s="83">
        <f>+'Caregiver Support'!H20</f>
        <v>0</v>
      </c>
      <c r="E19" s="83">
        <f>+'Federal Caregiver Support'!Q20</f>
        <v>0</v>
      </c>
      <c r="F19" s="83">
        <f>+NSIP!J20</f>
        <v>0</v>
      </c>
      <c r="G19" s="83">
        <f>+'PA MEDI'!H20</f>
        <v>0</v>
      </c>
      <c r="H19" s="83">
        <f>'Health Promotion'!O20</f>
        <v>0</v>
      </c>
      <c r="I19" s="83">
        <f>'Other Funds-Revision No. 2'!AF19</f>
        <v>652221</v>
      </c>
      <c r="J19" s="85">
        <f t="shared" si="0"/>
        <v>652221</v>
      </c>
    </row>
    <row r="20" spans="1:10" ht="12.75">
      <c r="A20" s="81" t="s">
        <v>37</v>
      </c>
      <c r="B20" s="82" t="str">
        <f>+'Original ABG Allocation'!B20</f>
        <v>COLUM/MONT</v>
      </c>
      <c r="C20" s="83">
        <f>+'Regular BG'!T21</f>
        <v>0</v>
      </c>
      <c r="D20" s="83">
        <f>+'Caregiver Support'!H21</f>
        <v>0</v>
      </c>
      <c r="E20" s="83">
        <f>+'Federal Caregiver Support'!Q21</f>
        <v>0</v>
      </c>
      <c r="F20" s="83">
        <f>+NSIP!J21</f>
        <v>0</v>
      </c>
      <c r="G20" s="83">
        <f>+'PA MEDI'!H21</f>
        <v>0</v>
      </c>
      <c r="H20" s="83">
        <f>'Health Promotion'!O21</f>
        <v>0</v>
      </c>
      <c r="I20" s="83">
        <f>'Other Funds-Revision No. 2'!AF20</f>
        <v>23760</v>
      </c>
      <c r="J20" s="85">
        <f t="shared" si="0"/>
        <v>23760</v>
      </c>
    </row>
    <row r="21" spans="1:10" ht="12.75">
      <c r="A21" s="81" t="s">
        <v>38</v>
      </c>
      <c r="B21" s="82" t="str">
        <f>+'Original ABG Allocation'!B21</f>
        <v>NORTHUMBERLND</v>
      </c>
      <c r="C21" s="83">
        <f>+'Regular BG'!T22</f>
        <v>0</v>
      </c>
      <c r="D21" s="83">
        <f>+'Caregiver Support'!H22</f>
        <v>0</v>
      </c>
      <c r="E21" s="83">
        <f>+'Federal Caregiver Support'!Q22</f>
        <v>0</v>
      </c>
      <c r="F21" s="83">
        <f>+NSIP!J22</f>
        <v>0</v>
      </c>
      <c r="G21" s="83">
        <f>+'PA MEDI'!H22</f>
        <v>0</v>
      </c>
      <c r="H21" s="83">
        <f>'Health Promotion'!O22</f>
        <v>0</v>
      </c>
      <c r="I21" s="83">
        <f>'Other Funds-Revision No. 2'!AF21</f>
        <v>33264</v>
      </c>
      <c r="J21" s="85">
        <f t="shared" si="0"/>
        <v>33264</v>
      </c>
    </row>
    <row r="22" spans="1:10" ht="12.75">
      <c r="A22" s="81" t="s">
        <v>39</v>
      </c>
      <c r="B22" s="82" t="str">
        <f>+'Original ABG Allocation'!B22</f>
        <v>UNION/SNYDER</v>
      </c>
      <c r="C22" s="83">
        <f>+'Regular BG'!T23</f>
        <v>0</v>
      </c>
      <c r="D22" s="83">
        <f>+'Caregiver Support'!H23</f>
        <v>0</v>
      </c>
      <c r="E22" s="83">
        <f>+'Federal Caregiver Support'!Q23</f>
        <v>0</v>
      </c>
      <c r="F22" s="83">
        <f>+NSIP!J23</f>
        <v>0</v>
      </c>
      <c r="G22" s="83">
        <f>+'PA MEDI'!H23</f>
        <v>0</v>
      </c>
      <c r="H22" s="83">
        <f>'Health Promotion'!O23</f>
        <v>0</v>
      </c>
      <c r="I22" s="83">
        <f>'Other Funds-Revision No. 2'!AF22</f>
        <v>56822</v>
      </c>
      <c r="J22" s="85">
        <f t="shared" si="0"/>
        <v>56822</v>
      </c>
    </row>
    <row r="23" spans="1:10" ht="12.75">
      <c r="A23" s="81" t="s">
        <v>40</v>
      </c>
      <c r="B23" s="82" t="str">
        <f>+'Original ABG Allocation'!B23</f>
        <v>MIFF/JUNIATA</v>
      </c>
      <c r="C23" s="83">
        <f>+'Regular BG'!T24</f>
        <v>0</v>
      </c>
      <c r="D23" s="83">
        <f>+'Caregiver Support'!H24</f>
        <v>0</v>
      </c>
      <c r="E23" s="83">
        <f>+'Federal Caregiver Support'!Q24</f>
        <v>0</v>
      </c>
      <c r="F23" s="83">
        <f>+NSIP!J24</f>
        <v>0</v>
      </c>
      <c r="G23" s="83">
        <f>+'PA MEDI'!H24</f>
        <v>0</v>
      </c>
      <c r="H23" s="83">
        <f>'Health Promotion'!O24</f>
        <v>0</v>
      </c>
      <c r="I23" s="83">
        <f>'Other Funds-Revision No. 2'!AF23</f>
        <v>19008</v>
      </c>
      <c r="J23" s="85">
        <f t="shared" si="0"/>
        <v>19008</v>
      </c>
    </row>
    <row r="24" spans="1:10" ht="12.75">
      <c r="A24" s="81" t="s">
        <v>41</v>
      </c>
      <c r="B24" s="82" t="str">
        <f>+'Original ABG Allocation'!B24</f>
        <v>FRANKLIN</v>
      </c>
      <c r="C24" s="83">
        <f>+'Regular BG'!T25</f>
        <v>0</v>
      </c>
      <c r="D24" s="83">
        <f>+'Caregiver Support'!H25</f>
        <v>0</v>
      </c>
      <c r="E24" s="83">
        <f>+'Federal Caregiver Support'!Q25</f>
        <v>0</v>
      </c>
      <c r="F24" s="83">
        <f>+NSIP!J25</f>
        <v>0</v>
      </c>
      <c r="G24" s="83">
        <f>+'PA MEDI'!H25</f>
        <v>0</v>
      </c>
      <c r="H24" s="83">
        <f>'Health Promotion'!O25</f>
        <v>0</v>
      </c>
      <c r="I24" s="83">
        <f>'Other Funds-Revision No. 2'!AF24</f>
        <v>508016</v>
      </c>
      <c r="J24" s="85">
        <f t="shared" si="0"/>
        <v>508016</v>
      </c>
    </row>
    <row r="25" spans="1:10" ht="12.75">
      <c r="A25" s="81" t="s">
        <v>42</v>
      </c>
      <c r="B25" s="82" t="str">
        <f>+'Original ABG Allocation'!B25</f>
        <v>ADAMS</v>
      </c>
      <c r="C25" s="83">
        <f>+'Regular BG'!T26</f>
        <v>0</v>
      </c>
      <c r="D25" s="83">
        <f>+'Caregiver Support'!H26</f>
        <v>0</v>
      </c>
      <c r="E25" s="83">
        <f>+'Federal Caregiver Support'!Q26</f>
        <v>0</v>
      </c>
      <c r="F25" s="83">
        <f>+NSIP!J26</f>
        <v>0</v>
      </c>
      <c r="G25" s="83">
        <f>+'PA MEDI'!H26</f>
        <v>0</v>
      </c>
      <c r="H25" s="83">
        <f>'Health Promotion'!O26</f>
        <v>0</v>
      </c>
      <c r="I25" s="83">
        <f>'Other Funds-Revision No. 2'!AF25</f>
        <v>29512</v>
      </c>
      <c r="J25" s="85">
        <f t="shared" si="0"/>
        <v>29512</v>
      </c>
    </row>
    <row r="26" spans="1:10" ht="12.75">
      <c r="A26" s="81" t="s">
        <v>43</v>
      </c>
      <c r="B26" s="82" t="str">
        <f>+'Original ABG Allocation'!B26</f>
        <v>CUMBERLAND</v>
      </c>
      <c r="C26" s="83">
        <f>+'Regular BG'!T27</f>
        <v>0</v>
      </c>
      <c r="D26" s="83">
        <f>+'Caregiver Support'!H27</f>
        <v>0</v>
      </c>
      <c r="E26" s="83">
        <f>+'Federal Caregiver Support'!Q27</f>
        <v>0</v>
      </c>
      <c r="F26" s="83">
        <f>+NSIP!J27</f>
        <v>0</v>
      </c>
      <c r="G26" s="83">
        <f>+'PA MEDI'!H27</f>
        <v>0</v>
      </c>
      <c r="H26" s="83">
        <f>'Health Promotion'!O27</f>
        <v>0</v>
      </c>
      <c r="I26" s="83">
        <f>'Other Funds-Revision No. 2'!AF26</f>
        <v>249296</v>
      </c>
      <c r="J26" s="85">
        <f t="shared" si="0"/>
        <v>249296</v>
      </c>
    </row>
    <row r="27" spans="1:10" ht="12.75">
      <c r="A27" s="81" t="s">
        <v>44</v>
      </c>
      <c r="B27" s="82" t="str">
        <f>+'Original ABG Allocation'!B27</f>
        <v>PERRY</v>
      </c>
      <c r="C27" s="83">
        <f>+'Regular BG'!T28</f>
        <v>0</v>
      </c>
      <c r="D27" s="83">
        <f>+'Caregiver Support'!H28</f>
        <v>0</v>
      </c>
      <c r="E27" s="83">
        <f>+'Federal Caregiver Support'!Q28</f>
        <v>0</v>
      </c>
      <c r="F27" s="83">
        <f>+NSIP!J28</f>
        <v>0</v>
      </c>
      <c r="G27" s="83">
        <f>+'PA MEDI'!H28</f>
        <v>0</v>
      </c>
      <c r="H27" s="83">
        <f>'Health Promotion'!O28</f>
        <v>0</v>
      </c>
      <c r="I27" s="83">
        <f>'Other Funds-Revision No. 2'!AF27</f>
        <v>170097</v>
      </c>
      <c r="J27" s="85">
        <f t="shared" si="0"/>
        <v>170097</v>
      </c>
    </row>
    <row r="28" spans="1:10" ht="12.75">
      <c r="A28" s="81" t="s">
        <v>45</v>
      </c>
      <c r="B28" s="82" t="str">
        <f>+'Original ABG Allocation'!B28</f>
        <v>DAUPHIN</v>
      </c>
      <c r="C28" s="83">
        <f>+'Regular BG'!T29</f>
        <v>0</v>
      </c>
      <c r="D28" s="83">
        <f>+'Caregiver Support'!H29</f>
        <v>0</v>
      </c>
      <c r="E28" s="83">
        <f>+'Federal Caregiver Support'!Q29</f>
        <v>0</v>
      </c>
      <c r="F28" s="83">
        <f>+NSIP!J29</f>
        <v>0</v>
      </c>
      <c r="G28" s="83">
        <f>+'PA MEDI'!H29</f>
        <v>0</v>
      </c>
      <c r="H28" s="83">
        <f>'Health Promotion'!O29</f>
        <v>0</v>
      </c>
      <c r="I28" s="83">
        <f>'Other Funds-Revision No. 2'!AF28</f>
        <v>42016</v>
      </c>
      <c r="J28" s="85">
        <f t="shared" si="0"/>
        <v>42016</v>
      </c>
    </row>
    <row r="29" spans="1:10" ht="12.75">
      <c r="A29" s="81" t="s">
        <v>46</v>
      </c>
      <c r="B29" s="82" t="str">
        <f>+'Original ABG Allocation'!B29</f>
        <v>LEBANON</v>
      </c>
      <c r="C29" s="83">
        <f>+'Regular BG'!T30</f>
        <v>0</v>
      </c>
      <c r="D29" s="83">
        <f>+'Caregiver Support'!H30</f>
        <v>0</v>
      </c>
      <c r="E29" s="83">
        <f>+'Federal Caregiver Support'!Q30</f>
        <v>0</v>
      </c>
      <c r="F29" s="83">
        <f>+NSIP!J30</f>
        <v>0</v>
      </c>
      <c r="G29" s="83">
        <f>+'PA MEDI'!H30</f>
        <v>0</v>
      </c>
      <c r="H29" s="83">
        <f>'Health Promotion'!O30</f>
        <v>0</v>
      </c>
      <c r="I29" s="83">
        <f>'Other Funds-Revision No. 2'!AF29</f>
        <v>23760</v>
      </c>
      <c r="J29" s="85">
        <f t="shared" si="0"/>
        <v>23760</v>
      </c>
    </row>
    <row r="30" spans="1:10" ht="12.75">
      <c r="A30" s="81" t="s">
        <v>47</v>
      </c>
      <c r="B30" s="82" t="str">
        <f>+'Original ABG Allocation'!B30</f>
        <v>YORK</v>
      </c>
      <c r="C30" s="83">
        <f>+'Regular BG'!T31</f>
        <v>0</v>
      </c>
      <c r="D30" s="83">
        <f>+'Caregiver Support'!H31</f>
        <v>0</v>
      </c>
      <c r="E30" s="83">
        <f>+'Federal Caregiver Support'!Q31</f>
        <v>0</v>
      </c>
      <c r="F30" s="83">
        <f>+NSIP!J31</f>
        <v>0</v>
      </c>
      <c r="G30" s="83">
        <f>+'PA MEDI'!H31</f>
        <v>0</v>
      </c>
      <c r="H30" s="83">
        <f>'Health Promotion'!O31</f>
        <v>0</v>
      </c>
      <c r="I30" s="83">
        <f>'Other Funds-Revision No. 2'!AF30</f>
        <v>169342</v>
      </c>
      <c r="J30" s="85">
        <f t="shared" si="0"/>
        <v>169342</v>
      </c>
    </row>
    <row r="31" spans="1:10" ht="12.75">
      <c r="A31" s="81" t="s">
        <v>48</v>
      </c>
      <c r="B31" s="82" t="str">
        <f>+'Original ABG Allocation'!B31</f>
        <v>LANCASTER</v>
      </c>
      <c r="C31" s="83">
        <f>+'Regular BG'!T32</f>
        <v>0</v>
      </c>
      <c r="D31" s="83">
        <f>+'Caregiver Support'!H32</f>
        <v>0</v>
      </c>
      <c r="E31" s="83">
        <f>+'Federal Caregiver Support'!Q32</f>
        <v>0</v>
      </c>
      <c r="F31" s="83">
        <f>+NSIP!J32</f>
        <v>0</v>
      </c>
      <c r="G31" s="83">
        <f>+'PA MEDI'!H32</f>
        <v>0</v>
      </c>
      <c r="H31" s="83">
        <f>'Health Promotion'!O32</f>
        <v>0</v>
      </c>
      <c r="I31" s="83">
        <f>'Other Funds-Revision No. 2'!AF31</f>
        <v>531001</v>
      </c>
      <c r="J31" s="85">
        <f t="shared" si="0"/>
        <v>531001</v>
      </c>
    </row>
    <row r="32" spans="1:10" ht="12.75">
      <c r="A32" s="81" t="s">
        <v>49</v>
      </c>
      <c r="B32" s="82" t="str">
        <f>+'Original ABG Allocation'!B32</f>
        <v>CHESTER</v>
      </c>
      <c r="C32" s="83">
        <f>+'Regular BG'!T33</f>
        <v>0</v>
      </c>
      <c r="D32" s="83">
        <f>+'Caregiver Support'!H33</f>
        <v>0</v>
      </c>
      <c r="E32" s="83">
        <f>+'Federal Caregiver Support'!Q33</f>
        <v>0</v>
      </c>
      <c r="F32" s="83">
        <f>+NSIP!J33</f>
        <v>0</v>
      </c>
      <c r="G32" s="83">
        <f>+'PA MEDI'!H33</f>
        <v>0</v>
      </c>
      <c r="H32" s="83">
        <f>'Health Promotion'!O33</f>
        <v>0</v>
      </c>
      <c r="I32" s="83">
        <f>'Other Funds-Revision No. 2'!AF32</f>
        <v>453018</v>
      </c>
      <c r="J32" s="85">
        <f t="shared" si="0"/>
        <v>453018</v>
      </c>
    </row>
    <row r="33" spans="1:10" ht="12.75">
      <c r="A33" s="81" t="s">
        <v>50</v>
      </c>
      <c r="B33" s="82" t="str">
        <f>+'Original ABG Allocation'!B33</f>
        <v>MONTGOMERY</v>
      </c>
      <c r="C33" s="83">
        <f>+'Regular BG'!T34</f>
        <v>0</v>
      </c>
      <c r="D33" s="83">
        <f>+'Caregiver Support'!H34</f>
        <v>0</v>
      </c>
      <c r="E33" s="83">
        <f>+'Federal Caregiver Support'!Q34</f>
        <v>0</v>
      </c>
      <c r="F33" s="83">
        <f>+NSIP!J34</f>
        <v>0</v>
      </c>
      <c r="G33" s="83">
        <f>+'PA MEDI'!H34</f>
        <v>0</v>
      </c>
      <c r="H33" s="83">
        <f>'Health Promotion'!O34</f>
        <v>0</v>
      </c>
      <c r="I33" s="83">
        <f>'Other Funds-Revision No. 2'!AF33</f>
        <v>47520</v>
      </c>
      <c r="J33" s="85">
        <f t="shared" si="0"/>
        <v>47520</v>
      </c>
    </row>
    <row r="34" spans="1:10" ht="12.75">
      <c r="A34" s="81" t="s">
        <v>51</v>
      </c>
      <c r="B34" s="82" t="str">
        <f>+'Original ABG Allocation'!B34</f>
        <v>BUCKS</v>
      </c>
      <c r="C34" s="83">
        <f>+'Regular BG'!T35</f>
        <v>0</v>
      </c>
      <c r="D34" s="83">
        <f>+'Caregiver Support'!H35</f>
        <v>0</v>
      </c>
      <c r="E34" s="83">
        <f>+'Federal Caregiver Support'!Q35</f>
        <v>0</v>
      </c>
      <c r="F34" s="83">
        <f>+NSIP!J35</f>
        <v>0</v>
      </c>
      <c r="G34" s="83">
        <f>+'PA MEDI'!H35</f>
        <v>0</v>
      </c>
      <c r="H34" s="83">
        <f>'Health Promotion'!O35</f>
        <v>0</v>
      </c>
      <c r="I34" s="83">
        <f>'Other Funds-Revision No. 2'!AF34</f>
        <v>1016453</v>
      </c>
      <c r="J34" s="85">
        <f t="shared" si="0"/>
        <v>1016453</v>
      </c>
    </row>
    <row r="35" spans="1:10" ht="12.75">
      <c r="A35" s="81" t="s">
        <v>52</v>
      </c>
      <c r="B35" s="82" t="str">
        <f>+'Original ABG Allocation'!B35</f>
        <v>DELAWARE</v>
      </c>
      <c r="C35" s="83">
        <f>+'Regular BG'!T36</f>
        <v>0</v>
      </c>
      <c r="D35" s="83">
        <f>+'Caregiver Support'!H36</f>
        <v>0</v>
      </c>
      <c r="E35" s="83">
        <f>+'Federal Caregiver Support'!Q36</f>
        <v>0</v>
      </c>
      <c r="F35" s="83">
        <f>+NSIP!J36</f>
        <v>0</v>
      </c>
      <c r="G35" s="83">
        <f>+'PA MEDI'!H36</f>
        <v>0</v>
      </c>
      <c r="H35" s="83">
        <f>'Health Promotion'!O36</f>
        <v>0</v>
      </c>
      <c r="I35" s="83">
        <f>'Other Funds-Revision No. 2'!AF35</f>
        <v>556146</v>
      </c>
      <c r="J35" s="85">
        <f t="shared" si="0"/>
        <v>556146</v>
      </c>
    </row>
    <row r="36" spans="1:10" ht="12.75">
      <c r="A36" s="81" t="s">
        <v>53</v>
      </c>
      <c r="B36" s="82" t="str">
        <f>+'Original ABG Allocation'!B36</f>
        <v>PHILADELPHIA</v>
      </c>
      <c r="C36" s="83">
        <f>+'Regular BG'!T37</f>
        <v>0</v>
      </c>
      <c r="D36" s="83">
        <f>+'Caregiver Support'!H37</f>
        <v>0</v>
      </c>
      <c r="E36" s="83">
        <f>+'Federal Caregiver Support'!Q37</f>
        <v>0</v>
      </c>
      <c r="F36" s="83">
        <f>+NSIP!J37</f>
        <v>0</v>
      </c>
      <c r="G36" s="83">
        <f>+'PA MEDI'!H37</f>
        <v>0</v>
      </c>
      <c r="H36" s="83">
        <f>'Health Promotion'!O37</f>
        <v>0</v>
      </c>
      <c r="I36" s="83">
        <f>'Other Funds-Revision No. 2'!AF36</f>
        <v>95536</v>
      </c>
      <c r="J36" s="85">
        <f t="shared" si="0"/>
        <v>95536</v>
      </c>
    </row>
    <row r="37" spans="1:10" ht="12.75">
      <c r="A37" s="81" t="s">
        <v>54</v>
      </c>
      <c r="B37" s="82" t="str">
        <f>+'Original ABG Allocation'!B37</f>
        <v>BERKS</v>
      </c>
      <c r="C37" s="83">
        <f>+'Regular BG'!T38</f>
        <v>0</v>
      </c>
      <c r="D37" s="83">
        <f>+'Caregiver Support'!H38</f>
        <v>0</v>
      </c>
      <c r="E37" s="83">
        <f>+'Federal Caregiver Support'!Q38</f>
        <v>0</v>
      </c>
      <c r="F37" s="83">
        <f>+NSIP!J38</f>
        <v>0</v>
      </c>
      <c r="G37" s="83">
        <f>+'PA MEDI'!H38</f>
        <v>0</v>
      </c>
      <c r="H37" s="83">
        <f>'Health Promotion'!O38</f>
        <v>0</v>
      </c>
      <c r="I37" s="83">
        <f>'Other Funds-Revision No. 2'!AF37</f>
        <v>277595</v>
      </c>
      <c r="J37" s="85">
        <f t="shared" si="0"/>
        <v>277595</v>
      </c>
    </row>
    <row r="38" spans="1:10" ht="12.75">
      <c r="A38" s="81" t="s">
        <v>55</v>
      </c>
      <c r="B38" s="82" t="str">
        <f>+'Original ABG Allocation'!B38</f>
        <v>LEHIGH</v>
      </c>
      <c r="C38" s="83">
        <f>+'Regular BG'!T39</f>
        <v>0</v>
      </c>
      <c r="D38" s="83">
        <f>+'Caregiver Support'!H39</f>
        <v>0</v>
      </c>
      <c r="E38" s="83">
        <f>+'Federal Caregiver Support'!Q39</f>
        <v>0</v>
      </c>
      <c r="F38" s="83">
        <f>+NSIP!J39</f>
        <v>0</v>
      </c>
      <c r="G38" s="83">
        <f>+'PA MEDI'!H39</f>
        <v>0</v>
      </c>
      <c r="H38" s="83">
        <f>'Health Promotion'!O39</f>
        <v>0</v>
      </c>
      <c r="I38" s="83">
        <f>'Other Funds-Revision No. 2'!AF38</f>
        <v>290004</v>
      </c>
      <c r="J38" s="85">
        <f aca="true" t="shared" si="1" ref="J38:J57">SUM(C38:I38)</f>
        <v>290004</v>
      </c>
    </row>
    <row r="39" spans="1:10" ht="12.75">
      <c r="A39" s="81" t="s">
        <v>56</v>
      </c>
      <c r="B39" s="82" t="str">
        <f>+'Original ABG Allocation'!B39</f>
        <v>NORTHAMPTON</v>
      </c>
      <c r="C39" s="83">
        <f>+'Regular BG'!T40</f>
        <v>0</v>
      </c>
      <c r="D39" s="83">
        <f>+'Caregiver Support'!H40</f>
        <v>0</v>
      </c>
      <c r="E39" s="83">
        <f>+'Federal Caregiver Support'!Q40</f>
        <v>0</v>
      </c>
      <c r="F39" s="83">
        <f>+NSIP!J40</f>
        <v>0</v>
      </c>
      <c r="G39" s="83">
        <f>+'PA MEDI'!H40</f>
        <v>0</v>
      </c>
      <c r="H39" s="83">
        <f>'Health Promotion'!O40</f>
        <v>0</v>
      </c>
      <c r="I39" s="83">
        <f>'Other Funds-Revision No. 2'!AF39</f>
        <v>468712</v>
      </c>
      <c r="J39" s="85">
        <f t="shared" si="1"/>
        <v>468712</v>
      </c>
    </row>
    <row r="40" spans="1:10" ht="12.75">
      <c r="A40" s="81" t="s">
        <v>57</v>
      </c>
      <c r="B40" s="82" t="str">
        <f>+'Original ABG Allocation'!B40</f>
        <v>PIKE</v>
      </c>
      <c r="C40" s="83">
        <f>+'Regular BG'!T41</f>
        <v>0</v>
      </c>
      <c r="D40" s="83">
        <f>+'Caregiver Support'!H41</f>
        <v>0</v>
      </c>
      <c r="E40" s="83">
        <f>+'Federal Caregiver Support'!Q41</f>
        <v>0</v>
      </c>
      <c r="F40" s="83">
        <f>+NSIP!J41</f>
        <v>0</v>
      </c>
      <c r="G40" s="83">
        <f>+'PA MEDI'!H41</f>
        <v>0</v>
      </c>
      <c r="H40" s="83">
        <f>'Health Promotion'!O41</f>
        <v>0</v>
      </c>
      <c r="I40" s="83">
        <f>'Other Funds-Revision No. 2'!AF40</f>
        <v>15256</v>
      </c>
      <c r="J40" s="85">
        <f t="shared" si="1"/>
        <v>15256</v>
      </c>
    </row>
    <row r="41" spans="1:10" ht="12.75">
      <c r="A41" s="81" t="s">
        <v>58</v>
      </c>
      <c r="B41" s="82" t="str">
        <f>+'Original ABG Allocation'!B41</f>
        <v>B/S/S/T</v>
      </c>
      <c r="C41" s="83">
        <f>+'Regular BG'!T42</f>
        <v>0</v>
      </c>
      <c r="D41" s="83">
        <f>+'Caregiver Support'!H42</f>
        <v>0</v>
      </c>
      <c r="E41" s="83">
        <f>+'Federal Caregiver Support'!Q42</f>
        <v>0</v>
      </c>
      <c r="F41" s="83">
        <f>+NSIP!J42</f>
        <v>0</v>
      </c>
      <c r="G41" s="83">
        <f>+'PA MEDI'!H42</f>
        <v>0</v>
      </c>
      <c r="H41" s="83">
        <f>'Health Promotion'!O42</f>
        <v>0</v>
      </c>
      <c r="I41" s="83">
        <f>'Other Funds-Revision No. 2'!AF41</f>
        <v>871770</v>
      </c>
      <c r="J41" s="85">
        <f t="shared" si="1"/>
        <v>871770</v>
      </c>
    </row>
    <row r="42" spans="1:10" ht="12.75">
      <c r="A42" s="81" t="s">
        <v>59</v>
      </c>
      <c r="B42" s="82" t="str">
        <f>+'Original ABG Allocation'!B42</f>
        <v>LUZERNE/WYOMING</v>
      </c>
      <c r="C42" s="83">
        <f>+'Regular BG'!T43</f>
        <v>0</v>
      </c>
      <c r="D42" s="83">
        <f>+'Caregiver Support'!H43</f>
        <v>0</v>
      </c>
      <c r="E42" s="83">
        <f>+'Federal Caregiver Support'!Q43</f>
        <v>0</v>
      </c>
      <c r="F42" s="83">
        <f>+NSIP!J43</f>
        <v>0</v>
      </c>
      <c r="G42" s="83">
        <f>+'PA MEDI'!H43</f>
        <v>0</v>
      </c>
      <c r="H42" s="83">
        <f>'Health Promotion'!O43</f>
        <v>0</v>
      </c>
      <c r="I42" s="83">
        <f>'Other Funds-Revision No. 2'!AF42</f>
        <v>1081861</v>
      </c>
      <c r="J42" s="85">
        <f t="shared" si="1"/>
        <v>1081861</v>
      </c>
    </row>
    <row r="43" spans="1:10" ht="12.75">
      <c r="A43" s="81" t="s">
        <v>60</v>
      </c>
      <c r="B43" s="82" t="str">
        <f>+'Original ABG Allocation'!B43</f>
        <v>LACKAWANNA</v>
      </c>
      <c r="C43" s="83">
        <f>+'Regular BG'!T44</f>
        <v>0</v>
      </c>
      <c r="D43" s="83">
        <f>+'Caregiver Support'!H44</f>
        <v>0</v>
      </c>
      <c r="E43" s="83">
        <f>+'Federal Caregiver Support'!Q44</f>
        <v>0</v>
      </c>
      <c r="F43" s="83">
        <f>+NSIP!J44</f>
        <v>0</v>
      </c>
      <c r="G43" s="83">
        <f>+'PA MEDI'!H44</f>
        <v>0</v>
      </c>
      <c r="H43" s="83">
        <f>'Health Promotion'!O44</f>
        <v>0</v>
      </c>
      <c r="I43" s="83">
        <f>'Other Funds-Revision No. 2'!AF43</f>
        <v>790983</v>
      </c>
      <c r="J43" s="85">
        <f t="shared" si="1"/>
        <v>790983</v>
      </c>
    </row>
    <row r="44" spans="1:10" ht="12.75">
      <c r="A44" s="81" t="s">
        <v>61</v>
      </c>
      <c r="B44" s="82" t="str">
        <f>+'Original ABG Allocation'!B44</f>
        <v>CARBON</v>
      </c>
      <c r="C44" s="83">
        <f>+'Regular BG'!T45</f>
        <v>0</v>
      </c>
      <c r="D44" s="83">
        <f>+'Caregiver Support'!H45</f>
        <v>0</v>
      </c>
      <c r="E44" s="83">
        <f>+'Federal Caregiver Support'!Q45</f>
        <v>0</v>
      </c>
      <c r="F44" s="83">
        <f>+NSIP!J45</f>
        <v>0</v>
      </c>
      <c r="G44" s="83">
        <f>+'PA MEDI'!H45</f>
        <v>0</v>
      </c>
      <c r="H44" s="83">
        <f>'Health Promotion'!O45</f>
        <v>0</v>
      </c>
      <c r="I44" s="83">
        <f>'Other Funds-Revision No. 2'!AF44</f>
        <v>137819</v>
      </c>
      <c r="J44" s="85">
        <f t="shared" si="1"/>
        <v>137819</v>
      </c>
    </row>
    <row r="45" spans="1:10" ht="12.75">
      <c r="A45" s="81" t="s">
        <v>62</v>
      </c>
      <c r="B45" s="82" t="str">
        <f>+'Original ABG Allocation'!B45</f>
        <v>SCHUYLKILL</v>
      </c>
      <c r="C45" s="83">
        <f>+'Regular BG'!T46</f>
        <v>0</v>
      </c>
      <c r="D45" s="83">
        <f>+'Caregiver Support'!H46</f>
        <v>0</v>
      </c>
      <c r="E45" s="83">
        <f>+'Federal Caregiver Support'!Q46</f>
        <v>0</v>
      </c>
      <c r="F45" s="83">
        <f>+NSIP!J46</f>
        <v>0</v>
      </c>
      <c r="G45" s="83">
        <f>+'PA MEDI'!H46</f>
        <v>0</v>
      </c>
      <c r="H45" s="83">
        <f>'Health Promotion'!O46</f>
        <v>0</v>
      </c>
      <c r="I45" s="83">
        <f>'Other Funds-Revision No. 2'!AF45</f>
        <v>311881</v>
      </c>
      <c r="J45" s="85">
        <f t="shared" si="1"/>
        <v>311881</v>
      </c>
    </row>
    <row r="46" spans="1:10" ht="12.75">
      <c r="A46" s="81" t="s">
        <v>63</v>
      </c>
      <c r="B46" s="82" t="str">
        <f>+'Original ABG Allocation'!B46</f>
        <v>CLEARFIELD</v>
      </c>
      <c r="C46" s="83">
        <f>+'Regular BG'!T47</f>
        <v>0</v>
      </c>
      <c r="D46" s="83">
        <f>+'Caregiver Support'!H47</f>
        <v>0</v>
      </c>
      <c r="E46" s="83">
        <f>+'Federal Caregiver Support'!Q47</f>
        <v>0</v>
      </c>
      <c r="F46" s="83">
        <f>+NSIP!J47</f>
        <v>0</v>
      </c>
      <c r="G46" s="83">
        <f>+'PA MEDI'!H47</f>
        <v>0</v>
      </c>
      <c r="H46" s="83">
        <f>'Health Promotion'!O47</f>
        <v>0</v>
      </c>
      <c r="I46" s="83">
        <f>'Other Funds-Revision No. 2'!AF46</f>
        <v>31260</v>
      </c>
      <c r="J46" s="85">
        <f t="shared" si="1"/>
        <v>31260</v>
      </c>
    </row>
    <row r="47" spans="1:10" ht="12.75">
      <c r="A47" s="81" t="s">
        <v>64</v>
      </c>
      <c r="B47" s="82" t="str">
        <f>+'Original ABG Allocation'!B47</f>
        <v>JEFFERSON</v>
      </c>
      <c r="C47" s="83">
        <f>+'Regular BG'!T48</f>
        <v>0</v>
      </c>
      <c r="D47" s="83">
        <f>+'Caregiver Support'!H48</f>
        <v>0</v>
      </c>
      <c r="E47" s="83">
        <f>+'Federal Caregiver Support'!Q48</f>
        <v>0</v>
      </c>
      <c r="F47" s="83">
        <f>+NSIP!J48</f>
        <v>0</v>
      </c>
      <c r="G47" s="83">
        <f>+'PA MEDI'!H48</f>
        <v>0</v>
      </c>
      <c r="H47" s="83">
        <f>'Health Promotion'!O48</f>
        <v>0</v>
      </c>
      <c r="I47" s="83">
        <f>'Other Funds-Revision No. 2'!AF47</f>
        <v>20008</v>
      </c>
      <c r="J47" s="85">
        <f t="shared" si="1"/>
        <v>20008</v>
      </c>
    </row>
    <row r="48" spans="1:10" ht="12.75">
      <c r="A48" s="81" t="s">
        <v>65</v>
      </c>
      <c r="B48" s="82" t="str">
        <f>+'Original ABG Allocation'!B48</f>
        <v>FOREST/WARREN</v>
      </c>
      <c r="C48" s="83">
        <f>+'Regular BG'!T49</f>
        <v>0</v>
      </c>
      <c r="D48" s="83">
        <f>+'Caregiver Support'!H49</f>
        <v>0</v>
      </c>
      <c r="E48" s="83">
        <f>+'Federal Caregiver Support'!Q49</f>
        <v>0</v>
      </c>
      <c r="F48" s="83">
        <f>+NSIP!J49</f>
        <v>0</v>
      </c>
      <c r="G48" s="83">
        <f>+'PA MEDI'!H49</f>
        <v>0</v>
      </c>
      <c r="H48" s="83">
        <f>'Health Promotion'!O49</f>
        <v>0</v>
      </c>
      <c r="I48" s="83">
        <f>'Other Funds-Revision No. 2'!AF48</f>
        <v>12504</v>
      </c>
      <c r="J48" s="85">
        <f t="shared" si="1"/>
        <v>12504</v>
      </c>
    </row>
    <row r="49" spans="1:10" ht="12.75">
      <c r="A49" s="81" t="s">
        <v>66</v>
      </c>
      <c r="B49" s="82" t="str">
        <f>+'Original ABG Allocation'!B49</f>
        <v>VENANGO</v>
      </c>
      <c r="C49" s="83">
        <f>+'Regular BG'!T50</f>
        <v>0</v>
      </c>
      <c r="D49" s="83">
        <f>+'Caregiver Support'!H50</f>
        <v>0</v>
      </c>
      <c r="E49" s="83">
        <f>+'Federal Caregiver Support'!Q50</f>
        <v>0</v>
      </c>
      <c r="F49" s="83">
        <f>+NSIP!J50</f>
        <v>0</v>
      </c>
      <c r="G49" s="83">
        <f>+'PA MEDI'!H50</f>
        <v>0</v>
      </c>
      <c r="H49" s="83">
        <f>'Health Promotion'!O50</f>
        <v>0</v>
      </c>
      <c r="I49" s="83">
        <f>'Other Funds-Revision No. 2'!AF49</f>
        <v>278645</v>
      </c>
      <c r="J49" s="85">
        <f t="shared" si="1"/>
        <v>278645</v>
      </c>
    </row>
    <row r="50" spans="1:10" ht="12.75">
      <c r="A50" s="81" t="s">
        <v>67</v>
      </c>
      <c r="B50" s="82" t="str">
        <f>+'Original ABG Allocation'!B50</f>
        <v>ARMSTRONG</v>
      </c>
      <c r="C50" s="83">
        <f>+'Regular BG'!T51</f>
        <v>0</v>
      </c>
      <c r="D50" s="83">
        <f>+'Caregiver Support'!H51</f>
        <v>0</v>
      </c>
      <c r="E50" s="83">
        <f>+'Federal Caregiver Support'!Q51</f>
        <v>0</v>
      </c>
      <c r="F50" s="83">
        <f>+NSIP!J51</f>
        <v>0</v>
      </c>
      <c r="G50" s="83">
        <f>+'PA MEDI'!H51</f>
        <v>0</v>
      </c>
      <c r="H50" s="83">
        <f>'Health Promotion'!O51</f>
        <v>0</v>
      </c>
      <c r="I50" s="83">
        <f>'Other Funds-Revision No. 2'!AF50</f>
        <v>264504</v>
      </c>
      <c r="J50" s="85">
        <f t="shared" si="1"/>
        <v>264504</v>
      </c>
    </row>
    <row r="51" spans="1:10" ht="12.75">
      <c r="A51" s="81" t="s">
        <v>68</v>
      </c>
      <c r="B51" s="82" t="str">
        <f>+'Original ABG Allocation'!B51</f>
        <v>LAWRENCE</v>
      </c>
      <c r="C51" s="83">
        <f>+'Regular BG'!T52</f>
        <v>0</v>
      </c>
      <c r="D51" s="83">
        <f>+'Caregiver Support'!H52</f>
        <v>0</v>
      </c>
      <c r="E51" s="83">
        <f>+'Federal Caregiver Support'!Q52</f>
        <v>0</v>
      </c>
      <c r="F51" s="83">
        <f>+NSIP!J52</f>
        <v>0</v>
      </c>
      <c r="G51" s="83">
        <f>+'PA MEDI'!H52</f>
        <v>0</v>
      </c>
      <c r="H51" s="83">
        <f>'Health Promotion'!O52</f>
        <v>0</v>
      </c>
      <c r="I51" s="83">
        <f>'Other Funds-Revision No. 2'!AF51</f>
        <v>5752</v>
      </c>
      <c r="J51" s="85">
        <f t="shared" si="1"/>
        <v>5752</v>
      </c>
    </row>
    <row r="52" spans="1:10" ht="12.75">
      <c r="A52" s="81" t="s">
        <v>69</v>
      </c>
      <c r="B52" s="82" t="str">
        <f>+'Original ABG Allocation'!B52</f>
        <v>MERCER</v>
      </c>
      <c r="C52" s="83">
        <f>+'Regular BG'!T53</f>
        <v>0</v>
      </c>
      <c r="D52" s="83">
        <f>+'Caregiver Support'!H53</f>
        <v>0</v>
      </c>
      <c r="E52" s="83">
        <f>+'Federal Caregiver Support'!Q53</f>
        <v>0</v>
      </c>
      <c r="F52" s="83">
        <f>+NSIP!J53</f>
        <v>0</v>
      </c>
      <c r="G52" s="83">
        <f>+'PA MEDI'!H53</f>
        <v>0</v>
      </c>
      <c r="H52" s="83">
        <f>'Health Promotion'!O53</f>
        <v>0</v>
      </c>
      <c r="I52" s="83">
        <f>'Other Funds-Revision No. 2'!AF52</f>
        <v>542533</v>
      </c>
      <c r="J52" s="85">
        <f t="shared" si="1"/>
        <v>542533</v>
      </c>
    </row>
    <row r="53" spans="1:10" ht="12.75">
      <c r="A53" s="81" t="s">
        <v>70</v>
      </c>
      <c r="B53" s="82" t="str">
        <f>+'Original ABG Allocation'!B53</f>
        <v>MONROE</v>
      </c>
      <c r="C53" s="83">
        <f>+'Regular BG'!T54</f>
        <v>0</v>
      </c>
      <c r="D53" s="83">
        <f>+'Caregiver Support'!H54</f>
        <v>0</v>
      </c>
      <c r="E53" s="83">
        <f>+'Federal Caregiver Support'!Q54</f>
        <v>0</v>
      </c>
      <c r="F53" s="83">
        <f>+NSIP!J54</f>
        <v>0</v>
      </c>
      <c r="G53" s="83">
        <f>+'PA MEDI'!H54</f>
        <v>0</v>
      </c>
      <c r="H53" s="83">
        <f>'Health Promotion'!O54</f>
        <v>0</v>
      </c>
      <c r="I53" s="83">
        <f>'Other Funds-Revision No. 2'!AF53</f>
        <v>23760</v>
      </c>
      <c r="J53" s="85">
        <f t="shared" si="1"/>
        <v>23760</v>
      </c>
    </row>
    <row r="54" spans="1:10" ht="12.75">
      <c r="A54" s="81" t="s">
        <v>71</v>
      </c>
      <c r="B54" s="82" t="str">
        <f>+'Original ABG Allocation'!B54</f>
        <v>CLARION</v>
      </c>
      <c r="C54" s="83">
        <f>+'Regular BG'!T55</f>
        <v>0</v>
      </c>
      <c r="D54" s="83">
        <f>+'Caregiver Support'!H55</f>
        <v>0</v>
      </c>
      <c r="E54" s="83">
        <f>+'Federal Caregiver Support'!Q55</f>
        <v>0</v>
      </c>
      <c r="F54" s="83">
        <f>+NSIP!J55</f>
        <v>0</v>
      </c>
      <c r="G54" s="83">
        <f>+'PA MEDI'!H55</f>
        <v>0</v>
      </c>
      <c r="H54" s="83">
        <f>'Health Promotion'!O55</f>
        <v>0</v>
      </c>
      <c r="I54" s="83">
        <f>'Other Funds-Revision No. 2'!AF54</f>
        <v>40679</v>
      </c>
      <c r="J54" s="85">
        <f t="shared" si="1"/>
        <v>40679</v>
      </c>
    </row>
    <row r="55" spans="1:10" ht="12.75">
      <c r="A55" s="81" t="s">
        <v>72</v>
      </c>
      <c r="B55" s="82" t="str">
        <f>+'Original ABG Allocation'!B55</f>
        <v>BUTLER</v>
      </c>
      <c r="C55" s="83">
        <f>+'Regular BG'!T56</f>
        <v>0</v>
      </c>
      <c r="D55" s="83">
        <f>+'Caregiver Support'!H56</f>
        <v>0</v>
      </c>
      <c r="E55" s="83">
        <f>+'Federal Caregiver Support'!Q56</f>
        <v>0</v>
      </c>
      <c r="F55" s="83">
        <f>+NSIP!J56</f>
        <v>0</v>
      </c>
      <c r="G55" s="83">
        <f>+'PA MEDI'!H56</f>
        <v>0</v>
      </c>
      <c r="H55" s="83">
        <f>'Health Promotion'!O56</f>
        <v>0</v>
      </c>
      <c r="I55" s="83">
        <f>'Other Funds-Revision No. 2'!AF55</f>
        <v>377489</v>
      </c>
      <c r="J55" s="85">
        <f t="shared" si="1"/>
        <v>377489</v>
      </c>
    </row>
    <row r="56" spans="1:10" ht="12.75">
      <c r="A56" s="81" t="s">
        <v>73</v>
      </c>
      <c r="B56" s="82" t="str">
        <f>+'Original ABG Allocation'!B56</f>
        <v>POTTER</v>
      </c>
      <c r="C56" s="83">
        <f>+'Regular BG'!T57</f>
        <v>0</v>
      </c>
      <c r="D56" s="83">
        <f>+'Caregiver Support'!H57</f>
        <v>0</v>
      </c>
      <c r="E56" s="83">
        <f>+'Federal Caregiver Support'!Q57</f>
        <v>0</v>
      </c>
      <c r="F56" s="83">
        <f>+NSIP!J57</f>
        <v>0</v>
      </c>
      <c r="G56" s="83">
        <f>+'PA MEDI'!H57</f>
        <v>0</v>
      </c>
      <c r="H56" s="83">
        <f>'Health Promotion'!O57</f>
        <v>0</v>
      </c>
      <c r="I56" s="83">
        <f>'Other Funds-Revision No. 2'!AF56</f>
        <v>73005</v>
      </c>
      <c r="J56" s="85">
        <f t="shared" si="1"/>
        <v>73005</v>
      </c>
    </row>
    <row r="57" spans="1:10" ht="12.75">
      <c r="A57" s="81" t="s">
        <v>74</v>
      </c>
      <c r="B57" s="82" t="str">
        <f>+'Original ABG Allocation'!B57</f>
        <v>WAYNE</v>
      </c>
      <c r="C57" s="83">
        <f>+'Regular BG'!T58</f>
        <v>0</v>
      </c>
      <c r="D57" s="83">
        <f>+'Caregiver Support'!H58</f>
        <v>0</v>
      </c>
      <c r="E57" s="106">
        <f>+'Federal Caregiver Support'!Q58</f>
        <v>0</v>
      </c>
      <c r="F57" s="83">
        <f>+NSIP!J58</f>
        <v>0</v>
      </c>
      <c r="G57" s="106">
        <f>+'PA MEDI'!H58</f>
        <v>0</v>
      </c>
      <c r="H57" s="83">
        <f>'Health Promotion'!O58</f>
        <v>0</v>
      </c>
      <c r="I57" s="83">
        <f>'Other Funds-Revision No. 2'!AF57</f>
        <v>239908</v>
      </c>
      <c r="J57" s="85">
        <f t="shared" si="1"/>
        <v>239908</v>
      </c>
    </row>
    <row r="58" spans="2:22" ht="13.5" thickBot="1">
      <c r="B58" s="82" t="s">
        <v>147</v>
      </c>
      <c r="C58" s="87">
        <f aca="true" t="shared" si="2" ref="C58:H58">SUM(C6:C57)</f>
        <v>0</v>
      </c>
      <c r="D58" s="87">
        <f t="shared" si="2"/>
        <v>0</v>
      </c>
      <c r="E58" s="87">
        <f t="shared" si="2"/>
        <v>0</v>
      </c>
      <c r="F58" s="87">
        <f t="shared" si="2"/>
        <v>0</v>
      </c>
      <c r="G58" s="87">
        <f t="shared" si="2"/>
        <v>0</v>
      </c>
      <c r="H58" s="87">
        <f t="shared" si="2"/>
        <v>0</v>
      </c>
      <c r="I58" s="88">
        <f>SUM(I6:I57)</f>
        <v>13379872</v>
      </c>
      <c r="J58" s="88">
        <f>SUM(J6:J57)</f>
        <v>13379872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zoomScalePageLayoutView="0" workbookViewId="0" topLeftCell="A1">
      <pane xSplit="2" ySplit="5" topLeftCell="C15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24" t="s">
        <v>149</v>
      </c>
      <c r="B1" s="75"/>
    </row>
    <row r="2" spans="1:4" ht="12.75">
      <c r="A2" s="25" t="s">
        <v>141</v>
      </c>
      <c r="B2" s="76"/>
      <c r="C2" s="121"/>
      <c r="D2" s="120"/>
    </row>
    <row r="3" spans="1:10" ht="12.75">
      <c r="A3" s="27" t="str">
        <f>+'Original ABG Allocation'!A3</f>
        <v>FY 2021-22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80" t="str">
        <f>+'Original ABG Allocation'!G5</f>
        <v>APPRISE</v>
      </c>
      <c r="H5" s="80" t="str">
        <f>+'Original ABG Allocation'!H5</f>
        <v>PROMOTION</v>
      </c>
      <c r="I5" s="80" t="str">
        <f>+'Original ABG Allocation'!I5</f>
        <v>OTHER</v>
      </c>
      <c r="J5" s="80" t="str">
        <f>+'Original ABG Allocation'!J5</f>
        <v>FUNDS</v>
      </c>
    </row>
    <row r="6" spans="1:11" ht="12.75">
      <c r="A6" s="81" t="s">
        <v>23</v>
      </c>
      <c r="B6" s="82" t="str">
        <f>+'Original ABG Allocation'!B6</f>
        <v>ERIE</v>
      </c>
      <c r="C6" s="83">
        <f>'Amended ABG Allocation No. 1 '!C6+'Revision No. 2'!C6</f>
        <v>4455895</v>
      </c>
      <c r="D6" s="83">
        <f>'Amended ABG Allocation No. 1 '!D6+'Revision No. 2'!D6</f>
        <v>39000</v>
      </c>
      <c r="E6" s="83">
        <f>'Amended ABG Allocation No. 1 '!E6+'Revision No. 2'!E6</f>
        <v>213507</v>
      </c>
      <c r="F6" s="83">
        <f>'Amended ABG Allocation No. 1 '!F6+'Revision No. 2'!F6</f>
        <v>73422</v>
      </c>
      <c r="G6" s="83">
        <f>'Amended ABG Allocation No. 1 '!G6+'Revision No. 2'!G6</f>
        <v>19149.916628796534</v>
      </c>
      <c r="H6" s="83">
        <f>'Amended ABG Allocation No. 1 '!H6+'Revision No. 2'!H6</f>
        <v>27774</v>
      </c>
      <c r="I6" s="83">
        <f>'Amended ABG Allocation No. 1 '!I6+'Revision No. 2'!I6</f>
        <v>2001507</v>
      </c>
      <c r="J6" s="85">
        <f aca="true" t="shared" si="0" ref="J6:J37">SUM(C6:I6)</f>
        <v>6830254.916628797</v>
      </c>
      <c r="K6" s="86"/>
    </row>
    <row r="7" spans="1:11" ht="12.75">
      <c r="A7" s="81" t="s">
        <v>24</v>
      </c>
      <c r="B7" s="82" t="str">
        <f>+'Original ABG Allocation'!B7</f>
        <v>CRAWFORD</v>
      </c>
      <c r="C7" s="83">
        <f>'Amended ABG Allocation No. 1 '!C7+'Revision No. 2'!C7</f>
        <v>2112156</v>
      </c>
      <c r="D7" s="83">
        <f>'Amended ABG Allocation No. 1 '!D7+'Revision No. 2'!D7</f>
        <v>23739</v>
      </c>
      <c r="E7" s="83">
        <f>'Amended ABG Allocation No. 1 '!E7+'Revision No. 2'!E7</f>
        <v>113636</v>
      </c>
      <c r="F7" s="83">
        <f>'Amended ABG Allocation No. 1 '!F7+'Revision No. 2'!F7</f>
        <v>79777</v>
      </c>
      <c r="G7" s="83">
        <f>'Amended ABG Allocation No. 1 '!G7+'Revision No. 2'!G7</f>
        <v>8950.586971752544</v>
      </c>
      <c r="H7" s="83">
        <f>'Amended ABG Allocation No. 1 '!H7+'Revision No. 2'!H7</f>
        <v>12981</v>
      </c>
      <c r="I7" s="83">
        <f>'Amended ABG Allocation No. 1 '!I7+'Revision No. 2'!I7</f>
        <v>1346693</v>
      </c>
      <c r="J7" s="85">
        <f t="shared" si="0"/>
        <v>3697932.5869717523</v>
      </c>
      <c r="K7" s="86"/>
    </row>
    <row r="8" spans="1:11" ht="12.75">
      <c r="A8" s="81" t="s">
        <v>25</v>
      </c>
      <c r="B8" s="82" t="str">
        <f>+'Original ABG Allocation'!B8</f>
        <v>CAM/ELK/MCKEAN</v>
      </c>
      <c r="C8" s="83">
        <f>'Amended ABG Allocation No. 1 '!C8+'Revision No. 2'!C8</f>
        <v>2082188</v>
      </c>
      <c r="D8" s="83">
        <f>'Amended ABG Allocation No. 1 '!D8+'Revision No. 2'!D8</f>
        <v>26097</v>
      </c>
      <c r="E8" s="83">
        <f>'Amended ABG Allocation No. 1 '!E8+'Revision No. 2'!E8</f>
        <v>137285</v>
      </c>
      <c r="F8" s="83">
        <f>'Amended ABG Allocation No. 1 '!F8+'Revision No. 2'!F8</f>
        <v>31477</v>
      </c>
      <c r="G8" s="83">
        <f>'Amended ABG Allocation No. 1 '!G8+'Revision No. 2'!G8</f>
        <v>8198.830798413248</v>
      </c>
      <c r="H8" s="83">
        <f>'Amended ABG Allocation No. 1 '!H8+'Revision No. 2'!H8</f>
        <v>11891</v>
      </c>
      <c r="I8" s="83">
        <f>'Amended ABG Allocation No. 1 '!I8+'Revision No. 2'!I8</f>
        <v>1015869</v>
      </c>
      <c r="J8" s="85">
        <f t="shared" si="0"/>
        <v>3313005.830798413</v>
      </c>
      <c r="K8" s="86"/>
    </row>
    <row r="9" spans="1:11" ht="12.75">
      <c r="A9" s="81" t="s">
        <v>26</v>
      </c>
      <c r="B9" s="82" t="str">
        <f>+'Original ABG Allocation'!B9</f>
        <v>BEAVER</v>
      </c>
      <c r="C9" s="83">
        <f>'Amended ABG Allocation No. 1 '!C9+'Revision No. 2'!C9</f>
        <v>3476108</v>
      </c>
      <c r="D9" s="83">
        <f>'Amended ABG Allocation No. 1 '!D9+'Revision No. 2'!D9</f>
        <v>30171</v>
      </c>
      <c r="E9" s="83">
        <f>'Amended ABG Allocation No. 1 '!E9+'Revision No. 2'!E9</f>
        <v>162575</v>
      </c>
      <c r="F9" s="83">
        <f>'Amended ABG Allocation No. 1 '!F9+'Revision No. 2'!F9</f>
        <v>13602</v>
      </c>
      <c r="G9" s="83">
        <f>'Amended ABG Allocation No. 1 '!G9+'Revision No. 2'!G9</f>
        <v>13318.03108116394</v>
      </c>
      <c r="H9" s="83">
        <f>'Amended ABG Allocation No. 1 '!H9+'Revision No. 2'!H9</f>
        <v>19316</v>
      </c>
      <c r="I9" s="83">
        <f>'Amended ABG Allocation No. 1 '!I9+'Revision No. 2'!I9</f>
        <v>1437542</v>
      </c>
      <c r="J9" s="85">
        <f t="shared" si="0"/>
        <v>5152632.031081164</v>
      </c>
      <c r="K9" s="86"/>
    </row>
    <row r="10" spans="1:11" ht="12.75">
      <c r="A10" s="81" t="s">
        <v>27</v>
      </c>
      <c r="B10" s="82" t="str">
        <f>+'Original ABG Allocation'!B10</f>
        <v>INDIANA</v>
      </c>
      <c r="C10" s="83">
        <f>'Amended ABG Allocation No. 1 '!C10+'Revision No. 2'!C10</f>
        <v>1950567</v>
      </c>
      <c r="D10" s="83">
        <f>'Amended ABG Allocation No. 1 '!D10+'Revision No. 2'!D10</f>
        <v>18081</v>
      </c>
      <c r="E10" s="83">
        <f>'Amended ABG Allocation No. 1 '!E10+'Revision No. 2'!E10</f>
        <v>116101</v>
      </c>
      <c r="F10" s="83">
        <f>'Amended ABG Allocation No. 1 '!F10+'Revision No. 2'!F10</f>
        <v>48694</v>
      </c>
      <c r="G10" s="83">
        <f>'Amended ABG Allocation No. 1 '!G10+'Revision No. 2'!G10</f>
        <v>8015.710120756987</v>
      </c>
      <c r="H10" s="83">
        <f>'Amended ABG Allocation No. 1 '!H10+'Revision No. 2'!H10</f>
        <v>11626</v>
      </c>
      <c r="I10" s="83">
        <f>'Amended ABG Allocation No. 1 '!I10+'Revision No. 2'!I10</f>
        <v>766299</v>
      </c>
      <c r="J10" s="85">
        <f t="shared" si="0"/>
        <v>2919383.710120757</v>
      </c>
      <c r="K10" s="86"/>
    </row>
    <row r="11" spans="1:11" ht="12.75">
      <c r="A11" s="81" t="s">
        <v>28</v>
      </c>
      <c r="B11" s="82" t="str">
        <f>+'Original ABG Allocation'!B11</f>
        <v>ALLEGHENY</v>
      </c>
      <c r="C11" s="83">
        <f>'Amended ABG Allocation No. 1 '!C11+'Revision No. 2'!C11</f>
        <v>29548992</v>
      </c>
      <c r="D11" s="83">
        <f>'Amended ABG Allocation No. 1 '!D11+'Revision No. 2'!D11</f>
        <v>256149</v>
      </c>
      <c r="E11" s="83">
        <f>'Amended ABG Allocation No. 1 '!E11+'Revision No. 2'!E11</f>
        <v>1517794</v>
      </c>
      <c r="F11" s="83">
        <f>'Amended ABG Allocation No. 1 '!F11+'Revision No. 2'!F11</f>
        <v>483986</v>
      </c>
      <c r="G11" s="83">
        <f>'Amended ABG Allocation No. 1 '!G11+'Revision No. 2'!G11</f>
        <v>83715.35604730312</v>
      </c>
      <c r="H11" s="83">
        <f>'Amended ABG Allocation No. 1 '!H11+'Revision No. 2'!H11</f>
        <v>121419</v>
      </c>
      <c r="I11" s="83">
        <f>'Amended ABG Allocation No. 1 '!I11+'Revision No. 2'!I11</f>
        <v>4815326</v>
      </c>
      <c r="J11" s="85">
        <f t="shared" si="0"/>
        <v>36827381.3560473</v>
      </c>
      <c r="K11" s="86"/>
    </row>
    <row r="12" spans="1:11" ht="12.75">
      <c r="A12" s="81" t="s">
        <v>29</v>
      </c>
      <c r="B12" s="82" t="str">
        <f>+'Original ABG Allocation'!B12</f>
        <v>WESTMORELAND</v>
      </c>
      <c r="C12" s="83">
        <f>'Amended ABG Allocation No. 1 '!C12+'Revision No. 2'!C12</f>
        <v>7766287</v>
      </c>
      <c r="D12" s="83">
        <f>'Amended ABG Allocation No. 1 '!D12+'Revision No. 2'!D12</f>
        <v>69924</v>
      </c>
      <c r="E12" s="83">
        <f>'Amended ABG Allocation No. 1 '!E12+'Revision No. 2'!E12</f>
        <v>637775</v>
      </c>
      <c r="F12" s="83">
        <f>'Amended ABG Allocation No. 1 '!F12+'Revision No. 2'!F12</f>
        <v>102582</v>
      </c>
      <c r="G12" s="83">
        <f>'Amended ABG Allocation No. 1 '!G12+'Revision No. 2'!G12</f>
        <v>26670.234968558823</v>
      </c>
      <c r="H12" s="83">
        <f>'Amended ABG Allocation No. 1 '!H12+'Revision No. 2'!H12</f>
        <v>38682</v>
      </c>
      <c r="I12" s="83">
        <f>'Amended ABG Allocation No. 1 '!I12+'Revision No. 2'!I12</f>
        <v>1677165</v>
      </c>
      <c r="J12" s="85">
        <f t="shared" si="0"/>
        <v>10319085.234968558</v>
      </c>
      <c r="K12" s="86"/>
    </row>
    <row r="13" spans="1:11" ht="12.75">
      <c r="A13" s="81" t="s">
        <v>30</v>
      </c>
      <c r="B13" s="82" t="str">
        <f>+'Original ABG Allocation'!B13</f>
        <v>WASH/FAY/GREENE</v>
      </c>
      <c r="C13" s="83">
        <f>'Amended ABG Allocation No. 1 '!C13+'Revision No. 2'!C13</f>
        <v>10366910</v>
      </c>
      <c r="D13" s="83">
        <f>'Amended ABG Allocation No. 1 '!D13+'Revision No. 2'!D13</f>
        <v>98397</v>
      </c>
      <c r="E13" s="83">
        <f>'Amended ABG Allocation No. 1 '!E13+'Revision No. 2'!E13</f>
        <v>702352</v>
      </c>
      <c r="F13" s="83">
        <f>'Amended ABG Allocation No. 1 '!F13+'Revision No. 2'!F13</f>
        <v>450972</v>
      </c>
      <c r="G13" s="83">
        <f>'Amended ABG Allocation No. 1 '!G13+'Revision No. 2'!G13</f>
        <v>33816.543335058755</v>
      </c>
      <c r="H13" s="83">
        <f>'Amended ABG Allocation No. 1 '!H13+'Revision No. 2'!H13</f>
        <v>49047</v>
      </c>
      <c r="I13" s="83">
        <f>'Amended ABG Allocation No. 1 '!I13+'Revision No. 2'!I13</f>
        <v>2109642</v>
      </c>
      <c r="J13" s="85">
        <f t="shared" si="0"/>
        <v>13811136.54333506</v>
      </c>
      <c r="K13" s="86"/>
    </row>
    <row r="14" spans="1:11" ht="12.75">
      <c r="A14" s="81" t="s">
        <v>31</v>
      </c>
      <c r="B14" s="82" t="str">
        <f>+'Original ABG Allocation'!B14</f>
        <v>SOMERSET</v>
      </c>
      <c r="C14" s="83">
        <f>'Amended ABG Allocation No. 1 '!C14+'Revision No. 2'!C14</f>
        <v>2338461</v>
      </c>
      <c r="D14" s="83">
        <f>'Amended ABG Allocation No. 1 '!D14+'Revision No. 2'!D14</f>
        <v>20406</v>
      </c>
      <c r="E14" s="83">
        <f>'Amended ABG Allocation No. 1 '!E14+'Revision No. 2'!E14</f>
        <v>149803</v>
      </c>
      <c r="F14" s="83">
        <f>'Amended ABG Allocation No. 1 '!F14+'Revision No. 2'!F14</f>
        <v>175366</v>
      </c>
      <c r="G14" s="83">
        <f>'Amended ABG Allocation No. 1 '!G14+'Revision No. 2'!G14</f>
        <v>8794.348901664633</v>
      </c>
      <c r="H14" s="83">
        <f>'Amended ABG Allocation No. 1 '!H14+'Revision No. 2'!H14</f>
        <v>12755</v>
      </c>
      <c r="I14" s="83">
        <f>'Amended ABG Allocation No. 1 '!I14+'Revision No. 2'!I14</f>
        <v>1742250</v>
      </c>
      <c r="J14" s="85">
        <f t="shared" si="0"/>
        <v>4447835.348901665</v>
      </c>
      <c r="K14" s="86"/>
    </row>
    <row r="15" spans="1:11" ht="12.75">
      <c r="A15" s="81" t="s">
        <v>32</v>
      </c>
      <c r="B15" s="82" t="str">
        <f>+'Original ABG Allocation'!B15</f>
        <v>CAMBRIA</v>
      </c>
      <c r="C15" s="83">
        <f>'Amended ABG Allocation No. 1 '!C15+'Revision No. 2'!C15</f>
        <v>4000200</v>
      </c>
      <c r="D15" s="83">
        <f>'Amended ABG Allocation No. 1 '!D15+'Revision No. 2'!D15</f>
        <v>35085</v>
      </c>
      <c r="E15" s="83">
        <f>'Amended ABG Allocation No. 1 '!E15+'Revision No. 2'!E15</f>
        <v>195400</v>
      </c>
      <c r="F15" s="83">
        <f>'Amended ABG Allocation No. 1 '!F15+'Revision No. 2'!F15</f>
        <v>191915</v>
      </c>
      <c r="G15" s="83">
        <f>'Amended ABG Allocation No. 1 '!G15+'Revision No. 2'!G15</f>
        <v>13142.018347203712</v>
      </c>
      <c r="H15" s="83">
        <f>'Amended ABG Allocation No. 1 '!H15+'Revision No. 2'!H15</f>
        <v>19061</v>
      </c>
      <c r="I15" s="83">
        <f>'Amended ABG Allocation No. 1 '!I15+'Revision No. 2'!I15</f>
        <v>661045</v>
      </c>
      <c r="J15" s="85">
        <f t="shared" si="0"/>
        <v>5115848.018347204</v>
      </c>
      <c r="K15" s="86"/>
    </row>
    <row r="16" spans="1:11" ht="12.75">
      <c r="A16" s="81" t="s">
        <v>33</v>
      </c>
      <c r="B16" s="82" t="str">
        <f>+'Original ABG Allocation'!B16</f>
        <v>BLAIR</v>
      </c>
      <c r="C16" s="83">
        <f>'Amended ABG Allocation No. 1 '!C16+'Revision No. 2'!C16</f>
        <v>2738459</v>
      </c>
      <c r="D16" s="83">
        <f>'Amended ABG Allocation No. 1 '!D16+'Revision No. 2'!D16</f>
        <v>28518</v>
      </c>
      <c r="E16" s="83">
        <f>'Amended ABG Allocation No. 1 '!E16+'Revision No. 2'!E16</f>
        <v>134482</v>
      </c>
      <c r="F16" s="83">
        <f>'Amended ABG Allocation No. 1 '!F16+'Revision No. 2'!F16</f>
        <v>99255</v>
      </c>
      <c r="G16" s="83">
        <f>'Amended ABG Allocation No. 1 '!G16+'Revision No. 2'!G16</f>
        <v>9697.262787898842</v>
      </c>
      <c r="H16" s="83">
        <f>'Amended ABG Allocation No. 1 '!H16+'Revision No. 2'!H16</f>
        <v>14065</v>
      </c>
      <c r="I16" s="83">
        <f>'Amended ABG Allocation No. 1 '!I16+'Revision No. 2'!I16</f>
        <v>1572988.35</v>
      </c>
      <c r="J16" s="85">
        <f t="shared" si="0"/>
        <v>4597464.612787899</v>
      </c>
      <c r="K16" s="86"/>
    </row>
    <row r="17" spans="1:11" ht="12.75">
      <c r="A17" s="81" t="s">
        <v>34</v>
      </c>
      <c r="B17" s="82" t="str">
        <f>+'Original ABG Allocation'!B17</f>
        <v>BED/FULT/HUNT</v>
      </c>
      <c r="C17" s="83">
        <f>'Amended ABG Allocation No. 1 '!C17+'Revision No. 2'!C17</f>
        <v>3099603</v>
      </c>
      <c r="D17" s="83">
        <f>'Amended ABG Allocation No. 1 '!D17+'Revision No. 2'!D17</f>
        <v>30003</v>
      </c>
      <c r="E17" s="83">
        <f>'Amended ABG Allocation No. 1 '!E17+'Revision No. 2'!E17</f>
        <v>219997</v>
      </c>
      <c r="F17" s="83">
        <f>'Amended ABG Allocation No. 1 '!F17+'Revision No. 2'!F17</f>
        <v>50037</v>
      </c>
      <c r="G17" s="83">
        <f>'Amended ABG Allocation No. 1 '!G17+'Revision No. 2'!G17</f>
        <v>13488.30278367736</v>
      </c>
      <c r="H17" s="83">
        <f>'Amended ABG Allocation No. 1 '!H17+'Revision No. 2'!H17</f>
        <v>19562</v>
      </c>
      <c r="I17" s="83">
        <f>'Amended ABG Allocation No. 1 '!I17+'Revision No. 2'!I17</f>
        <v>1144548</v>
      </c>
      <c r="J17" s="85">
        <f t="shared" si="0"/>
        <v>4577238.302783677</v>
      </c>
      <c r="K17" s="86"/>
    </row>
    <row r="18" spans="1:11" ht="12.75">
      <c r="A18" s="81" t="s">
        <v>35</v>
      </c>
      <c r="B18" s="82" t="str">
        <f>+'Original ABG Allocation'!B18</f>
        <v>CENTRE</v>
      </c>
      <c r="C18" s="83">
        <f>'Amended ABG Allocation No. 1 '!C18+'Revision No. 2'!C18</f>
        <v>1416491</v>
      </c>
      <c r="D18" s="83">
        <f>'Amended ABG Allocation No. 1 '!D18+'Revision No. 2'!D18</f>
        <v>11283</v>
      </c>
      <c r="E18" s="83">
        <f>'Amended ABG Allocation No. 1 '!E18+'Revision No. 2'!E18</f>
        <v>157205</v>
      </c>
      <c r="F18" s="83">
        <f>'Amended ABG Allocation No. 1 '!F18+'Revision No. 2'!F18</f>
        <v>50110</v>
      </c>
      <c r="G18" s="83">
        <f>'Amended ABG Allocation No. 1 '!G18+'Revision No. 2'!G18</f>
        <v>8572.70408045068</v>
      </c>
      <c r="H18" s="83">
        <f>'Amended ABG Allocation No. 1 '!H18+'Revision No. 2'!H18</f>
        <v>12433</v>
      </c>
      <c r="I18" s="83">
        <f>'Amended ABG Allocation No. 1 '!I18+'Revision No. 2'!I18</f>
        <v>1074936</v>
      </c>
      <c r="J18" s="85">
        <f t="shared" si="0"/>
        <v>2731030.7040804503</v>
      </c>
      <c r="K18" s="86"/>
    </row>
    <row r="19" spans="1:11" ht="12.75">
      <c r="A19" s="81" t="s">
        <v>36</v>
      </c>
      <c r="B19" s="82" t="str">
        <f>+'Original ABG Allocation'!B19</f>
        <v>LYCOM/CLINTON</v>
      </c>
      <c r="C19" s="83">
        <f>'Amended ABG Allocation No. 1 '!C19+'Revision No. 2'!C19</f>
        <v>3160741</v>
      </c>
      <c r="D19" s="83">
        <f>'Amended ABG Allocation No. 1 '!D19+'Revision No. 2'!D19</f>
        <v>29346</v>
      </c>
      <c r="E19" s="83">
        <f>'Amended ABG Allocation No. 1 '!E19+'Revision No. 2'!E19</f>
        <v>194350</v>
      </c>
      <c r="F19" s="83">
        <f>'Amended ABG Allocation No. 1 '!F19+'Revision No. 2'!F19</f>
        <v>84579</v>
      </c>
      <c r="G19" s="83">
        <f>'Amended ABG Allocation No. 1 '!G19+'Revision No. 2'!G19</f>
        <v>13431.30254288413</v>
      </c>
      <c r="H19" s="83">
        <f>'Amended ABG Allocation No. 1 '!H19+'Revision No. 2'!H19</f>
        <v>19480</v>
      </c>
      <c r="I19" s="83">
        <f>'Amended ABG Allocation No. 1 '!I19+'Revision No. 2'!I19</f>
        <v>1233279</v>
      </c>
      <c r="J19" s="85">
        <f t="shared" si="0"/>
        <v>4735206.302542884</v>
      </c>
      <c r="K19" s="86"/>
    </row>
    <row r="20" spans="1:11" ht="12.75">
      <c r="A20" s="81" t="s">
        <v>37</v>
      </c>
      <c r="B20" s="82" t="str">
        <f>+'Original ABG Allocation'!B20</f>
        <v>COLUM/MONT</v>
      </c>
      <c r="C20" s="83">
        <f>'Amended ABG Allocation No. 1 '!C20+'Revision No. 2'!C20</f>
        <v>1770285</v>
      </c>
      <c r="D20" s="83">
        <f>'Amended ABG Allocation No. 1 '!D20+'Revision No. 2'!D20</f>
        <v>16617</v>
      </c>
      <c r="E20" s="83">
        <f>'Amended ABG Allocation No. 1 '!E20+'Revision No. 2'!E20</f>
        <v>56302</v>
      </c>
      <c r="F20" s="83">
        <f>'Amended ABG Allocation No. 1 '!F20+'Revision No. 2'!F20</f>
        <v>30893</v>
      </c>
      <c r="G20" s="83">
        <f>'Amended ABG Allocation No. 1 '!G20+'Revision No. 2'!G20</f>
        <v>7636.73369965573</v>
      </c>
      <c r="H20" s="83">
        <f>'Amended ABG Allocation No. 1 '!H20+'Revision No. 2'!H20</f>
        <v>11076</v>
      </c>
      <c r="I20" s="83">
        <f>'Amended ABG Allocation No. 1 '!I20+'Revision No. 2'!I20</f>
        <v>956696</v>
      </c>
      <c r="J20" s="85">
        <f t="shared" si="0"/>
        <v>2849505.7336996556</v>
      </c>
      <c r="K20" s="86"/>
    </row>
    <row r="21" spans="1:11" ht="12.75">
      <c r="A21" s="81" t="s">
        <v>38</v>
      </c>
      <c r="B21" s="82" t="str">
        <f>+'Original ABG Allocation'!B21</f>
        <v>NORTHUMBERLND</v>
      </c>
      <c r="C21" s="83">
        <f>'Amended ABG Allocation No. 1 '!C21+'Revision No. 2'!C21</f>
        <v>2926982</v>
      </c>
      <c r="D21" s="83">
        <f>'Amended ABG Allocation No. 1 '!D21+'Revision No. 2'!D21</f>
        <v>30738</v>
      </c>
      <c r="E21" s="83">
        <f>'Amended ABG Allocation No. 1 '!E21+'Revision No. 2'!E21</f>
        <v>286162</v>
      </c>
      <c r="F21" s="83">
        <f>'Amended ABG Allocation No. 1 '!F21+'Revision No. 2'!F21</f>
        <v>71665</v>
      </c>
      <c r="G21" s="83">
        <f>'Amended ABG Allocation No. 1 '!G21+'Revision No. 2'!G21</f>
        <v>8791.273349103849</v>
      </c>
      <c r="H21" s="83">
        <f>'Amended ABG Allocation No. 1 '!H21+'Revision No. 2'!H21</f>
        <v>12750</v>
      </c>
      <c r="I21" s="83">
        <f>'Amended ABG Allocation No. 1 '!I21+'Revision No. 2'!I21</f>
        <v>903877</v>
      </c>
      <c r="J21" s="85">
        <f t="shared" si="0"/>
        <v>4240965.273349104</v>
      </c>
      <c r="K21" s="86"/>
    </row>
    <row r="22" spans="1:11" ht="12.75">
      <c r="A22" s="81" t="s">
        <v>39</v>
      </c>
      <c r="B22" s="82" t="str">
        <f>+'Original ABG Allocation'!B22</f>
        <v>UNION/SNYDER</v>
      </c>
      <c r="C22" s="83">
        <f>'Amended ABG Allocation No. 1 '!C22+'Revision No. 2'!C22</f>
        <v>1325753</v>
      </c>
      <c r="D22" s="83">
        <f>'Amended ABG Allocation No. 1 '!D22+'Revision No. 2'!D22</f>
        <v>10452</v>
      </c>
      <c r="E22" s="83">
        <f>'Amended ABG Allocation No. 1 '!E22+'Revision No. 2'!E22</f>
        <v>64548</v>
      </c>
      <c r="F22" s="83">
        <f>'Amended ABG Allocation No. 1 '!F22+'Revision No. 2'!F22</f>
        <v>34428</v>
      </c>
      <c r="G22" s="83">
        <f>'Amended ABG Allocation No. 1 '!G22+'Revision No. 2'!G22</f>
        <v>7594.518893025095</v>
      </c>
      <c r="H22" s="83">
        <f>'Amended ABG Allocation No. 1 '!H22+'Revision No. 2'!H22</f>
        <v>11014</v>
      </c>
      <c r="I22" s="83">
        <f>'Amended ABG Allocation No. 1 '!I22+'Revision No. 2'!I22</f>
        <v>1151392.97</v>
      </c>
      <c r="J22" s="85">
        <f t="shared" si="0"/>
        <v>2605182.488893025</v>
      </c>
      <c r="K22" s="86"/>
    </row>
    <row r="23" spans="1:11" ht="12.75">
      <c r="A23" s="81" t="s">
        <v>40</v>
      </c>
      <c r="B23" s="82" t="str">
        <f>+'Original ABG Allocation'!B23</f>
        <v>MIFF/JUNIATA</v>
      </c>
      <c r="C23" s="83">
        <f>'Amended ABG Allocation No. 1 '!C23+'Revision No. 2'!C23</f>
        <v>1836377</v>
      </c>
      <c r="D23" s="83">
        <f>'Amended ABG Allocation No. 1 '!D23+'Revision No. 2'!D23</f>
        <v>16212</v>
      </c>
      <c r="E23" s="83">
        <f>'Amended ABG Allocation No. 1 '!E23+'Revision No. 2'!E23</f>
        <v>101634</v>
      </c>
      <c r="F23" s="83">
        <f>'Amended ABG Allocation No. 1 '!F23+'Revision No. 2'!F23</f>
        <v>55745</v>
      </c>
      <c r="G23" s="83">
        <f>'Amended ABG Allocation No. 1 '!G23+'Revision No. 2'!G23</f>
        <v>8121.099055173241</v>
      </c>
      <c r="H23" s="83">
        <f>'Amended ABG Allocation No. 1 '!H23+'Revision No. 2'!H23</f>
        <v>11778</v>
      </c>
      <c r="I23" s="83">
        <f>'Amended ABG Allocation No. 1 '!I23+'Revision No. 2'!I23</f>
        <v>751819</v>
      </c>
      <c r="J23" s="85">
        <f t="shared" si="0"/>
        <v>2781686.0990551733</v>
      </c>
      <c r="K23" s="86"/>
    </row>
    <row r="24" spans="1:11" ht="12.75">
      <c r="A24" s="81" t="s">
        <v>41</v>
      </c>
      <c r="B24" s="82" t="str">
        <f>+'Original ABG Allocation'!B24</f>
        <v>FRANKLIN</v>
      </c>
      <c r="C24" s="83">
        <f>'Amended ABG Allocation No. 1 '!C24+'Revision No. 2'!C24</f>
        <v>2405937</v>
      </c>
      <c r="D24" s="83">
        <f>'Amended ABG Allocation No. 1 '!D24+'Revision No. 2'!D24</f>
        <v>20847</v>
      </c>
      <c r="E24" s="83">
        <f>'Amended ABG Allocation No. 1 '!E24+'Revision No. 2'!E24</f>
        <v>147462</v>
      </c>
      <c r="F24" s="83">
        <f>'Amended ABG Allocation No. 1 '!F24+'Revision No. 2'!F24</f>
        <v>51272</v>
      </c>
      <c r="G24" s="83">
        <f>'Amended ABG Allocation No. 1 '!G24+'Revision No. 2'!G24</f>
        <v>11132.270049019793</v>
      </c>
      <c r="H24" s="83">
        <f>'Amended ABG Allocation No. 1 '!H24+'Revision No. 2'!H24</f>
        <v>16145</v>
      </c>
      <c r="I24" s="83">
        <f>'Amended ABG Allocation No. 1 '!I24+'Revision No. 2'!I24</f>
        <v>1632994</v>
      </c>
      <c r="J24" s="85">
        <f t="shared" si="0"/>
        <v>4285789.27004902</v>
      </c>
      <c r="K24" s="86"/>
    </row>
    <row r="25" spans="1:11" ht="12.75">
      <c r="A25" s="81" t="s">
        <v>42</v>
      </c>
      <c r="B25" s="82" t="str">
        <f>+'Original ABG Allocation'!B25</f>
        <v>ADAMS</v>
      </c>
      <c r="C25" s="83">
        <f>'Amended ABG Allocation No. 1 '!C25+'Revision No. 2'!C25</f>
        <v>1322256</v>
      </c>
      <c r="D25" s="83">
        <f>'Amended ABG Allocation No. 1 '!D25+'Revision No. 2'!D25</f>
        <v>9843</v>
      </c>
      <c r="E25" s="83">
        <f>'Amended ABG Allocation No. 1 '!E25+'Revision No. 2'!E25</f>
        <v>42418</v>
      </c>
      <c r="F25" s="83">
        <f>'Amended ABG Allocation No. 1 '!F25+'Revision No. 2'!F25</f>
        <v>33336</v>
      </c>
      <c r="G25" s="83">
        <f>'Amended ABG Allocation No. 1 '!G25+'Revision No. 2'!G25</f>
        <v>9252.378414513492</v>
      </c>
      <c r="H25" s="83">
        <f>'Amended ABG Allocation No. 1 '!H25+'Revision No. 2'!H25</f>
        <v>13419</v>
      </c>
      <c r="I25" s="83">
        <f>'Amended ABG Allocation No. 1 '!I25+'Revision No. 2'!I25</f>
        <v>759810</v>
      </c>
      <c r="J25" s="85">
        <f t="shared" si="0"/>
        <v>2190334.3784145135</v>
      </c>
      <c r="K25" s="86"/>
    </row>
    <row r="26" spans="1:11" ht="12.75">
      <c r="A26" s="81" t="s">
        <v>43</v>
      </c>
      <c r="B26" s="82" t="str">
        <f>+'Original ABG Allocation'!B26</f>
        <v>CUMBERLAND</v>
      </c>
      <c r="C26" s="83">
        <f>'Amended ABG Allocation No. 1 '!C26+'Revision No. 2'!C26</f>
        <v>2333968</v>
      </c>
      <c r="D26" s="83">
        <f>'Amended ABG Allocation No. 1 '!D26+'Revision No. 2'!D26</f>
        <v>20181</v>
      </c>
      <c r="E26" s="83">
        <f>'Amended ABG Allocation No. 1 '!E26+'Revision No. 2'!E26</f>
        <v>108465</v>
      </c>
      <c r="F26" s="83">
        <f>'Amended ABG Allocation No. 1 '!F26+'Revision No. 2'!F26</f>
        <v>31013</v>
      </c>
      <c r="G26" s="83">
        <f>'Amended ABG Allocation No. 1 '!G26+'Revision No. 2'!G26</f>
        <v>13451.8062266227</v>
      </c>
      <c r="H26" s="83">
        <f>'Amended ABG Allocation No. 1 '!H26+'Revision No. 2'!H26</f>
        <v>19510</v>
      </c>
      <c r="I26" s="83">
        <f>'Amended ABG Allocation No. 1 '!I26+'Revision No. 2'!I26</f>
        <v>1257894</v>
      </c>
      <c r="J26" s="85">
        <f t="shared" si="0"/>
        <v>3784482.806226623</v>
      </c>
      <c r="K26" s="86"/>
    </row>
    <row r="27" spans="1:11" ht="12.75">
      <c r="A27" s="81" t="s">
        <v>44</v>
      </c>
      <c r="B27" s="82" t="str">
        <f>+'Original ABG Allocation'!B27</f>
        <v>PERRY</v>
      </c>
      <c r="C27" s="83">
        <f>'Amended ABG Allocation No. 1 '!C27+'Revision No. 2'!C27</f>
        <v>784309</v>
      </c>
      <c r="D27" s="83">
        <f>'Amended ABG Allocation No. 1 '!D27+'Revision No. 2'!D27</f>
        <v>6348</v>
      </c>
      <c r="E27" s="83">
        <f>'Amended ABG Allocation No. 1 '!E27+'Revision No. 2'!E27</f>
        <v>27541</v>
      </c>
      <c r="F27" s="83">
        <f>'Amended ABG Allocation No. 1 '!F27+'Revision No. 2'!F27</f>
        <v>20058</v>
      </c>
      <c r="G27" s="83">
        <f>'Amended ABG Allocation No. 1 '!G27+'Revision No. 2'!G27</f>
        <v>4808.159400436564</v>
      </c>
      <c r="H27" s="83">
        <f>'Amended ABG Allocation No. 1 '!H27+'Revision No. 2'!H27</f>
        <v>6973</v>
      </c>
      <c r="I27" s="83">
        <f>'Amended ABG Allocation No. 1 '!I27+'Revision No. 2'!I27</f>
        <v>761912</v>
      </c>
      <c r="J27" s="85">
        <f t="shared" si="0"/>
        <v>1611949.1594004366</v>
      </c>
      <c r="K27" s="86"/>
    </row>
    <row r="28" spans="1:11" ht="12.75">
      <c r="A28" s="81" t="s">
        <v>45</v>
      </c>
      <c r="B28" s="82" t="str">
        <f>+'Original ABG Allocation'!B28</f>
        <v>DAUPHIN</v>
      </c>
      <c r="C28" s="83">
        <f>'Amended ABG Allocation No. 1 '!C28+'Revision No. 2'!C28</f>
        <v>4547173</v>
      </c>
      <c r="D28" s="83">
        <f>'Amended ABG Allocation No. 1 '!D28+'Revision No. 2'!D28</f>
        <v>42930</v>
      </c>
      <c r="E28" s="83">
        <f>'Amended ABG Allocation No. 1 '!E28+'Revision No. 2'!E28</f>
        <v>216335</v>
      </c>
      <c r="F28" s="83">
        <f>'Amended ABG Allocation No. 1 '!F28+'Revision No. 2'!F28</f>
        <v>136788</v>
      </c>
      <c r="G28" s="83">
        <f>'Amended ABG Allocation No. 1 '!G28+'Revision No. 2'!G28</f>
        <v>19162.74282206855</v>
      </c>
      <c r="H28" s="83">
        <f>'Amended ABG Allocation No. 1 '!H28+'Revision No. 2'!H28</f>
        <v>27793</v>
      </c>
      <c r="I28" s="83">
        <f>'Amended ABG Allocation No. 1 '!I28+'Revision No. 2'!I28</f>
        <v>1097115</v>
      </c>
      <c r="J28" s="85">
        <f t="shared" si="0"/>
        <v>6087296.742822069</v>
      </c>
      <c r="K28" s="86"/>
    </row>
    <row r="29" spans="1:11" ht="12.75">
      <c r="A29" s="81" t="s">
        <v>46</v>
      </c>
      <c r="B29" s="82" t="str">
        <f>+'Original ABG Allocation'!B29</f>
        <v>LEBANON</v>
      </c>
      <c r="C29" s="83">
        <f>'Amended ABG Allocation No. 1 '!C29+'Revision No. 2'!C29</f>
        <v>1953764</v>
      </c>
      <c r="D29" s="83">
        <f>'Amended ABG Allocation No. 1 '!D29+'Revision No. 2'!D29</f>
        <v>17133</v>
      </c>
      <c r="E29" s="83">
        <f>'Amended ABG Allocation No. 1 '!E29+'Revision No. 2'!E29</f>
        <v>102238</v>
      </c>
      <c r="F29" s="83">
        <f>'Amended ABG Allocation No. 1 '!F29+'Revision No. 2'!F29</f>
        <v>58843</v>
      </c>
      <c r="G29" s="83">
        <f>'Amended ABG Allocation No. 1 '!G29+'Revision No. 2'!G29</f>
        <v>9155.64659100908</v>
      </c>
      <c r="H29" s="83">
        <f>'Amended ABG Allocation No. 1 '!H29+'Revision No. 2'!H29</f>
        <v>13279</v>
      </c>
      <c r="I29" s="83">
        <f>'Amended ABG Allocation No. 1 '!I29+'Revision No. 2'!I29</f>
        <v>1001729</v>
      </c>
      <c r="J29" s="85">
        <f t="shared" si="0"/>
        <v>3156141.646591009</v>
      </c>
      <c r="K29" s="86"/>
    </row>
    <row r="30" spans="1:11" ht="12.75">
      <c r="A30" s="81" t="s">
        <v>47</v>
      </c>
      <c r="B30" s="82" t="str">
        <f>+'Original ABG Allocation'!B30</f>
        <v>YORK</v>
      </c>
      <c r="C30" s="83">
        <f>'Amended ABG Allocation No. 1 '!C30+'Revision No. 2'!C30</f>
        <v>5443532</v>
      </c>
      <c r="D30" s="83">
        <f>'Amended ABG Allocation No. 1 '!D30+'Revision No. 2'!D30</f>
        <v>49806</v>
      </c>
      <c r="E30" s="83">
        <f>'Amended ABG Allocation No. 1 '!E30+'Revision No. 2'!E30</f>
        <v>241025</v>
      </c>
      <c r="F30" s="83">
        <f>'Amended ABG Allocation No. 1 '!F30+'Revision No. 2'!F30</f>
        <v>280619</v>
      </c>
      <c r="G30" s="83">
        <f>'Amended ABG Allocation No. 1 '!G30+'Revision No. 2'!G30</f>
        <v>27364.4441362052</v>
      </c>
      <c r="H30" s="83">
        <f>'Amended ABG Allocation No. 1 '!H30+'Revision No. 2'!H30</f>
        <v>39689</v>
      </c>
      <c r="I30" s="83">
        <f>'Amended ABG Allocation No. 1 '!I30+'Revision No. 2'!I30</f>
        <v>2936743</v>
      </c>
      <c r="J30" s="85">
        <f t="shared" si="0"/>
        <v>9018778.444136206</v>
      </c>
      <c r="K30" s="86"/>
    </row>
    <row r="31" spans="1:11" ht="12.75">
      <c r="A31" s="81" t="s">
        <v>48</v>
      </c>
      <c r="B31" s="82" t="str">
        <f>+'Original ABG Allocation'!B31</f>
        <v>LANCASTER</v>
      </c>
      <c r="C31" s="83">
        <f>'Amended ABG Allocation No. 1 '!C31+'Revision No. 2'!C31</f>
        <v>5736614</v>
      </c>
      <c r="D31" s="83">
        <f>'Amended ABG Allocation No. 1 '!D31+'Revision No. 2'!D31</f>
        <v>49608</v>
      </c>
      <c r="E31" s="83">
        <f>'Amended ABG Allocation No. 1 '!E31+'Revision No. 2'!E31</f>
        <v>310092</v>
      </c>
      <c r="F31" s="83">
        <f>'Amended ABG Allocation No. 1 '!F31+'Revision No. 2'!F31</f>
        <v>92102</v>
      </c>
      <c r="G31" s="83">
        <f>'Amended ABG Allocation No. 1 '!G31+'Revision No. 2'!G31</f>
        <v>30430.063801313063</v>
      </c>
      <c r="H31" s="83">
        <f>'Amended ABG Allocation No. 1 '!H31+'Revision No. 2'!H31</f>
        <v>44135</v>
      </c>
      <c r="I31" s="83">
        <f>'Amended ABG Allocation No. 1 '!I31+'Revision No. 2'!I31</f>
        <v>3313631.3333333335</v>
      </c>
      <c r="J31" s="85">
        <f t="shared" si="0"/>
        <v>9576612.397134647</v>
      </c>
      <c r="K31" s="86"/>
    </row>
    <row r="32" spans="1:11" ht="12.75">
      <c r="A32" s="81" t="s">
        <v>49</v>
      </c>
      <c r="B32" s="82" t="str">
        <f>+'Original ABG Allocation'!B32</f>
        <v>CHESTER</v>
      </c>
      <c r="C32" s="83">
        <f>'Amended ABG Allocation No. 1 '!C32+'Revision No. 2'!C32</f>
        <v>3813349</v>
      </c>
      <c r="D32" s="83">
        <f>'Amended ABG Allocation No. 1 '!D32+'Revision No. 2'!D32</f>
        <v>28686</v>
      </c>
      <c r="E32" s="83">
        <f>'Amended ABG Allocation No. 1 '!E32+'Revision No. 2'!E32</f>
        <v>106735</v>
      </c>
      <c r="F32" s="83">
        <f>'Amended ABG Allocation No. 1 '!F32+'Revision No. 2'!F32</f>
        <v>48876</v>
      </c>
      <c r="G32" s="83">
        <f>'Amended ABG Allocation No. 1 '!G32+'Revision No. 2'!G32</f>
        <v>23511.004596248964</v>
      </c>
      <c r="H32" s="83">
        <f>'Amended ABG Allocation No. 1 '!H32+'Revision No. 2'!H32</f>
        <v>34100</v>
      </c>
      <c r="I32" s="83">
        <f>'Amended ABG Allocation No. 1 '!I32+'Revision No. 2'!I32</f>
        <v>1537895</v>
      </c>
      <c r="J32" s="85">
        <f t="shared" si="0"/>
        <v>5593152.004596248</v>
      </c>
      <c r="K32" s="86"/>
    </row>
    <row r="33" spans="1:11" ht="12.75">
      <c r="A33" s="81" t="s">
        <v>50</v>
      </c>
      <c r="B33" s="82" t="str">
        <f>+'Original ABG Allocation'!B33</f>
        <v>MONTGOMERY</v>
      </c>
      <c r="C33" s="83">
        <f>'Amended ABG Allocation No. 1 '!C33+'Revision No. 2'!C33</f>
        <v>8373485</v>
      </c>
      <c r="D33" s="83">
        <f>'Amended ABG Allocation No. 1 '!D33+'Revision No. 2'!D33</f>
        <v>59007</v>
      </c>
      <c r="E33" s="83">
        <f>'Amended ABG Allocation No. 1 '!E33+'Revision No. 2'!E33</f>
        <v>264043</v>
      </c>
      <c r="F33" s="83">
        <f>'Amended ABG Allocation No. 1 '!F33+'Revision No. 2'!F33</f>
        <v>269056</v>
      </c>
      <c r="G33" s="83">
        <f>'Amended ABG Allocation No. 1 '!G33+'Revision No. 2'!G33</f>
        <v>41770.12729408787</v>
      </c>
      <c r="H33" s="83">
        <f>'Amended ABG Allocation No. 1 '!H33+'Revision No. 2'!H33</f>
        <v>60583</v>
      </c>
      <c r="I33" s="83">
        <f>'Amended ABG Allocation No. 1 '!I33+'Revision No. 2'!I33</f>
        <v>3581825</v>
      </c>
      <c r="J33" s="85">
        <f t="shared" si="0"/>
        <v>12649769.127294088</v>
      </c>
      <c r="K33" s="86"/>
    </row>
    <row r="34" spans="1:11" ht="12.75">
      <c r="A34" s="81" t="s">
        <v>51</v>
      </c>
      <c r="B34" s="82" t="str">
        <f>+'Original ABG Allocation'!B34</f>
        <v>BUCKS</v>
      </c>
      <c r="C34" s="83">
        <f>'Amended ABG Allocation No. 1 '!C34+'Revision No. 2'!C34</f>
        <v>5370522</v>
      </c>
      <c r="D34" s="83">
        <f>'Amended ABG Allocation No. 1 '!D34+'Revision No. 2'!D34</f>
        <v>51714</v>
      </c>
      <c r="E34" s="83">
        <f>'Amended ABG Allocation No. 1 '!E34+'Revision No. 2'!E34</f>
        <v>235303</v>
      </c>
      <c r="F34" s="83">
        <f>'Amended ABG Allocation No. 1 '!F34+'Revision No. 2'!F34</f>
        <v>115716</v>
      </c>
      <c r="G34" s="83">
        <f>'Amended ABG Allocation No. 1 '!G34+'Revision No. 2'!G34</f>
        <v>31405.378473015255</v>
      </c>
      <c r="H34" s="83">
        <f>'Amended ABG Allocation No. 1 '!H34+'Revision No. 2'!H34</f>
        <v>45550</v>
      </c>
      <c r="I34" s="83">
        <f>'Amended ABG Allocation No. 1 '!I34+'Revision No. 2'!I34</f>
        <v>2523557</v>
      </c>
      <c r="J34" s="85">
        <f t="shared" si="0"/>
        <v>8373767.3784730155</v>
      </c>
      <c r="K34" s="86"/>
    </row>
    <row r="35" spans="1:11" ht="12.75">
      <c r="A35" s="81" t="s">
        <v>52</v>
      </c>
      <c r="B35" s="82" t="str">
        <f>+'Original ABG Allocation'!B35</f>
        <v>DELAWARE</v>
      </c>
      <c r="C35" s="83">
        <f>'Amended ABG Allocation No. 1 '!C35+'Revision No. 2'!C35</f>
        <v>8193734</v>
      </c>
      <c r="D35" s="83">
        <f>'Amended ABG Allocation No. 1 '!D35+'Revision No. 2'!D35</f>
        <v>69558</v>
      </c>
      <c r="E35" s="83">
        <f>'Amended ABG Allocation No. 1 '!E35+'Revision No. 2'!E35</f>
        <v>416310</v>
      </c>
      <c r="F35" s="83">
        <f>'Amended ABG Allocation No. 1 '!F35+'Revision No. 2'!F35</f>
        <v>121005</v>
      </c>
      <c r="G35" s="83">
        <f>'Amended ABG Allocation No. 1 '!G35+'Revision No. 2'!G35</f>
        <v>32454.802570496962</v>
      </c>
      <c r="H35" s="83">
        <f>'Amended ABG Allocation No. 1 '!H35+'Revision No. 2'!H35</f>
        <v>47071</v>
      </c>
      <c r="I35" s="83">
        <f>'Amended ABG Allocation No. 1 '!I35+'Revision No. 2'!I35</f>
        <v>1997849</v>
      </c>
      <c r="J35" s="85">
        <f t="shared" si="0"/>
        <v>10877981.802570498</v>
      </c>
      <c r="K35" s="86"/>
    </row>
    <row r="36" spans="1:11" ht="12.75">
      <c r="A36" s="81" t="s">
        <v>53</v>
      </c>
      <c r="B36" s="82" t="str">
        <f>+'Original ABG Allocation'!B36</f>
        <v>PHILADELPHIA</v>
      </c>
      <c r="C36" s="83">
        <f>'Amended ABG Allocation No. 1 '!C36+'Revision No. 2'!C36</f>
        <v>55500922</v>
      </c>
      <c r="D36" s="83">
        <f>'Amended ABG Allocation No. 1 '!D36+'Revision No. 2'!D36</f>
        <v>425646</v>
      </c>
      <c r="E36" s="83">
        <f>'Amended ABG Allocation No. 1 '!E36+'Revision No. 2'!E36</f>
        <v>3173488</v>
      </c>
      <c r="F36" s="83">
        <f>'Amended ABG Allocation No. 1 '!F36+'Revision No. 2'!F36</f>
        <v>989424</v>
      </c>
      <c r="G36" s="83">
        <f>'Amended ABG Allocation No. 1 '!G36+'Revision No. 2'!G36</f>
        <v>166973.0243098197</v>
      </c>
      <c r="H36" s="83">
        <f>'Amended ABG Allocation No. 1 '!H36+'Revision No. 2'!H36</f>
        <v>242176</v>
      </c>
      <c r="I36" s="83">
        <f>'Amended ABG Allocation No. 1 '!I36+'Revision No. 2'!I36</f>
        <v>6437235.75</v>
      </c>
      <c r="J36" s="85">
        <f t="shared" si="0"/>
        <v>66935864.77430982</v>
      </c>
      <c r="K36" s="86"/>
    </row>
    <row r="37" spans="1:11" ht="12.75">
      <c r="A37" s="81" t="s">
        <v>54</v>
      </c>
      <c r="B37" s="82" t="str">
        <f>+'Original ABG Allocation'!B37</f>
        <v>BERKS</v>
      </c>
      <c r="C37" s="83">
        <f>'Amended ABG Allocation No. 1 '!C37+'Revision No. 2'!C37</f>
        <v>6094818</v>
      </c>
      <c r="D37" s="83">
        <f>'Amended ABG Allocation No. 1 '!D37+'Revision No. 2'!D37</f>
        <v>58791</v>
      </c>
      <c r="E37" s="83">
        <f>'Amended ABG Allocation No. 1 '!E37+'Revision No. 2'!E37</f>
        <v>418821</v>
      </c>
      <c r="F37" s="83">
        <f>'Amended ABG Allocation No. 1 '!F37+'Revision No. 2'!F37</f>
        <v>180362</v>
      </c>
      <c r="G37" s="83">
        <f>'Amended ABG Allocation No. 1 '!G37+'Revision No. 2'!G37</f>
        <v>29936.654043079758</v>
      </c>
      <c r="H37" s="83">
        <f>'Amended ABG Allocation No. 1 '!H37+'Revision No. 2'!H37</f>
        <v>43420</v>
      </c>
      <c r="I37" s="83">
        <f>'Amended ABG Allocation No. 1 '!I37+'Revision No. 2'!I37</f>
        <v>1766210</v>
      </c>
      <c r="J37" s="85">
        <f t="shared" si="0"/>
        <v>8592358.654043078</v>
      </c>
      <c r="K37" s="86"/>
    </row>
    <row r="38" spans="1:11" ht="12.75">
      <c r="A38" s="81" t="s">
        <v>55</v>
      </c>
      <c r="B38" s="82" t="str">
        <f>+'Original ABG Allocation'!B38</f>
        <v>LEHIGH</v>
      </c>
      <c r="C38" s="83">
        <f>'Amended ABG Allocation No. 1 '!C38+'Revision No. 2'!C38</f>
        <v>4600144</v>
      </c>
      <c r="D38" s="83">
        <f>'Amended ABG Allocation No. 1 '!D38+'Revision No. 2'!D38</f>
        <v>43113</v>
      </c>
      <c r="E38" s="83">
        <f>'Amended ABG Allocation No. 1 '!E38+'Revision No. 2'!E38</f>
        <v>134517</v>
      </c>
      <c r="F38" s="83">
        <f>'Amended ABG Allocation No. 1 '!F38+'Revision No. 2'!F38</f>
        <v>54723</v>
      </c>
      <c r="G38" s="83">
        <f>'Amended ABG Allocation No. 1 '!G38+'Revision No. 2'!G38</f>
        <v>21987.85427692298</v>
      </c>
      <c r="H38" s="83">
        <f>'Amended ABG Allocation No. 1 '!H38+'Revision No. 2'!H38</f>
        <v>31890</v>
      </c>
      <c r="I38" s="83">
        <f>'Amended ABG Allocation No. 1 '!I38+'Revision No. 2'!I38</f>
        <v>1630902</v>
      </c>
      <c r="J38" s="85">
        <f aca="true" t="shared" si="1" ref="J38:J57">SUM(C38:I38)</f>
        <v>6517276.8542769225</v>
      </c>
      <c r="K38" s="86"/>
    </row>
    <row r="39" spans="1:11" ht="12.75">
      <c r="A39" s="81" t="s">
        <v>56</v>
      </c>
      <c r="B39" s="82" t="str">
        <f>+'Original ABG Allocation'!B39</f>
        <v>NORTHAMPTON</v>
      </c>
      <c r="C39" s="83">
        <f>'Amended ABG Allocation No. 1 '!C39+'Revision No. 2'!C39</f>
        <v>4101634</v>
      </c>
      <c r="D39" s="83">
        <f>'Amended ABG Allocation No. 1 '!D39+'Revision No. 2'!D39</f>
        <v>38370</v>
      </c>
      <c r="E39" s="83">
        <f>'Amended ABG Allocation No. 1 '!E39+'Revision No. 2'!E39</f>
        <v>240100</v>
      </c>
      <c r="F39" s="83">
        <f>'Amended ABG Allocation No. 1 '!F39+'Revision No. 2'!F39</f>
        <v>101791</v>
      </c>
      <c r="G39" s="83">
        <f>'Amended ABG Allocation No. 1 '!G39+'Revision No. 2'!G39</f>
        <v>17572.20372885513</v>
      </c>
      <c r="H39" s="83">
        <f>'Amended ABG Allocation No. 1 '!H39+'Revision No. 2'!H39</f>
        <v>25486</v>
      </c>
      <c r="I39" s="83">
        <f>'Amended ABG Allocation No. 1 '!I39+'Revision No. 2'!I39</f>
        <v>2038828.6666666667</v>
      </c>
      <c r="J39" s="85">
        <f t="shared" si="1"/>
        <v>6563781.870395523</v>
      </c>
      <c r="K39" s="86"/>
    </row>
    <row r="40" spans="1:11" ht="12.75">
      <c r="A40" s="81" t="s">
        <v>57</v>
      </c>
      <c r="B40" s="82" t="str">
        <f>+'Original ABG Allocation'!B40</f>
        <v>PIKE</v>
      </c>
      <c r="C40" s="83">
        <f>'Amended ABG Allocation No. 1 '!C40+'Revision No. 2'!C40</f>
        <v>761873</v>
      </c>
      <c r="D40" s="83">
        <f>'Amended ABG Allocation No. 1 '!D40+'Revision No. 2'!D40</f>
        <v>6348</v>
      </c>
      <c r="E40" s="83">
        <f>'Amended ABG Allocation No. 1 '!E40+'Revision No. 2'!E40</f>
        <v>44300</v>
      </c>
      <c r="F40" s="83">
        <f>'Amended ABG Allocation No. 1 '!F40+'Revision No. 2'!F40</f>
        <v>21183</v>
      </c>
      <c r="G40" s="83">
        <f>'Amended ABG Allocation No. 1 '!G40+'Revision No. 2'!G40</f>
        <v>7038.367862551763</v>
      </c>
      <c r="H40" s="83">
        <f>'Amended ABG Allocation No. 1 '!H40+'Revision No. 2'!H40</f>
        <v>10207</v>
      </c>
      <c r="I40" s="83">
        <f>'Amended ABG Allocation No. 1 '!I40+'Revision No. 2'!I40</f>
        <v>565089.6599999999</v>
      </c>
      <c r="J40" s="85">
        <f t="shared" si="1"/>
        <v>1416039.0278625516</v>
      </c>
      <c r="K40" s="86"/>
    </row>
    <row r="41" spans="1:11" ht="12.75">
      <c r="A41" s="81" t="s">
        <v>58</v>
      </c>
      <c r="B41" s="82" t="str">
        <f>+'Original ABG Allocation'!B41</f>
        <v>B/S/S/T</v>
      </c>
      <c r="C41" s="83">
        <f>'Amended ABG Allocation No. 1 '!C41+'Revision No. 2'!C41</f>
        <v>4042805</v>
      </c>
      <c r="D41" s="83">
        <f>'Amended ABG Allocation No. 1 '!D41+'Revision No. 2'!D41</f>
        <v>35295</v>
      </c>
      <c r="E41" s="83">
        <f>'Amended ABG Allocation No. 1 '!E41+'Revision No. 2'!E41</f>
        <v>143213</v>
      </c>
      <c r="F41" s="83">
        <f>'Amended ABG Allocation No. 1 '!F41+'Revision No. 2'!F41</f>
        <v>119449</v>
      </c>
      <c r="G41" s="83">
        <f>'Amended ABG Allocation No. 1 '!G41+'Revision No. 2'!G41</f>
        <v>18413.42430890706</v>
      </c>
      <c r="H41" s="83">
        <f>'Amended ABG Allocation No. 1 '!H41+'Revision No. 2'!H41</f>
        <v>26706</v>
      </c>
      <c r="I41" s="83">
        <f>'Amended ABG Allocation No. 1 '!I41+'Revision No. 2'!I41</f>
        <v>2149436</v>
      </c>
      <c r="J41" s="85">
        <f t="shared" si="1"/>
        <v>6535317.424308907</v>
      </c>
      <c r="K41" s="86"/>
    </row>
    <row r="42" spans="1:11" ht="12.75">
      <c r="A42" s="81" t="s">
        <v>59</v>
      </c>
      <c r="B42" s="82" t="str">
        <f>+'Original ABG Allocation'!B42</f>
        <v>LUZERNE/WYOMING</v>
      </c>
      <c r="C42" s="83">
        <f>'Amended ABG Allocation No. 1 '!C42+'Revision No. 2'!C42</f>
        <v>9266986</v>
      </c>
      <c r="D42" s="83">
        <f>'Amended ABG Allocation No. 1 '!D42+'Revision No. 2'!D42</f>
        <v>85998</v>
      </c>
      <c r="E42" s="83">
        <f>'Amended ABG Allocation No. 1 '!E42+'Revision No. 2'!E42</f>
        <v>328220</v>
      </c>
      <c r="F42" s="83">
        <f>'Amended ABG Allocation No. 1 '!F42+'Revision No. 2'!F42</f>
        <v>201136</v>
      </c>
      <c r="G42" s="83">
        <f>'Amended ABG Allocation No. 1 '!G42+'Revision No. 2'!G42</f>
        <v>25292.546894422587</v>
      </c>
      <c r="H42" s="83">
        <f>'Amended ABG Allocation No. 1 '!H42+'Revision No. 2'!H42</f>
        <v>36684</v>
      </c>
      <c r="I42" s="83">
        <f>'Amended ABG Allocation No. 1 '!I42+'Revision No. 2'!I42</f>
        <v>1729411.92</v>
      </c>
      <c r="J42" s="85">
        <f t="shared" si="1"/>
        <v>11673728.466894422</v>
      </c>
      <c r="K42" s="86"/>
    </row>
    <row r="43" spans="1:11" ht="12.75">
      <c r="A43" s="81" t="s">
        <v>60</v>
      </c>
      <c r="B43" s="82" t="str">
        <f>+'Original ABG Allocation'!B43</f>
        <v>LACKAWANNA</v>
      </c>
      <c r="C43" s="83">
        <f>'Amended ABG Allocation No. 1 '!C43+'Revision No. 2'!C43</f>
        <v>5175336</v>
      </c>
      <c r="D43" s="83">
        <f>'Amended ABG Allocation No. 1 '!D43+'Revision No. 2'!D43</f>
        <v>50724</v>
      </c>
      <c r="E43" s="83">
        <f>'Amended ABG Allocation No. 1 '!E43+'Revision No. 2'!E43</f>
        <v>492000</v>
      </c>
      <c r="F43" s="83">
        <f>'Amended ABG Allocation No. 1 '!F43+'Revision No. 2'!F43</f>
        <v>157672</v>
      </c>
      <c r="G43" s="83">
        <f>'Amended ABG Allocation No. 1 '!G43+'Revision No. 2'!G43</f>
        <v>15364.572100723179</v>
      </c>
      <c r="H43" s="83">
        <f>'Amended ABG Allocation No. 1 '!H43+'Revision No. 2'!H43</f>
        <v>22284</v>
      </c>
      <c r="I43" s="83">
        <f>'Amended ABG Allocation No. 1 '!I43+'Revision No. 2'!I43</f>
        <v>2158633</v>
      </c>
      <c r="J43" s="85">
        <f t="shared" si="1"/>
        <v>8072013.572100723</v>
      </c>
      <c r="K43" s="86"/>
    </row>
    <row r="44" spans="1:11" ht="12.75">
      <c r="A44" s="81" t="s">
        <v>61</v>
      </c>
      <c r="B44" s="82" t="str">
        <f>+'Original ABG Allocation'!B44</f>
        <v>CARBON</v>
      </c>
      <c r="C44" s="83">
        <f>'Amended ABG Allocation No. 1 '!C44+'Revision No. 2'!C44</f>
        <v>1210397</v>
      </c>
      <c r="D44" s="83">
        <f>'Amended ABG Allocation No. 1 '!D44+'Revision No. 2'!D44</f>
        <v>11052</v>
      </c>
      <c r="E44" s="83">
        <f>'Amended ABG Allocation No. 1 '!E44+'Revision No. 2'!E44</f>
        <v>53849</v>
      </c>
      <c r="F44" s="83">
        <f>'Amended ABG Allocation No. 1 '!F44+'Revision No. 2'!F44</f>
        <v>36195</v>
      </c>
      <c r="G44" s="83">
        <f>'Amended ABG Allocation No. 1 '!G44+'Revision No. 2'!G44</f>
        <v>6422.6194580116535</v>
      </c>
      <c r="H44" s="83">
        <f>'Amended ABG Allocation No. 1 '!H44+'Revision No. 2'!H44</f>
        <v>9315</v>
      </c>
      <c r="I44" s="83">
        <f>'Amended ABG Allocation No. 1 '!I44+'Revision No. 2'!I44</f>
        <v>791729</v>
      </c>
      <c r="J44" s="85">
        <f t="shared" si="1"/>
        <v>2118959.6194580114</v>
      </c>
      <c r="K44" s="86"/>
    </row>
    <row r="45" spans="1:11" ht="12.75">
      <c r="A45" s="81" t="s">
        <v>62</v>
      </c>
      <c r="B45" s="82" t="str">
        <f>+'Original ABG Allocation'!B45</f>
        <v>SCHUYLKILL</v>
      </c>
      <c r="C45" s="83">
        <f>'Amended ABG Allocation No. 1 '!C45+'Revision No. 2'!C45</f>
        <v>4602717</v>
      </c>
      <c r="D45" s="83">
        <f>'Amended ABG Allocation No. 1 '!D45+'Revision No. 2'!D45</f>
        <v>45372</v>
      </c>
      <c r="E45" s="83">
        <f>'Amended ABG Allocation No. 1 '!E45+'Revision No. 2'!E45</f>
        <v>255781</v>
      </c>
      <c r="F45" s="83">
        <f>'Amended ABG Allocation No. 1 '!F45+'Revision No. 2'!F45</f>
        <v>67501</v>
      </c>
      <c r="G45" s="83">
        <f>'Amended ABG Allocation No. 1 '!G45+'Revision No. 2'!G45</f>
        <v>14500.706341075538</v>
      </c>
      <c r="H45" s="83">
        <f>'Amended ABG Allocation No. 1 '!H45+'Revision No. 2'!H45</f>
        <v>21031</v>
      </c>
      <c r="I45" s="83">
        <f>'Amended ABG Allocation No. 1 '!I45+'Revision No. 2'!I45</f>
        <v>942989</v>
      </c>
      <c r="J45" s="85">
        <f t="shared" si="1"/>
        <v>5949891.706341076</v>
      </c>
      <c r="K45" s="86"/>
    </row>
    <row r="46" spans="1:11" ht="12.75">
      <c r="A46" s="81" t="s">
        <v>63</v>
      </c>
      <c r="B46" s="82" t="str">
        <f>+'Original ABG Allocation'!B46</f>
        <v>CLEARFIELD</v>
      </c>
      <c r="C46" s="83">
        <f>'Amended ABG Allocation No. 1 '!C46+'Revision No. 2'!C46</f>
        <v>2248073</v>
      </c>
      <c r="D46" s="83">
        <f>'Amended ABG Allocation No. 1 '!D46+'Revision No. 2'!D46</f>
        <v>19917</v>
      </c>
      <c r="E46" s="83">
        <f>'Amended ABG Allocation No. 1 '!E46+'Revision No. 2'!E46</f>
        <v>126000</v>
      </c>
      <c r="F46" s="83">
        <f>'Amended ABG Allocation No. 1 '!F46+'Revision No. 2'!F46</f>
        <v>118602</v>
      </c>
      <c r="G46" s="83">
        <f>'Amended ABG Allocation No. 1 '!G46+'Revision No. 2'!G46</f>
        <v>9332.889545993614</v>
      </c>
      <c r="H46" s="83">
        <f>'Amended ABG Allocation No. 1 '!H46+'Revision No. 2'!H46</f>
        <v>13536</v>
      </c>
      <c r="I46" s="83">
        <f>'Amended ABG Allocation No. 1 '!I46+'Revision No. 2'!I46</f>
        <v>1299762.6</v>
      </c>
      <c r="J46" s="85">
        <f t="shared" si="1"/>
        <v>3835223.4895459935</v>
      </c>
      <c r="K46" s="86"/>
    </row>
    <row r="47" spans="1:11" ht="12.75">
      <c r="A47" s="81" t="s">
        <v>64</v>
      </c>
      <c r="B47" s="82" t="str">
        <f>+'Original ABG Allocation'!B47</f>
        <v>JEFFERSON</v>
      </c>
      <c r="C47" s="83">
        <f>'Amended ABG Allocation No. 1 '!C47+'Revision No. 2'!C47</f>
        <v>1266572</v>
      </c>
      <c r="D47" s="83">
        <f>'Amended ABG Allocation No. 1 '!D47+'Revision No. 2'!D47</f>
        <v>12900</v>
      </c>
      <c r="E47" s="83">
        <f>'Amended ABG Allocation No. 1 '!E47+'Revision No. 2'!E47</f>
        <v>99204</v>
      </c>
      <c r="F47" s="83">
        <f>'Amended ABG Allocation No. 1 '!F47+'Revision No. 2'!F47</f>
        <v>34871</v>
      </c>
      <c r="G47" s="83">
        <f>'Amended ABG Allocation No. 1 '!G47+'Revision No. 2'!G47</f>
        <v>4843.5852095626515</v>
      </c>
      <c r="H47" s="83">
        <f>'Amended ABG Allocation No. 1 '!H47+'Revision No. 2'!H47</f>
        <v>7025</v>
      </c>
      <c r="I47" s="83">
        <f>'Amended ABG Allocation No. 1 '!I47+'Revision No. 2'!I47</f>
        <v>424728</v>
      </c>
      <c r="J47" s="85">
        <f>SUM(C47:I47)</f>
        <v>1850143.5852095627</v>
      </c>
      <c r="K47" s="86"/>
    </row>
    <row r="48" spans="1:11" ht="12.75">
      <c r="A48" s="81" t="s">
        <v>65</v>
      </c>
      <c r="B48" s="82" t="str">
        <f>+'Original ABG Allocation'!B48</f>
        <v>FOREST/WARREN</v>
      </c>
      <c r="C48" s="83">
        <f>'Amended ABG Allocation No. 1 '!C48+'Revision No. 2'!C48</f>
        <v>1027780</v>
      </c>
      <c r="D48" s="83">
        <f>'Amended ABG Allocation No. 1 '!D48+'Revision No. 2'!D48</f>
        <v>8565</v>
      </c>
      <c r="E48" s="83">
        <f>'Amended ABG Allocation No. 1 '!E48+'Revision No. 2'!E48</f>
        <v>53025</v>
      </c>
      <c r="F48" s="83">
        <f>'Amended ABG Allocation No. 1 '!F48+'Revision No. 2'!F48</f>
        <v>30471</v>
      </c>
      <c r="G48" s="83">
        <f>'Amended ABG Allocation No. 1 '!G48+'Revision No. 2'!G48</f>
        <v>5730.734041188982</v>
      </c>
      <c r="H48" s="83">
        <f>'Amended ABG Allocation No. 1 '!H48+'Revision No. 2'!H48</f>
        <v>8311</v>
      </c>
      <c r="I48" s="83">
        <f>'Amended ABG Allocation No. 1 '!I48+'Revision No. 2'!I48</f>
        <v>564503</v>
      </c>
      <c r="J48" s="85">
        <f t="shared" si="1"/>
        <v>1698385.734041189</v>
      </c>
      <c r="K48" s="86"/>
    </row>
    <row r="49" spans="1:11" ht="12.75">
      <c r="A49" s="81" t="s">
        <v>66</v>
      </c>
      <c r="B49" s="82" t="str">
        <f>+'Original ABG Allocation'!B49</f>
        <v>VENANGO</v>
      </c>
      <c r="C49" s="83">
        <f>'Amended ABG Allocation No. 1 '!C49+'Revision No. 2'!C49</f>
        <v>1288333</v>
      </c>
      <c r="D49" s="83">
        <f>'Amended ABG Allocation No. 1 '!D49+'Revision No. 2'!D49</f>
        <v>12141</v>
      </c>
      <c r="E49" s="83">
        <f>'Amended ABG Allocation No. 1 '!E49+'Revision No. 2'!E49</f>
        <v>72359</v>
      </c>
      <c r="F49" s="83">
        <f>'Amended ABG Allocation No. 1 '!F49+'Revision No. 2'!F49</f>
        <v>47359</v>
      </c>
      <c r="G49" s="83">
        <f>'Amended ABG Allocation No. 1 '!G49+'Revision No. 2'!G49</f>
        <v>5981.038455895294</v>
      </c>
      <c r="H49" s="83">
        <f>'Amended ABG Allocation No. 1 '!H49+'Revision No. 2'!H49</f>
        <v>8674</v>
      </c>
      <c r="I49" s="83">
        <f>'Amended ABG Allocation No. 1 '!I49+'Revision No. 2'!I49</f>
        <v>876047</v>
      </c>
      <c r="J49" s="85">
        <f t="shared" si="1"/>
        <v>2310894.038455895</v>
      </c>
      <c r="K49" s="86"/>
    </row>
    <row r="50" spans="1:11" ht="12.75">
      <c r="A50" s="81" t="s">
        <v>67</v>
      </c>
      <c r="B50" s="82" t="str">
        <f>+'Original ABG Allocation'!B50</f>
        <v>ARMSTRONG</v>
      </c>
      <c r="C50" s="83">
        <f>'Amended ABG Allocation No. 1 '!C50+'Revision No. 2'!C50</f>
        <v>1978356</v>
      </c>
      <c r="D50" s="83">
        <f>'Amended ABG Allocation No. 1 '!D50+'Revision No. 2'!D50</f>
        <v>18873</v>
      </c>
      <c r="E50" s="83">
        <f>'Amended ABG Allocation No. 1 '!E50+'Revision No. 2'!E50</f>
        <v>226043</v>
      </c>
      <c r="F50" s="83">
        <f>'Amended ABG Allocation No. 1 '!F50+'Revision No. 2'!F50</f>
        <v>91595</v>
      </c>
      <c r="G50" s="83">
        <f>'Amended ABG Allocation No. 1 '!G50+'Revision No. 2'!G50</f>
        <v>8167.665199130619</v>
      </c>
      <c r="H50" s="83">
        <f>'Amended ABG Allocation No. 1 '!H50+'Revision No. 2'!H50</f>
        <v>11846</v>
      </c>
      <c r="I50" s="83">
        <f>'Amended ABG Allocation No. 1 '!I50+'Revision No. 2'!I50</f>
        <v>842020</v>
      </c>
      <c r="J50" s="85">
        <f t="shared" si="1"/>
        <v>3176900.665199131</v>
      </c>
      <c r="K50" s="86"/>
    </row>
    <row r="51" spans="1:11" ht="12.75">
      <c r="A51" s="81" t="s">
        <v>68</v>
      </c>
      <c r="B51" s="82" t="str">
        <f>+'Original ABG Allocation'!B51</f>
        <v>LAWRENCE</v>
      </c>
      <c r="C51" s="83">
        <f>'Amended ABG Allocation No. 1 '!C51+'Revision No. 2'!C51</f>
        <v>2092750</v>
      </c>
      <c r="D51" s="83">
        <f>'Amended ABG Allocation No. 1 '!D51+'Revision No. 2'!D51</f>
        <v>19851</v>
      </c>
      <c r="E51" s="83">
        <f>'Amended ABG Allocation No. 1 '!E51+'Revision No. 2'!E51</f>
        <v>118632</v>
      </c>
      <c r="F51" s="83">
        <f>'Amended ABG Allocation No. 1 '!F51+'Revision No. 2'!F51</f>
        <v>52991</v>
      </c>
      <c r="G51" s="83">
        <f>'Amended ABG Allocation No. 1 '!G51+'Revision No. 2'!G51</f>
        <v>8424.75861134148</v>
      </c>
      <c r="H51" s="83">
        <f>'Amended ABG Allocation No. 1 '!H51+'Revision No. 2'!H51</f>
        <v>12219</v>
      </c>
      <c r="I51" s="83">
        <f>'Amended ABG Allocation No. 1 '!I51+'Revision No. 2'!I51</f>
        <v>558986.72</v>
      </c>
      <c r="J51" s="85">
        <f t="shared" si="1"/>
        <v>2863854.4786113417</v>
      </c>
      <c r="K51" s="86"/>
    </row>
    <row r="52" spans="1:11" ht="12.75">
      <c r="A52" s="81" t="s">
        <v>69</v>
      </c>
      <c r="B52" s="82" t="str">
        <f>+'Original ABG Allocation'!B52</f>
        <v>MERCER</v>
      </c>
      <c r="C52" s="83">
        <f>'Amended ABG Allocation No. 1 '!C52+'Revision No. 2'!C52</f>
        <v>2328492</v>
      </c>
      <c r="D52" s="83">
        <f>'Amended ABG Allocation No. 1 '!D52+'Revision No. 2'!D52</f>
        <v>20079</v>
      </c>
      <c r="E52" s="83">
        <f>'Amended ABG Allocation No. 1 '!E52+'Revision No. 2'!E52</f>
        <v>121373</v>
      </c>
      <c r="F52" s="83">
        <f>'Amended ABG Allocation No. 1 '!F52+'Revision No. 2'!F52</f>
        <v>67068</v>
      </c>
      <c r="G52" s="83">
        <f>'Amended ABG Allocation No. 1 '!G52+'Revision No. 2'!G52</f>
        <v>10474.147364753302</v>
      </c>
      <c r="H52" s="83">
        <f>'Amended ABG Allocation No. 1 '!H52+'Revision No. 2'!H52</f>
        <v>15191</v>
      </c>
      <c r="I52" s="83">
        <f>'Amended ABG Allocation No. 1 '!I52+'Revision No. 2'!I52</f>
        <v>1069577</v>
      </c>
      <c r="J52" s="85">
        <f t="shared" si="1"/>
        <v>3632254.1473647533</v>
      </c>
      <c r="K52" s="86"/>
    </row>
    <row r="53" spans="1:11" ht="12.75">
      <c r="A53" s="81" t="s">
        <v>70</v>
      </c>
      <c r="B53" s="82" t="str">
        <f>+'Original ABG Allocation'!B53</f>
        <v>MONROE</v>
      </c>
      <c r="C53" s="83">
        <f>'Amended ABG Allocation No. 1 '!C53+'Revision No. 2'!C53</f>
        <v>1732226</v>
      </c>
      <c r="D53" s="83">
        <f>'Amended ABG Allocation No. 1 '!D53+'Revision No. 2'!D53</f>
        <v>11739</v>
      </c>
      <c r="E53" s="83">
        <f>'Amended ABG Allocation No. 1 '!E53+'Revision No. 2'!E53</f>
        <v>77340</v>
      </c>
      <c r="F53" s="83">
        <f>'Amended ABG Allocation No. 1 '!F53+'Revision No. 2'!F53</f>
        <v>76986</v>
      </c>
      <c r="G53" s="83">
        <f>'Amended ABG Allocation No. 1 '!G53+'Revision No. 2'!G53</f>
        <v>14913.240457895585</v>
      </c>
      <c r="H53" s="83">
        <f>'Amended ABG Allocation No. 1 '!H53+'Revision No. 2'!H53</f>
        <v>21630</v>
      </c>
      <c r="I53" s="83">
        <f>'Amended ABG Allocation No. 1 '!I53+'Revision No. 2'!I53</f>
        <v>1257888</v>
      </c>
      <c r="J53" s="85">
        <f t="shared" si="1"/>
        <v>3192722.2404578957</v>
      </c>
      <c r="K53" s="86"/>
    </row>
    <row r="54" spans="1:11" ht="12.75">
      <c r="A54" s="81" t="s">
        <v>71</v>
      </c>
      <c r="B54" s="82" t="str">
        <f>+'Original ABG Allocation'!B54</f>
        <v>CLARION</v>
      </c>
      <c r="C54" s="83">
        <f>'Amended ABG Allocation No. 1 '!C54+'Revision No. 2'!C54</f>
        <v>954196</v>
      </c>
      <c r="D54" s="83">
        <f>'Amended ABG Allocation No. 1 '!D54+'Revision No. 2'!D54</f>
        <v>8217</v>
      </c>
      <c r="E54" s="83">
        <f>'Amended ABG Allocation No. 1 '!E54+'Revision No. 2'!E54</f>
        <v>68000</v>
      </c>
      <c r="F54" s="83">
        <f>'Amended ABG Allocation No. 1 '!F54+'Revision No. 2'!F54</f>
        <v>32253</v>
      </c>
      <c r="G54" s="83">
        <f>'Amended ABG Allocation No. 1 '!G54+'Revision No. 2'!G54</f>
        <v>4500.877526807845</v>
      </c>
      <c r="H54" s="83">
        <f>'Amended ABG Allocation No. 1 '!H54+'Revision No. 2'!H54</f>
        <v>6527</v>
      </c>
      <c r="I54" s="83">
        <f>'Amended ABG Allocation No. 1 '!I54+'Revision No. 2'!I54</f>
        <v>490395.83</v>
      </c>
      <c r="J54" s="85">
        <f t="shared" si="1"/>
        <v>1564089.707526808</v>
      </c>
      <c r="K54" s="86"/>
    </row>
    <row r="55" spans="1:11" ht="12.75">
      <c r="A55" s="81" t="s">
        <v>72</v>
      </c>
      <c r="B55" s="82" t="str">
        <f>+'Original ABG Allocation'!B55</f>
        <v>BUTLER</v>
      </c>
      <c r="C55" s="83">
        <f>'Amended ABG Allocation No. 1 '!C55+'Revision No. 2'!C55</f>
        <v>2560110</v>
      </c>
      <c r="D55" s="83">
        <f>'Amended ABG Allocation No. 1 '!D55+'Revision No. 2'!D55</f>
        <v>26082</v>
      </c>
      <c r="E55" s="83">
        <f>'Amended ABG Allocation No. 1 '!E55+'Revision No. 2'!E55</f>
        <v>136927</v>
      </c>
      <c r="F55" s="83">
        <f>'Amended ABG Allocation No. 1 '!F55+'Revision No. 2'!F55</f>
        <v>52846</v>
      </c>
      <c r="G55" s="83">
        <f>'Amended ABG Allocation No. 1 '!G55+'Revision No. 2'!G55</f>
        <v>13832.878579839457</v>
      </c>
      <c r="H55" s="83">
        <f>'Amended ABG Allocation No. 1 '!H55+'Revision No. 2'!H55</f>
        <v>20062</v>
      </c>
      <c r="I55" s="83">
        <f>'Amended ABG Allocation No. 1 '!I55+'Revision No. 2'!I55</f>
        <v>1299692</v>
      </c>
      <c r="J55" s="85">
        <f t="shared" si="1"/>
        <v>4109551.8785798396</v>
      </c>
      <c r="K55" s="86"/>
    </row>
    <row r="56" spans="1:11" ht="12.75">
      <c r="A56" s="81" t="s">
        <v>73</v>
      </c>
      <c r="B56" s="82" t="str">
        <f>+'Original ABG Allocation'!B56</f>
        <v>POTTER</v>
      </c>
      <c r="C56" s="83">
        <f>'Amended ABG Allocation No. 1 '!C56+'Revision No. 2'!C56</f>
        <v>583179</v>
      </c>
      <c r="D56" s="83">
        <f>'Amended ABG Allocation No. 1 '!D56+'Revision No. 2'!D56</f>
        <v>6348</v>
      </c>
      <c r="E56" s="83">
        <f>'Amended ABG Allocation No. 1 '!E56+'Revision No. 2'!E56</f>
        <v>58598</v>
      </c>
      <c r="F56" s="83">
        <f>'Amended ABG Allocation No. 1 '!F56+'Revision No. 2'!F56</f>
        <v>14383</v>
      </c>
      <c r="G56" s="83">
        <f>'Amended ABG Allocation No. 1 '!G56+'Revision No. 2'!G56</f>
        <v>2219.3642916045774</v>
      </c>
      <c r="H56" s="83">
        <f>'Amended ABG Allocation No. 1 '!H56+'Revision No. 2'!H56</f>
        <v>3218</v>
      </c>
      <c r="I56" s="83">
        <f>'Amended ABG Allocation No. 1 '!I56+'Revision No. 2'!I56</f>
        <v>382985</v>
      </c>
      <c r="J56" s="85">
        <f t="shared" si="1"/>
        <v>1050930.3642916046</v>
      </c>
      <c r="K56" s="86"/>
    </row>
    <row r="57" spans="1:11" ht="12.75">
      <c r="A57" s="81" t="s">
        <v>74</v>
      </c>
      <c r="B57" s="82" t="str">
        <f>+'Original ABG Allocation'!B57</f>
        <v>WAYNE</v>
      </c>
      <c r="C57" s="83">
        <f>'Amended ABG Allocation No. 1 '!C57+'Revision No. 2'!C57</f>
        <v>1206678</v>
      </c>
      <c r="D57" s="83">
        <f>'Amended ABG Allocation No. 1 '!D57+'Revision No. 2'!D57</f>
        <v>8874</v>
      </c>
      <c r="E57" s="83">
        <f>'Amended ABG Allocation No. 1 '!E57+'Revision No. 2'!E57</f>
        <v>96314</v>
      </c>
      <c r="F57" s="83">
        <f>'Amended ABG Allocation No. 1 '!F57+'Revision No. 2'!F57</f>
        <v>63950</v>
      </c>
      <c r="G57" s="83">
        <f>'Amended ABG Allocation No. 1 '!G57+'Revision No. 2'!G57</f>
        <v>6628.248624038701</v>
      </c>
      <c r="H57" s="83">
        <f>'Amended ABG Allocation No. 1 '!H57+'Revision No. 2'!H57</f>
        <v>9638</v>
      </c>
      <c r="I57" s="83">
        <f>'Amended ABG Allocation No. 1 '!I57+'Revision No. 2'!I57</f>
        <v>1339333</v>
      </c>
      <c r="J57" s="85">
        <f t="shared" si="1"/>
        <v>2731415.248624039</v>
      </c>
      <c r="K57" s="86"/>
    </row>
    <row r="58" spans="2:11" ht="13.5" thickBot="1">
      <c r="B58" s="82" t="s">
        <v>147</v>
      </c>
      <c r="C58" s="87">
        <f aca="true" t="shared" si="2" ref="C58:J58">SUM(C6:C57)</f>
        <v>251275475</v>
      </c>
      <c r="D58" s="87">
        <f t="shared" si="2"/>
        <v>2190174</v>
      </c>
      <c r="E58" s="87">
        <f t="shared" si="2"/>
        <v>13916979</v>
      </c>
      <c r="F58" s="87">
        <f t="shared" si="2"/>
        <v>6000000</v>
      </c>
      <c r="G58" s="87">
        <f t="shared" si="2"/>
        <v>973555.0000000001</v>
      </c>
      <c r="H58" s="87">
        <f t="shared" si="2"/>
        <v>1412033</v>
      </c>
      <c r="I58" s="88">
        <f t="shared" si="2"/>
        <v>79382211.8</v>
      </c>
      <c r="J58" s="88">
        <f t="shared" si="2"/>
        <v>355150427.79999995</v>
      </c>
      <c r="K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workbookViewId="0" topLeftCell="A1">
      <selection activeCell="I6" sqref="I6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229</v>
      </c>
      <c r="B1" s="75"/>
    </row>
    <row r="2" spans="1:4" ht="12.75">
      <c r="A2" s="23" t="s">
        <v>141</v>
      </c>
      <c r="B2" s="76"/>
      <c r="C2" s="120"/>
      <c r="D2" s="120"/>
    </row>
    <row r="3" spans="1:10" ht="12.75">
      <c r="A3" s="26" t="str">
        <f>+'Original ABG Allocation'!A3</f>
        <v>FY 2021-22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79"/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80" t="str">
        <f>+'Original ABG Allocation'!G5</f>
        <v>APPRISE</v>
      </c>
      <c r="H5" s="80" t="str">
        <f>+'Original ABG Allocation'!H5</f>
        <v>PROMOTION</v>
      </c>
      <c r="I5" s="80" t="str">
        <f>+'Original ABG Allocation'!I5</f>
        <v>OTHER</v>
      </c>
      <c r="J5" s="80" t="str">
        <f>+'Original ABG Allocation'!J5</f>
        <v>FUNDS</v>
      </c>
    </row>
    <row r="6" spans="1:10" s="145" customFormat="1" ht="12.75">
      <c r="A6" s="141" t="s">
        <v>23</v>
      </c>
      <c r="B6" s="142" t="str">
        <f>+'Original ABG Allocation'!B6</f>
        <v>ERIE</v>
      </c>
      <c r="C6" s="143">
        <f>+'Regular BG'!AA7</f>
        <v>0</v>
      </c>
      <c r="D6" s="149">
        <f>+'Caregiver Support'!K7</f>
        <v>0</v>
      </c>
      <c r="E6" s="143">
        <f>+'Federal Caregiver Support'!X7</f>
        <v>0</v>
      </c>
      <c r="F6" s="143">
        <f>+NSIP!M7</f>
        <v>0</v>
      </c>
      <c r="G6" s="143">
        <f>+'PA MEDI'!K7</f>
        <v>0</v>
      </c>
      <c r="H6" s="143">
        <f>'Health Promotion'!T7</f>
        <v>0</v>
      </c>
      <c r="I6" s="143">
        <f>'Other Funds-Revision No. 3'!AF6</f>
        <v>0</v>
      </c>
      <c r="J6" s="144">
        <f aca="true" t="shared" si="0" ref="J6:J37">SUM(C6:I6)</f>
        <v>0</v>
      </c>
    </row>
    <row r="7" spans="1:10" ht="12.75">
      <c r="A7" s="81" t="s">
        <v>24</v>
      </c>
      <c r="B7" s="82" t="str">
        <f>+'Original ABG Allocation'!B7</f>
        <v>CRAWFORD</v>
      </c>
      <c r="C7" s="83">
        <f>+'Regular BG'!AA8</f>
        <v>0</v>
      </c>
      <c r="D7" s="149">
        <f>+'Caregiver Support'!K8</f>
        <v>0</v>
      </c>
      <c r="E7" s="83">
        <f>+'Federal Caregiver Support'!X8</f>
        <v>0</v>
      </c>
      <c r="F7" s="83">
        <f>+NSIP!M8</f>
        <v>0</v>
      </c>
      <c r="G7" s="83">
        <f>+'PA MEDI'!K8</f>
        <v>0</v>
      </c>
      <c r="H7" s="83">
        <f>'Health Promotion'!T8</f>
        <v>0</v>
      </c>
      <c r="I7" s="83">
        <f>'Other Funds-Revision No. 3'!AF7</f>
        <v>0</v>
      </c>
      <c r="J7" s="85">
        <f t="shared" si="0"/>
        <v>0</v>
      </c>
    </row>
    <row r="8" spans="1:10" ht="12.75">
      <c r="A8" s="81" t="s">
        <v>25</v>
      </c>
      <c r="B8" s="82" t="str">
        <f>+'Original ABG Allocation'!B8</f>
        <v>CAM/ELK/MCKEAN</v>
      </c>
      <c r="C8" s="83">
        <f>+'Regular BG'!AA9</f>
        <v>0</v>
      </c>
      <c r="D8" s="149">
        <f>+'Caregiver Support'!K9</f>
        <v>0</v>
      </c>
      <c r="E8" s="83">
        <f>+'Federal Caregiver Support'!X9</f>
        <v>0</v>
      </c>
      <c r="F8" s="83">
        <f>+NSIP!M9</f>
        <v>0</v>
      </c>
      <c r="G8" s="83">
        <f>+'PA MEDI'!K9</f>
        <v>0</v>
      </c>
      <c r="H8" s="83">
        <f>'Health Promotion'!T9</f>
        <v>0</v>
      </c>
      <c r="I8" s="83">
        <f>'Other Funds-Revision No. 3'!AF8</f>
        <v>0</v>
      </c>
      <c r="J8" s="85">
        <f t="shared" si="0"/>
        <v>0</v>
      </c>
    </row>
    <row r="9" spans="1:10" ht="12.75">
      <c r="A9" s="81" t="s">
        <v>26</v>
      </c>
      <c r="B9" s="82" t="str">
        <f>+'Original ABG Allocation'!B9</f>
        <v>BEAVER</v>
      </c>
      <c r="C9" s="83">
        <f>+'Regular BG'!AA10</f>
        <v>0</v>
      </c>
      <c r="D9" s="149">
        <f>+'Caregiver Support'!K10</f>
        <v>0</v>
      </c>
      <c r="E9" s="83">
        <f>+'Federal Caregiver Support'!X10</f>
        <v>0</v>
      </c>
      <c r="F9" s="83">
        <f>+NSIP!M10</f>
        <v>0</v>
      </c>
      <c r="G9" s="83">
        <f>+'PA MEDI'!K10</f>
        <v>0</v>
      </c>
      <c r="H9" s="83">
        <f>'Health Promotion'!T10</f>
        <v>0</v>
      </c>
      <c r="I9" s="83">
        <f>'Other Funds-Revision No. 3'!AF9</f>
        <v>0</v>
      </c>
      <c r="J9" s="85">
        <f t="shared" si="0"/>
        <v>0</v>
      </c>
    </row>
    <row r="10" spans="1:10" ht="12.75">
      <c r="A10" s="81" t="s">
        <v>27</v>
      </c>
      <c r="B10" s="82" t="str">
        <f>+'Original ABG Allocation'!B10</f>
        <v>INDIANA</v>
      </c>
      <c r="C10" s="83">
        <f>+'Regular BG'!AA11</f>
        <v>0</v>
      </c>
      <c r="D10" s="149">
        <f>+'Caregiver Support'!K11</f>
        <v>0</v>
      </c>
      <c r="E10" s="83">
        <f>+'Federal Caregiver Support'!X11</f>
        <v>0</v>
      </c>
      <c r="F10" s="83">
        <f>+NSIP!M11</f>
        <v>0</v>
      </c>
      <c r="G10" s="83">
        <f>+'PA MEDI'!K11</f>
        <v>0</v>
      </c>
      <c r="H10" s="83">
        <f>'Health Promotion'!T11</f>
        <v>0</v>
      </c>
      <c r="I10" s="83">
        <f>'Other Funds-Revision No. 3'!AF10</f>
        <v>0</v>
      </c>
      <c r="J10" s="85">
        <f t="shared" si="0"/>
        <v>0</v>
      </c>
    </row>
    <row r="11" spans="1:10" ht="12.75">
      <c r="A11" s="81" t="s">
        <v>28</v>
      </c>
      <c r="B11" s="82" t="str">
        <f>+'Original ABG Allocation'!B11</f>
        <v>ALLEGHENY</v>
      </c>
      <c r="C11" s="83">
        <f>+'Regular BG'!AA12</f>
        <v>0</v>
      </c>
      <c r="D11" s="149">
        <f>+'Caregiver Support'!K12</f>
        <v>0</v>
      </c>
      <c r="E11" s="83">
        <f>+'Federal Caregiver Support'!X12</f>
        <v>0</v>
      </c>
      <c r="F11" s="83">
        <f>+NSIP!M12</f>
        <v>0</v>
      </c>
      <c r="G11" s="83">
        <f>+'PA MEDI'!K12</f>
        <v>0</v>
      </c>
      <c r="H11" s="83">
        <f>'Health Promotion'!T12</f>
        <v>0</v>
      </c>
      <c r="I11" s="83">
        <f>'Other Funds-Revision No. 3'!AF11</f>
        <v>0</v>
      </c>
      <c r="J11" s="85">
        <f t="shared" si="0"/>
        <v>0</v>
      </c>
    </row>
    <row r="12" spans="1:10" ht="12.75">
      <c r="A12" s="81" t="s">
        <v>29</v>
      </c>
      <c r="B12" s="82" t="str">
        <f>+'Original ABG Allocation'!B12</f>
        <v>WESTMORELAND</v>
      </c>
      <c r="C12" s="83">
        <f>+'Regular BG'!AA13</f>
        <v>0</v>
      </c>
      <c r="D12" s="149">
        <f>+'Caregiver Support'!K13</f>
        <v>0</v>
      </c>
      <c r="E12" s="83">
        <f>+'Federal Caregiver Support'!X13</f>
        <v>0</v>
      </c>
      <c r="F12" s="83">
        <f>+NSIP!M13</f>
        <v>0</v>
      </c>
      <c r="G12" s="83">
        <f>+'PA MEDI'!K13</f>
        <v>0</v>
      </c>
      <c r="H12" s="83">
        <f>'Health Promotion'!T13</f>
        <v>0</v>
      </c>
      <c r="I12" s="83">
        <f>'Other Funds-Revision No. 3'!AF12</f>
        <v>0</v>
      </c>
      <c r="J12" s="85">
        <f t="shared" si="0"/>
        <v>0</v>
      </c>
    </row>
    <row r="13" spans="1:10" ht="12.75">
      <c r="A13" s="81" t="s">
        <v>30</v>
      </c>
      <c r="B13" s="82" t="str">
        <f>+'Original ABG Allocation'!B13</f>
        <v>WASH/FAY/GREENE</v>
      </c>
      <c r="C13" s="83">
        <f>+'Regular BG'!AA14</f>
        <v>0</v>
      </c>
      <c r="D13" s="149">
        <f>+'Caregiver Support'!K14</f>
        <v>0</v>
      </c>
      <c r="E13" s="83">
        <f>+'Federal Caregiver Support'!X14</f>
        <v>0</v>
      </c>
      <c r="F13" s="83">
        <f>+NSIP!M14</f>
        <v>0</v>
      </c>
      <c r="G13" s="83">
        <f>+'PA MEDI'!K14</f>
        <v>0</v>
      </c>
      <c r="H13" s="83">
        <f>'Health Promotion'!T14</f>
        <v>0</v>
      </c>
      <c r="I13" s="83">
        <f>'Other Funds-Revision No. 3'!AF13</f>
        <v>0</v>
      </c>
      <c r="J13" s="85">
        <f t="shared" si="0"/>
        <v>0</v>
      </c>
    </row>
    <row r="14" spans="1:10" ht="12.75">
      <c r="A14" s="81" t="s">
        <v>31</v>
      </c>
      <c r="B14" s="82" t="str">
        <f>+'Original ABG Allocation'!B14</f>
        <v>SOMERSET</v>
      </c>
      <c r="C14" s="83">
        <f>+'Regular BG'!AA15</f>
        <v>0</v>
      </c>
      <c r="D14" s="149">
        <f>+'Caregiver Support'!K15</f>
        <v>0</v>
      </c>
      <c r="E14" s="83">
        <f>+'Federal Caregiver Support'!X15</f>
        <v>0</v>
      </c>
      <c r="F14" s="83">
        <f>+NSIP!M15</f>
        <v>0</v>
      </c>
      <c r="G14" s="83">
        <f>+'PA MEDI'!K15</f>
        <v>0</v>
      </c>
      <c r="H14" s="83">
        <f>'Health Promotion'!T15</f>
        <v>0</v>
      </c>
      <c r="I14" s="83">
        <f>'Other Funds-Revision No. 3'!AF14</f>
        <v>0</v>
      </c>
      <c r="J14" s="85">
        <f t="shared" si="0"/>
        <v>0</v>
      </c>
    </row>
    <row r="15" spans="1:10" ht="12.75">
      <c r="A15" s="81" t="s">
        <v>32</v>
      </c>
      <c r="B15" s="82" t="str">
        <f>+'Original ABG Allocation'!B15</f>
        <v>CAMBRIA</v>
      </c>
      <c r="C15" s="83">
        <f>+'Regular BG'!AA16</f>
        <v>0</v>
      </c>
      <c r="D15" s="149">
        <f>+'Caregiver Support'!K16</f>
        <v>0</v>
      </c>
      <c r="E15" s="83">
        <f>+'Federal Caregiver Support'!X16</f>
        <v>0</v>
      </c>
      <c r="F15" s="83">
        <f>+NSIP!M16</f>
        <v>0</v>
      </c>
      <c r="G15" s="83">
        <f>+'PA MEDI'!K16</f>
        <v>0</v>
      </c>
      <c r="H15" s="83">
        <f>'Health Promotion'!T16</f>
        <v>0</v>
      </c>
      <c r="I15" s="83">
        <f>'Other Funds-Revision No. 3'!AF15</f>
        <v>0</v>
      </c>
      <c r="J15" s="85">
        <f t="shared" si="0"/>
        <v>0</v>
      </c>
    </row>
    <row r="16" spans="1:10" ht="12.75">
      <c r="A16" s="81" t="s">
        <v>33</v>
      </c>
      <c r="B16" s="82" t="str">
        <f>+'Original ABG Allocation'!B16</f>
        <v>BLAIR</v>
      </c>
      <c r="C16" s="83">
        <f>+'Regular BG'!AA17</f>
        <v>0</v>
      </c>
      <c r="D16" s="149">
        <f>+'Caregiver Support'!K17</f>
        <v>0</v>
      </c>
      <c r="E16" s="83">
        <f>+'Federal Caregiver Support'!X17</f>
        <v>0</v>
      </c>
      <c r="F16" s="83">
        <f>+NSIP!M17</f>
        <v>0</v>
      </c>
      <c r="G16" s="83">
        <f>+'PA MEDI'!K17</f>
        <v>0</v>
      </c>
      <c r="H16" s="83">
        <f>'Health Promotion'!T17</f>
        <v>0</v>
      </c>
      <c r="I16" s="83">
        <f>'Other Funds-Revision No. 3'!AF16</f>
        <v>0</v>
      </c>
      <c r="J16" s="85">
        <f t="shared" si="0"/>
        <v>0</v>
      </c>
    </row>
    <row r="17" spans="1:10" ht="12.75">
      <c r="A17" s="81" t="s">
        <v>34</v>
      </c>
      <c r="B17" s="82" t="str">
        <f>+'Original ABG Allocation'!B17</f>
        <v>BED/FULT/HUNT</v>
      </c>
      <c r="C17" s="83">
        <f>+'Regular BG'!AA18</f>
        <v>0</v>
      </c>
      <c r="D17" s="149">
        <f>+'Caregiver Support'!K18</f>
        <v>0</v>
      </c>
      <c r="E17" s="83">
        <f>+'Federal Caregiver Support'!X18</f>
        <v>0</v>
      </c>
      <c r="F17" s="83">
        <f>+NSIP!M18</f>
        <v>0</v>
      </c>
      <c r="G17" s="83">
        <f>+'PA MEDI'!K18</f>
        <v>0</v>
      </c>
      <c r="H17" s="83">
        <f>'Health Promotion'!T18</f>
        <v>0</v>
      </c>
      <c r="I17" s="83">
        <f>'Other Funds-Revision No. 3'!AF17</f>
        <v>0</v>
      </c>
      <c r="J17" s="85">
        <f t="shared" si="0"/>
        <v>0</v>
      </c>
    </row>
    <row r="18" spans="1:10" ht="12.75">
      <c r="A18" s="81" t="s">
        <v>35</v>
      </c>
      <c r="B18" s="82" t="str">
        <f>+'Original ABG Allocation'!B18</f>
        <v>CENTRE</v>
      </c>
      <c r="C18" s="83">
        <f>+'Regular BG'!AA19</f>
        <v>0</v>
      </c>
      <c r="D18" s="149">
        <f>+'Caregiver Support'!K19</f>
        <v>0</v>
      </c>
      <c r="E18" s="83">
        <f>+'Federal Caregiver Support'!X19</f>
        <v>0</v>
      </c>
      <c r="F18" s="83">
        <f>+NSIP!M19</f>
        <v>0</v>
      </c>
      <c r="G18" s="83">
        <f>+'PA MEDI'!K19</f>
        <v>0</v>
      </c>
      <c r="H18" s="83">
        <f>'Health Promotion'!T19</f>
        <v>0</v>
      </c>
      <c r="I18" s="83">
        <f>'Other Funds-Revision No. 3'!AF18</f>
        <v>0</v>
      </c>
      <c r="J18" s="85">
        <f t="shared" si="0"/>
        <v>0</v>
      </c>
    </row>
    <row r="19" spans="1:10" ht="12.75">
      <c r="A19" s="81" t="s">
        <v>36</v>
      </c>
      <c r="B19" s="82" t="str">
        <f>+'Original ABG Allocation'!B19</f>
        <v>LYCOM/CLINTON</v>
      </c>
      <c r="C19" s="83">
        <f>+'Regular BG'!AA20</f>
        <v>0</v>
      </c>
      <c r="D19" s="149">
        <f>+'Caregiver Support'!K20</f>
        <v>0</v>
      </c>
      <c r="E19" s="83">
        <f>+'Federal Caregiver Support'!X20</f>
        <v>0</v>
      </c>
      <c r="F19" s="83">
        <f>+NSIP!M20</f>
        <v>0</v>
      </c>
      <c r="G19" s="83">
        <f>+'PA MEDI'!K20</f>
        <v>0</v>
      </c>
      <c r="H19" s="83">
        <f>'Health Promotion'!T20</f>
        <v>0</v>
      </c>
      <c r="I19" s="83">
        <f>'Other Funds-Revision No. 3'!AF19</f>
        <v>0</v>
      </c>
      <c r="J19" s="85">
        <f t="shared" si="0"/>
        <v>0</v>
      </c>
    </row>
    <row r="20" spans="1:10" ht="12.75">
      <c r="A20" s="81" t="s">
        <v>37</v>
      </c>
      <c r="B20" s="82" t="str">
        <f>+'Original ABG Allocation'!B20</f>
        <v>COLUM/MONT</v>
      </c>
      <c r="C20" s="83">
        <f>+'Regular BG'!AA21</f>
        <v>0</v>
      </c>
      <c r="D20" s="149">
        <f>+'Caregiver Support'!K21</f>
        <v>0</v>
      </c>
      <c r="E20" s="83">
        <f>+'Federal Caregiver Support'!X21</f>
        <v>0</v>
      </c>
      <c r="F20" s="83">
        <f>+NSIP!M21</f>
        <v>0</v>
      </c>
      <c r="G20" s="83">
        <f>+'PA MEDI'!K21</f>
        <v>0</v>
      </c>
      <c r="H20" s="83">
        <f>'Health Promotion'!T21</f>
        <v>0</v>
      </c>
      <c r="I20" s="83">
        <f>'Other Funds-Revision No. 3'!AF20</f>
        <v>0</v>
      </c>
      <c r="J20" s="85">
        <f t="shared" si="0"/>
        <v>0</v>
      </c>
    </row>
    <row r="21" spans="1:10" ht="12.75">
      <c r="A21" s="81" t="s">
        <v>38</v>
      </c>
      <c r="B21" s="82" t="str">
        <f>+'Original ABG Allocation'!B21</f>
        <v>NORTHUMBERLND</v>
      </c>
      <c r="C21" s="83">
        <f>+'Regular BG'!AA22</f>
        <v>0</v>
      </c>
      <c r="D21" s="149">
        <f>+'Caregiver Support'!K22</f>
        <v>0</v>
      </c>
      <c r="E21" s="83">
        <f>+'Federal Caregiver Support'!X22</f>
        <v>0</v>
      </c>
      <c r="F21" s="83">
        <f>+NSIP!M22</f>
        <v>0</v>
      </c>
      <c r="G21" s="83">
        <f>+'PA MEDI'!K22</f>
        <v>0</v>
      </c>
      <c r="H21" s="83">
        <f>'Health Promotion'!T22</f>
        <v>0</v>
      </c>
      <c r="I21" s="83">
        <f>'Other Funds-Revision No. 3'!AF21</f>
        <v>0</v>
      </c>
      <c r="J21" s="85">
        <f t="shared" si="0"/>
        <v>0</v>
      </c>
    </row>
    <row r="22" spans="1:10" ht="12.75">
      <c r="A22" s="81" t="s">
        <v>39</v>
      </c>
      <c r="B22" s="82" t="str">
        <f>+'Original ABG Allocation'!B22</f>
        <v>UNION/SNYDER</v>
      </c>
      <c r="C22" s="83">
        <f>+'Regular BG'!AA23</f>
        <v>0</v>
      </c>
      <c r="D22" s="149">
        <f>+'Caregiver Support'!K23</f>
        <v>0</v>
      </c>
      <c r="E22" s="83">
        <f>+'Federal Caregiver Support'!X23</f>
        <v>0</v>
      </c>
      <c r="F22" s="83">
        <f>+NSIP!M23</f>
        <v>0</v>
      </c>
      <c r="G22" s="83">
        <f>+'PA MEDI'!K23</f>
        <v>0</v>
      </c>
      <c r="H22" s="83">
        <f>'Health Promotion'!T23</f>
        <v>0</v>
      </c>
      <c r="I22" s="83">
        <f>'Other Funds-Revision No. 3'!AF22</f>
        <v>0</v>
      </c>
      <c r="J22" s="85">
        <f t="shared" si="0"/>
        <v>0</v>
      </c>
    </row>
    <row r="23" spans="1:10" ht="12.75">
      <c r="A23" s="81" t="s">
        <v>40</v>
      </c>
      <c r="B23" s="82" t="str">
        <f>+'Original ABG Allocation'!B23</f>
        <v>MIFF/JUNIATA</v>
      </c>
      <c r="C23" s="83">
        <f>+'Regular BG'!AA24</f>
        <v>0</v>
      </c>
      <c r="D23" s="149">
        <f>+'Caregiver Support'!K24</f>
        <v>0</v>
      </c>
      <c r="E23" s="83">
        <f>+'Federal Caregiver Support'!X24</f>
        <v>0</v>
      </c>
      <c r="F23" s="83">
        <f>+NSIP!M24</f>
        <v>0</v>
      </c>
      <c r="G23" s="83">
        <f>+'PA MEDI'!K24</f>
        <v>0</v>
      </c>
      <c r="H23" s="83">
        <f>'Health Promotion'!T24</f>
        <v>0</v>
      </c>
      <c r="I23" s="83">
        <f>'Other Funds-Revision No. 3'!AF23</f>
        <v>0</v>
      </c>
      <c r="J23" s="85">
        <f t="shared" si="0"/>
        <v>0</v>
      </c>
    </row>
    <row r="24" spans="1:10" ht="12.75">
      <c r="A24" s="81" t="s">
        <v>41</v>
      </c>
      <c r="B24" s="82" t="str">
        <f>+'Original ABG Allocation'!B24</f>
        <v>FRANKLIN</v>
      </c>
      <c r="C24" s="83">
        <f>+'Regular BG'!AA25</f>
        <v>0</v>
      </c>
      <c r="D24" s="149">
        <f>+'Caregiver Support'!K25</f>
        <v>0</v>
      </c>
      <c r="E24" s="83">
        <f>+'Federal Caregiver Support'!X25</f>
        <v>0</v>
      </c>
      <c r="F24" s="83">
        <f>+NSIP!M25</f>
        <v>0</v>
      </c>
      <c r="G24" s="83">
        <f>+'PA MEDI'!K25</f>
        <v>0</v>
      </c>
      <c r="H24" s="83">
        <f>'Health Promotion'!T25</f>
        <v>0</v>
      </c>
      <c r="I24" s="83">
        <f>'Other Funds-Revision No. 3'!AF24</f>
        <v>0</v>
      </c>
      <c r="J24" s="85">
        <f t="shared" si="0"/>
        <v>0</v>
      </c>
    </row>
    <row r="25" spans="1:10" ht="12.75">
      <c r="A25" s="81" t="s">
        <v>42</v>
      </c>
      <c r="B25" s="82" t="str">
        <f>+'Original ABG Allocation'!B25</f>
        <v>ADAMS</v>
      </c>
      <c r="C25" s="83">
        <f>+'Regular BG'!AA26</f>
        <v>0</v>
      </c>
      <c r="D25" s="149">
        <f>+'Caregiver Support'!K26</f>
        <v>0</v>
      </c>
      <c r="E25" s="83">
        <f>+'Federal Caregiver Support'!X26</f>
        <v>0</v>
      </c>
      <c r="F25" s="83">
        <f>+NSIP!M26</f>
        <v>0</v>
      </c>
      <c r="G25" s="83">
        <f>+'PA MEDI'!K26</f>
        <v>0</v>
      </c>
      <c r="H25" s="83">
        <f>'Health Promotion'!T26</f>
        <v>0</v>
      </c>
      <c r="I25" s="83">
        <f>'Other Funds-Revision No. 3'!AF25</f>
        <v>0</v>
      </c>
      <c r="J25" s="85">
        <f t="shared" si="0"/>
        <v>0</v>
      </c>
    </row>
    <row r="26" spans="1:10" ht="12.75">
      <c r="A26" s="81" t="s">
        <v>43</v>
      </c>
      <c r="B26" s="82" t="str">
        <f>+'Original ABG Allocation'!B26</f>
        <v>CUMBERLAND</v>
      </c>
      <c r="C26" s="83">
        <f>+'Regular BG'!AA27</f>
        <v>0</v>
      </c>
      <c r="D26" s="149">
        <f>+'Caregiver Support'!K27</f>
        <v>0</v>
      </c>
      <c r="E26" s="83">
        <f>+'Federal Caregiver Support'!X27</f>
        <v>0</v>
      </c>
      <c r="F26" s="83">
        <f>+NSIP!M27</f>
        <v>0</v>
      </c>
      <c r="G26" s="83">
        <f>+'PA MEDI'!K27</f>
        <v>0</v>
      </c>
      <c r="H26" s="83">
        <f>'Health Promotion'!T27</f>
        <v>0</v>
      </c>
      <c r="I26" s="83">
        <f>'Other Funds-Revision No. 3'!AF26</f>
        <v>0</v>
      </c>
      <c r="J26" s="85">
        <f t="shared" si="0"/>
        <v>0</v>
      </c>
    </row>
    <row r="27" spans="1:10" ht="12.75">
      <c r="A27" s="81" t="s">
        <v>44</v>
      </c>
      <c r="B27" s="82" t="str">
        <f>+'Original ABG Allocation'!B27</f>
        <v>PERRY</v>
      </c>
      <c r="C27" s="83">
        <f>+'Regular BG'!AA28</f>
        <v>0</v>
      </c>
      <c r="D27" s="149">
        <f>+'Caregiver Support'!K28</f>
        <v>0</v>
      </c>
      <c r="E27" s="83">
        <f>+'Federal Caregiver Support'!X28</f>
        <v>0</v>
      </c>
      <c r="F27" s="83">
        <f>+NSIP!M28</f>
        <v>0</v>
      </c>
      <c r="G27" s="83">
        <f>+'PA MEDI'!K28</f>
        <v>0</v>
      </c>
      <c r="H27" s="83">
        <f>'Health Promotion'!T28</f>
        <v>0</v>
      </c>
      <c r="I27" s="83">
        <f>'Other Funds-Revision No. 3'!AF27</f>
        <v>0</v>
      </c>
      <c r="J27" s="85">
        <f t="shared" si="0"/>
        <v>0</v>
      </c>
    </row>
    <row r="28" spans="1:10" ht="12.75">
      <c r="A28" s="81" t="s">
        <v>45</v>
      </c>
      <c r="B28" s="82" t="str">
        <f>+'Original ABG Allocation'!B28</f>
        <v>DAUPHIN</v>
      </c>
      <c r="C28" s="83">
        <f>+'Regular BG'!AA29</f>
        <v>0</v>
      </c>
      <c r="D28" s="149">
        <f>+'Caregiver Support'!K29</f>
        <v>0</v>
      </c>
      <c r="E28" s="83">
        <f>+'Federal Caregiver Support'!X29</f>
        <v>0</v>
      </c>
      <c r="F28" s="83">
        <f>+NSIP!M29</f>
        <v>0</v>
      </c>
      <c r="G28" s="83">
        <f>+'PA MEDI'!K29</f>
        <v>0</v>
      </c>
      <c r="H28" s="83">
        <f>'Health Promotion'!T29</f>
        <v>0</v>
      </c>
      <c r="I28" s="83">
        <f>'Other Funds-Revision No. 3'!AF28</f>
        <v>0</v>
      </c>
      <c r="J28" s="85">
        <f t="shared" si="0"/>
        <v>0</v>
      </c>
    </row>
    <row r="29" spans="1:10" ht="12.75">
      <c r="A29" s="81" t="s">
        <v>46</v>
      </c>
      <c r="B29" s="82" t="str">
        <f>+'Original ABG Allocation'!B29</f>
        <v>LEBANON</v>
      </c>
      <c r="C29" s="83">
        <f>+'Regular BG'!AA30</f>
        <v>0</v>
      </c>
      <c r="D29" s="149">
        <f>+'Caregiver Support'!K30</f>
        <v>0</v>
      </c>
      <c r="E29" s="83">
        <f>+'Federal Caregiver Support'!X30</f>
        <v>0</v>
      </c>
      <c r="F29" s="83">
        <f>+NSIP!M30</f>
        <v>0</v>
      </c>
      <c r="G29" s="83">
        <f>+'PA MEDI'!K30</f>
        <v>0</v>
      </c>
      <c r="H29" s="83">
        <f>'Health Promotion'!T30</f>
        <v>0</v>
      </c>
      <c r="I29" s="83">
        <f>'Other Funds-Revision No. 3'!AF29</f>
        <v>0</v>
      </c>
      <c r="J29" s="85">
        <f t="shared" si="0"/>
        <v>0</v>
      </c>
    </row>
    <row r="30" spans="1:10" ht="12.75">
      <c r="A30" s="81" t="s">
        <v>47</v>
      </c>
      <c r="B30" s="82" t="str">
        <f>+'Original ABG Allocation'!B30</f>
        <v>YORK</v>
      </c>
      <c r="C30" s="83">
        <f>+'Regular BG'!AA31</f>
        <v>0</v>
      </c>
      <c r="D30" s="149">
        <f>+'Caregiver Support'!K31</f>
        <v>0</v>
      </c>
      <c r="E30" s="83">
        <f>+'Federal Caregiver Support'!X31</f>
        <v>0</v>
      </c>
      <c r="F30" s="83">
        <f>+NSIP!M31</f>
        <v>0</v>
      </c>
      <c r="G30" s="83">
        <f>+'PA MEDI'!K31</f>
        <v>0</v>
      </c>
      <c r="H30" s="83">
        <f>'Health Promotion'!T31</f>
        <v>0</v>
      </c>
      <c r="I30" s="83">
        <f>'Other Funds-Revision No. 3'!AF30</f>
        <v>0</v>
      </c>
      <c r="J30" s="85">
        <f t="shared" si="0"/>
        <v>0</v>
      </c>
    </row>
    <row r="31" spans="1:10" ht="12.75">
      <c r="A31" s="81" t="s">
        <v>48</v>
      </c>
      <c r="B31" s="82" t="str">
        <f>+'Original ABG Allocation'!B31</f>
        <v>LANCASTER</v>
      </c>
      <c r="C31" s="83">
        <f>+'Regular BG'!AA32</f>
        <v>0</v>
      </c>
      <c r="D31" s="149">
        <f>+'Caregiver Support'!K32</f>
        <v>0</v>
      </c>
      <c r="E31" s="83">
        <f>+'Federal Caregiver Support'!X32</f>
        <v>0</v>
      </c>
      <c r="F31" s="83">
        <f>+NSIP!M32</f>
        <v>0</v>
      </c>
      <c r="G31" s="83">
        <f>+'PA MEDI'!K32</f>
        <v>0</v>
      </c>
      <c r="H31" s="83">
        <f>'Health Promotion'!T32</f>
        <v>0</v>
      </c>
      <c r="I31" s="83">
        <f>'Other Funds-Revision No. 3'!AF31</f>
        <v>0</v>
      </c>
      <c r="J31" s="85">
        <f t="shared" si="0"/>
        <v>0</v>
      </c>
    </row>
    <row r="32" spans="1:10" ht="12.75">
      <c r="A32" s="81" t="s">
        <v>49</v>
      </c>
      <c r="B32" s="82" t="str">
        <f>+'Original ABG Allocation'!B32</f>
        <v>CHESTER</v>
      </c>
      <c r="C32" s="83">
        <f>+'Regular BG'!AA33</f>
        <v>0</v>
      </c>
      <c r="D32" s="149">
        <f>+'Caregiver Support'!K33</f>
        <v>0</v>
      </c>
      <c r="E32" s="83">
        <f>+'Federal Caregiver Support'!X33</f>
        <v>0</v>
      </c>
      <c r="F32" s="83">
        <f>+NSIP!M33</f>
        <v>0</v>
      </c>
      <c r="G32" s="83">
        <f>+'PA MEDI'!K33</f>
        <v>0</v>
      </c>
      <c r="H32" s="83">
        <f>'Health Promotion'!T33</f>
        <v>0</v>
      </c>
      <c r="I32" s="83">
        <f>'Other Funds-Revision No. 3'!AF32</f>
        <v>0</v>
      </c>
      <c r="J32" s="85">
        <f t="shared" si="0"/>
        <v>0</v>
      </c>
    </row>
    <row r="33" spans="1:10" ht="12.75">
      <c r="A33" s="81" t="s">
        <v>50</v>
      </c>
      <c r="B33" s="82" t="str">
        <f>+'Original ABG Allocation'!B33</f>
        <v>MONTGOMERY</v>
      </c>
      <c r="C33" s="83">
        <f>+'Regular BG'!AA34</f>
        <v>0</v>
      </c>
      <c r="D33" s="149">
        <f>+'Caregiver Support'!K34</f>
        <v>0</v>
      </c>
      <c r="E33" s="83">
        <f>+'Federal Caregiver Support'!X34</f>
        <v>0</v>
      </c>
      <c r="F33" s="83">
        <f>+NSIP!M34</f>
        <v>0</v>
      </c>
      <c r="G33" s="83">
        <f>+'PA MEDI'!K34</f>
        <v>0</v>
      </c>
      <c r="H33" s="83">
        <f>'Health Promotion'!T34</f>
        <v>0</v>
      </c>
      <c r="I33" s="83">
        <f>'Other Funds-Revision No. 3'!AF33</f>
        <v>0</v>
      </c>
      <c r="J33" s="85">
        <f t="shared" si="0"/>
        <v>0</v>
      </c>
    </row>
    <row r="34" spans="1:10" ht="12.75">
      <c r="A34" s="81" t="s">
        <v>51</v>
      </c>
      <c r="B34" s="82" t="str">
        <f>+'Original ABG Allocation'!B34</f>
        <v>BUCKS</v>
      </c>
      <c r="C34" s="83">
        <f>+'Regular BG'!AA35</f>
        <v>0</v>
      </c>
      <c r="D34" s="149">
        <f>+'Caregiver Support'!K35</f>
        <v>0</v>
      </c>
      <c r="E34" s="83">
        <f>+'Federal Caregiver Support'!X35</f>
        <v>0</v>
      </c>
      <c r="F34" s="83">
        <f>+NSIP!M35</f>
        <v>0</v>
      </c>
      <c r="G34" s="83">
        <f>+'PA MEDI'!K35</f>
        <v>0</v>
      </c>
      <c r="H34" s="83">
        <f>'Health Promotion'!T35</f>
        <v>0</v>
      </c>
      <c r="I34" s="83">
        <f>'Other Funds-Revision No. 3'!AF34</f>
        <v>0</v>
      </c>
      <c r="J34" s="85">
        <f t="shared" si="0"/>
        <v>0</v>
      </c>
    </row>
    <row r="35" spans="1:10" ht="12.75">
      <c r="A35" s="81" t="s">
        <v>52</v>
      </c>
      <c r="B35" s="82" t="str">
        <f>+'Original ABG Allocation'!B35</f>
        <v>DELAWARE</v>
      </c>
      <c r="C35" s="83">
        <f>+'Regular BG'!AA36</f>
        <v>0</v>
      </c>
      <c r="D35" s="149">
        <f>+'Caregiver Support'!K36</f>
        <v>0</v>
      </c>
      <c r="E35" s="83">
        <f>+'Federal Caregiver Support'!X36</f>
        <v>0</v>
      </c>
      <c r="F35" s="83">
        <f>+NSIP!M36</f>
        <v>0</v>
      </c>
      <c r="G35" s="83">
        <f>+'PA MEDI'!K36</f>
        <v>0</v>
      </c>
      <c r="H35" s="83">
        <f>'Health Promotion'!T36</f>
        <v>0</v>
      </c>
      <c r="I35" s="83">
        <f>'Other Funds-Revision No. 3'!AF35</f>
        <v>0</v>
      </c>
      <c r="J35" s="85">
        <f t="shared" si="0"/>
        <v>0</v>
      </c>
    </row>
    <row r="36" spans="1:10" ht="12.75">
      <c r="A36" s="81" t="s">
        <v>53</v>
      </c>
      <c r="B36" s="82" t="str">
        <f>+'Original ABG Allocation'!B36</f>
        <v>PHILADELPHIA</v>
      </c>
      <c r="C36" s="83">
        <f>+'Regular BG'!AA37</f>
        <v>0</v>
      </c>
      <c r="D36" s="149">
        <f>+'Caregiver Support'!K37</f>
        <v>0</v>
      </c>
      <c r="E36" s="83">
        <f>+'Federal Caregiver Support'!X37</f>
        <v>0</v>
      </c>
      <c r="F36" s="83">
        <f>+NSIP!M37</f>
        <v>0</v>
      </c>
      <c r="G36" s="83">
        <f>+'PA MEDI'!K37</f>
        <v>0</v>
      </c>
      <c r="H36" s="83">
        <f>'Health Promotion'!T37</f>
        <v>0</v>
      </c>
      <c r="I36" s="83">
        <f>'Other Funds-Revision No. 3'!AF36</f>
        <v>0</v>
      </c>
      <c r="J36" s="85">
        <f t="shared" si="0"/>
        <v>0</v>
      </c>
    </row>
    <row r="37" spans="1:10" ht="12.75">
      <c r="A37" s="81" t="s">
        <v>54</v>
      </c>
      <c r="B37" s="82" t="str">
        <f>+'Original ABG Allocation'!B37</f>
        <v>BERKS</v>
      </c>
      <c r="C37" s="83">
        <f>+'Regular BG'!AA38</f>
        <v>0</v>
      </c>
      <c r="D37" s="149">
        <f>+'Caregiver Support'!K38</f>
        <v>0</v>
      </c>
      <c r="E37" s="83">
        <f>+'Federal Caregiver Support'!X38</f>
        <v>0</v>
      </c>
      <c r="F37" s="83">
        <f>+NSIP!M38</f>
        <v>0</v>
      </c>
      <c r="G37" s="83">
        <f>+'PA MEDI'!K38</f>
        <v>0</v>
      </c>
      <c r="H37" s="83">
        <f>'Health Promotion'!T38</f>
        <v>0</v>
      </c>
      <c r="I37" s="83">
        <f>'Other Funds-Revision No. 3'!AF37</f>
        <v>0</v>
      </c>
      <c r="J37" s="85">
        <f t="shared" si="0"/>
        <v>0</v>
      </c>
    </row>
    <row r="38" spans="1:10" ht="12.75">
      <c r="A38" s="81" t="s">
        <v>55</v>
      </c>
      <c r="B38" s="82" t="str">
        <f>+'Original ABG Allocation'!B38</f>
        <v>LEHIGH</v>
      </c>
      <c r="C38" s="83">
        <f>+'Regular BG'!AA39</f>
        <v>0</v>
      </c>
      <c r="D38" s="149">
        <f>+'Caregiver Support'!K39</f>
        <v>0</v>
      </c>
      <c r="E38" s="83">
        <f>+'Federal Caregiver Support'!X39</f>
        <v>0</v>
      </c>
      <c r="F38" s="83">
        <f>+NSIP!M39</f>
        <v>0</v>
      </c>
      <c r="G38" s="83">
        <f>+'PA MEDI'!K39</f>
        <v>0</v>
      </c>
      <c r="H38" s="83">
        <f>'Health Promotion'!T39</f>
        <v>0</v>
      </c>
      <c r="I38" s="83">
        <f>'Other Funds-Revision No. 3'!AF38</f>
        <v>0</v>
      </c>
      <c r="J38" s="85">
        <f aca="true" t="shared" si="1" ref="J38:J57">SUM(C38:I38)</f>
        <v>0</v>
      </c>
    </row>
    <row r="39" spans="1:10" ht="12.75">
      <c r="A39" s="81" t="s">
        <v>56</v>
      </c>
      <c r="B39" s="82" t="str">
        <f>+'Original ABG Allocation'!B39</f>
        <v>NORTHAMPTON</v>
      </c>
      <c r="C39" s="83">
        <f>+'Regular BG'!AA40</f>
        <v>0</v>
      </c>
      <c r="D39" s="149">
        <f>+'Caregiver Support'!K40</f>
        <v>0</v>
      </c>
      <c r="E39" s="83">
        <f>+'Federal Caregiver Support'!X40</f>
        <v>0</v>
      </c>
      <c r="F39" s="83">
        <f>+NSIP!M40</f>
        <v>0</v>
      </c>
      <c r="G39" s="83">
        <f>+'PA MEDI'!K40</f>
        <v>0</v>
      </c>
      <c r="H39" s="83">
        <f>'Health Promotion'!T40</f>
        <v>0</v>
      </c>
      <c r="I39" s="83">
        <f>'Other Funds-Revision No. 3'!AF39</f>
        <v>0</v>
      </c>
      <c r="J39" s="85">
        <f t="shared" si="1"/>
        <v>0</v>
      </c>
    </row>
    <row r="40" spans="1:10" ht="12.75">
      <c r="A40" s="81" t="s">
        <v>57</v>
      </c>
      <c r="B40" s="82" t="str">
        <f>+'Original ABG Allocation'!B40</f>
        <v>PIKE</v>
      </c>
      <c r="C40" s="83">
        <f>+'Regular BG'!AA41</f>
        <v>0</v>
      </c>
      <c r="D40" s="149">
        <f>+'Caregiver Support'!K41</f>
        <v>0</v>
      </c>
      <c r="E40" s="83">
        <f>+'Federal Caregiver Support'!X41</f>
        <v>0</v>
      </c>
      <c r="F40" s="83">
        <f>+NSIP!M41</f>
        <v>0</v>
      </c>
      <c r="G40" s="83">
        <f>+'PA MEDI'!K41</f>
        <v>0</v>
      </c>
      <c r="H40" s="83">
        <f>'Health Promotion'!T41</f>
        <v>0</v>
      </c>
      <c r="I40" s="83">
        <f>'Other Funds-Revision No. 3'!AF40</f>
        <v>0</v>
      </c>
      <c r="J40" s="85">
        <f t="shared" si="1"/>
        <v>0</v>
      </c>
    </row>
    <row r="41" spans="1:10" ht="12.75">
      <c r="A41" s="81" t="s">
        <v>58</v>
      </c>
      <c r="B41" s="82" t="str">
        <f>+'Original ABG Allocation'!B41</f>
        <v>B/S/S/T</v>
      </c>
      <c r="C41" s="83">
        <f>+'Regular BG'!AA42</f>
        <v>0</v>
      </c>
      <c r="D41" s="149">
        <f>+'Caregiver Support'!K42</f>
        <v>0</v>
      </c>
      <c r="E41" s="83">
        <f>+'Federal Caregiver Support'!X42</f>
        <v>0</v>
      </c>
      <c r="F41" s="83">
        <f>+NSIP!M42</f>
        <v>0</v>
      </c>
      <c r="G41" s="83">
        <f>+'PA MEDI'!K42</f>
        <v>0</v>
      </c>
      <c r="H41" s="83">
        <f>'Health Promotion'!T42</f>
        <v>0</v>
      </c>
      <c r="I41" s="83">
        <f>'Other Funds-Revision No. 3'!AF41</f>
        <v>0</v>
      </c>
      <c r="J41" s="85">
        <f t="shared" si="1"/>
        <v>0</v>
      </c>
    </row>
    <row r="42" spans="1:10" ht="12.75">
      <c r="A42" s="81" t="s">
        <v>59</v>
      </c>
      <c r="B42" s="82" t="str">
        <f>+'Original ABG Allocation'!B42</f>
        <v>LUZERNE/WYOMING</v>
      </c>
      <c r="C42" s="83">
        <f>+'Regular BG'!AA43</f>
        <v>0</v>
      </c>
      <c r="D42" s="149">
        <f>+'Caregiver Support'!K43</f>
        <v>0</v>
      </c>
      <c r="E42" s="83">
        <f>+'Federal Caregiver Support'!X43</f>
        <v>0</v>
      </c>
      <c r="F42" s="83">
        <f>+NSIP!M43</f>
        <v>0</v>
      </c>
      <c r="G42" s="83">
        <f>+'PA MEDI'!K43</f>
        <v>0</v>
      </c>
      <c r="H42" s="83">
        <f>'Health Promotion'!T43</f>
        <v>0</v>
      </c>
      <c r="I42" s="83">
        <f>'Other Funds-Revision No. 3'!AF42</f>
        <v>0</v>
      </c>
      <c r="J42" s="85">
        <f t="shared" si="1"/>
        <v>0</v>
      </c>
    </row>
    <row r="43" spans="1:10" ht="12.75">
      <c r="A43" s="81" t="s">
        <v>60</v>
      </c>
      <c r="B43" s="82" t="str">
        <f>+'Original ABG Allocation'!B43</f>
        <v>LACKAWANNA</v>
      </c>
      <c r="C43" s="83">
        <f>+'Regular BG'!AA44</f>
        <v>0</v>
      </c>
      <c r="D43" s="149">
        <f>+'Caregiver Support'!K44</f>
        <v>0</v>
      </c>
      <c r="E43" s="83">
        <f>+'Federal Caregiver Support'!X44</f>
        <v>0</v>
      </c>
      <c r="F43" s="83">
        <f>+NSIP!M44</f>
        <v>0</v>
      </c>
      <c r="G43" s="83">
        <f>+'PA MEDI'!K44</f>
        <v>0</v>
      </c>
      <c r="H43" s="83">
        <f>'Health Promotion'!T44</f>
        <v>0</v>
      </c>
      <c r="I43" s="83">
        <f>'Other Funds-Revision No. 3'!AF43</f>
        <v>0</v>
      </c>
      <c r="J43" s="85">
        <f t="shared" si="1"/>
        <v>0</v>
      </c>
    </row>
    <row r="44" spans="1:10" ht="12.75">
      <c r="A44" s="81" t="s">
        <v>61</v>
      </c>
      <c r="B44" s="82" t="str">
        <f>+'Original ABG Allocation'!B44</f>
        <v>CARBON</v>
      </c>
      <c r="C44" s="83">
        <f>+'Regular BG'!AA45</f>
        <v>0</v>
      </c>
      <c r="D44" s="149">
        <f>+'Caregiver Support'!K45</f>
        <v>0</v>
      </c>
      <c r="E44" s="83">
        <f>+'Federal Caregiver Support'!X45</f>
        <v>0</v>
      </c>
      <c r="F44" s="83">
        <f>+NSIP!M45</f>
        <v>0</v>
      </c>
      <c r="G44" s="83">
        <f>+'PA MEDI'!K45</f>
        <v>0</v>
      </c>
      <c r="H44" s="83">
        <f>'Health Promotion'!T45</f>
        <v>0</v>
      </c>
      <c r="I44" s="83">
        <f>'Other Funds-Revision No. 3'!AF44</f>
        <v>0</v>
      </c>
      <c r="J44" s="85">
        <f t="shared" si="1"/>
        <v>0</v>
      </c>
    </row>
    <row r="45" spans="1:10" ht="12.75">
      <c r="A45" s="81" t="s">
        <v>62</v>
      </c>
      <c r="B45" s="82" t="str">
        <f>+'Original ABG Allocation'!B45</f>
        <v>SCHUYLKILL</v>
      </c>
      <c r="C45" s="83">
        <f>+'Regular BG'!AA46</f>
        <v>0</v>
      </c>
      <c r="D45" s="149">
        <f>+'Caregiver Support'!K46</f>
        <v>0</v>
      </c>
      <c r="E45" s="83">
        <f>+'Federal Caregiver Support'!X46</f>
        <v>0</v>
      </c>
      <c r="F45" s="83">
        <f>+NSIP!M46</f>
        <v>0</v>
      </c>
      <c r="G45" s="83">
        <f>+'PA MEDI'!K46</f>
        <v>0</v>
      </c>
      <c r="H45" s="83">
        <f>'Health Promotion'!T46</f>
        <v>0</v>
      </c>
      <c r="I45" s="83">
        <f>'Other Funds-Revision No. 3'!AF45</f>
        <v>0</v>
      </c>
      <c r="J45" s="85">
        <f t="shared" si="1"/>
        <v>0</v>
      </c>
    </row>
    <row r="46" spans="1:10" ht="12.75">
      <c r="A46" s="81" t="s">
        <v>63</v>
      </c>
      <c r="B46" s="82" t="str">
        <f>+'Original ABG Allocation'!B46</f>
        <v>CLEARFIELD</v>
      </c>
      <c r="C46" s="83">
        <f>+'Regular BG'!AA47</f>
        <v>0</v>
      </c>
      <c r="D46" s="149">
        <f>+'Caregiver Support'!K47</f>
        <v>0</v>
      </c>
      <c r="E46" s="83">
        <f>+'Federal Caregiver Support'!X47</f>
        <v>0</v>
      </c>
      <c r="F46" s="83">
        <f>+NSIP!M47</f>
        <v>0</v>
      </c>
      <c r="G46" s="83">
        <f>+'PA MEDI'!K47</f>
        <v>0</v>
      </c>
      <c r="H46" s="83">
        <f>'Health Promotion'!T47</f>
        <v>0</v>
      </c>
      <c r="I46" s="83">
        <f>'Other Funds-Revision No. 3'!AF46</f>
        <v>0</v>
      </c>
      <c r="J46" s="85">
        <f t="shared" si="1"/>
        <v>0</v>
      </c>
    </row>
    <row r="47" spans="1:10" ht="12.75">
      <c r="A47" s="81" t="s">
        <v>64</v>
      </c>
      <c r="B47" s="82" t="str">
        <f>+'Original ABG Allocation'!B47</f>
        <v>JEFFERSON</v>
      </c>
      <c r="C47" s="83">
        <f>+'Regular BG'!AA48</f>
        <v>0</v>
      </c>
      <c r="D47" s="149">
        <f>+'Caregiver Support'!K48</f>
        <v>0</v>
      </c>
      <c r="E47" s="83">
        <f>+'Federal Caregiver Support'!X48</f>
        <v>0</v>
      </c>
      <c r="F47" s="83">
        <f>+NSIP!M48</f>
        <v>0</v>
      </c>
      <c r="G47" s="83">
        <f>+'PA MEDI'!K48</f>
        <v>0</v>
      </c>
      <c r="H47" s="83">
        <f>'Health Promotion'!T48</f>
        <v>0</v>
      </c>
      <c r="I47" s="83">
        <f>'Other Funds-Revision No. 3'!AF47</f>
        <v>0</v>
      </c>
      <c r="J47" s="85">
        <f t="shared" si="1"/>
        <v>0</v>
      </c>
    </row>
    <row r="48" spans="1:10" ht="12.75">
      <c r="A48" s="81" t="s">
        <v>65</v>
      </c>
      <c r="B48" s="82" t="str">
        <f>+'Original ABG Allocation'!B48</f>
        <v>FOREST/WARREN</v>
      </c>
      <c r="C48" s="83">
        <f>+'Regular BG'!AA49</f>
        <v>0</v>
      </c>
      <c r="D48" s="149">
        <f>+'Caregiver Support'!K49</f>
        <v>0</v>
      </c>
      <c r="E48" s="83">
        <f>+'Federal Caregiver Support'!X49</f>
        <v>0</v>
      </c>
      <c r="F48" s="83">
        <f>+NSIP!M49</f>
        <v>0</v>
      </c>
      <c r="G48" s="83">
        <f>+'PA MEDI'!K49</f>
        <v>0</v>
      </c>
      <c r="H48" s="83">
        <f>'Health Promotion'!T49</f>
        <v>0</v>
      </c>
      <c r="I48" s="83">
        <f>'Other Funds-Revision No. 3'!AF48</f>
        <v>0</v>
      </c>
      <c r="J48" s="85">
        <f t="shared" si="1"/>
        <v>0</v>
      </c>
    </row>
    <row r="49" spans="1:10" ht="12.75">
      <c r="A49" s="81" t="s">
        <v>66</v>
      </c>
      <c r="B49" s="82" t="str">
        <f>+'Original ABG Allocation'!B49</f>
        <v>VENANGO</v>
      </c>
      <c r="C49" s="83">
        <f>+'Regular BG'!AA50</f>
        <v>0</v>
      </c>
      <c r="D49" s="149">
        <f>+'Caregiver Support'!K50</f>
        <v>0</v>
      </c>
      <c r="E49" s="83">
        <f>+'Federal Caregiver Support'!X50</f>
        <v>0</v>
      </c>
      <c r="F49" s="83">
        <f>+NSIP!M50</f>
        <v>0</v>
      </c>
      <c r="G49" s="83">
        <f>+'PA MEDI'!K50</f>
        <v>0</v>
      </c>
      <c r="H49" s="83">
        <f>'Health Promotion'!T50</f>
        <v>0</v>
      </c>
      <c r="I49" s="83">
        <f>'Other Funds-Revision No. 3'!AF49</f>
        <v>0</v>
      </c>
      <c r="J49" s="85">
        <f t="shared" si="1"/>
        <v>0</v>
      </c>
    </row>
    <row r="50" spans="1:10" ht="12.75">
      <c r="A50" s="81" t="s">
        <v>67</v>
      </c>
      <c r="B50" s="82" t="str">
        <f>+'Original ABG Allocation'!B50</f>
        <v>ARMSTRONG</v>
      </c>
      <c r="C50" s="83">
        <f>+'Regular BG'!AA51</f>
        <v>0</v>
      </c>
      <c r="D50" s="149">
        <f>+'Caregiver Support'!K51</f>
        <v>0</v>
      </c>
      <c r="E50" s="83">
        <f>+'Federal Caregiver Support'!X51</f>
        <v>0</v>
      </c>
      <c r="F50" s="83">
        <f>+NSIP!M51</f>
        <v>0</v>
      </c>
      <c r="G50" s="83">
        <f>+'PA MEDI'!K51</f>
        <v>0</v>
      </c>
      <c r="H50" s="83">
        <f>'Health Promotion'!T51</f>
        <v>0</v>
      </c>
      <c r="I50" s="83">
        <f>'Other Funds-Revision No. 3'!AF50</f>
        <v>0</v>
      </c>
      <c r="J50" s="85">
        <f t="shared" si="1"/>
        <v>0</v>
      </c>
    </row>
    <row r="51" spans="1:10" ht="12.75">
      <c r="A51" s="81" t="s">
        <v>68</v>
      </c>
      <c r="B51" s="82" t="str">
        <f>+'Original ABG Allocation'!B51</f>
        <v>LAWRENCE</v>
      </c>
      <c r="C51" s="83">
        <f>+'Regular BG'!AA52</f>
        <v>0</v>
      </c>
      <c r="D51" s="149">
        <f>+'Caregiver Support'!K52</f>
        <v>0</v>
      </c>
      <c r="E51" s="83">
        <f>+'Federal Caregiver Support'!X52</f>
        <v>0</v>
      </c>
      <c r="F51" s="83">
        <f>+NSIP!M52</f>
        <v>0</v>
      </c>
      <c r="G51" s="83">
        <f>+'PA MEDI'!K52</f>
        <v>0</v>
      </c>
      <c r="H51" s="83">
        <f>'Health Promotion'!T52</f>
        <v>0</v>
      </c>
      <c r="I51" s="83">
        <f>'Other Funds-Revision No. 3'!AF51</f>
        <v>0</v>
      </c>
      <c r="J51" s="85">
        <f t="shared" si="1"/>
        <v>0</v>
      </c>
    </row>
    <row r="52" spans="1:10" ht="12.75">
      <c r="A52" s="81" t="s">
        <v>69</v>
      </c>
      <c r="B52" s="82" t="str">
        <f>+'Original ABG Allocation'!B52</f>
        <v>MERCER</v>
      </c>
      <c r="C52" s="83">
        <f>+'Regular BG'!AA53</f>
        <v>0</v>
      </c>
      <c r="D52" s="149">
        <f>+'Caregiver Support'!K53</f>
        <v>0</v>
      </c>
      <c r="E52" s="83">
        <f>+'Federal Caregiver Support'!X53</f>
        <v>0</v>
      </c>
      <c r="F52" s="83">
        <f>+NSIP!M53</f>
        <v>0</v>
      </c>
      <c r="G52" s="83">
        <f>+'PA MEDI'!K53</f>
        <v>0</v>
      </c>
      <c r="H52" s="83">
        <f>'Health Promotion'!T53</f>
        <v>0</v>
      </c>
      <c r="I52" s="83">
        <f>'Other Funds-Revision No. 3'!AF52</f>
        <v>0</v>
      </c>
      <c r="J52" s="85">
        <f t="shared" si="1"/>
        <v>0</v>
      </c>
    </row>
    <row r="53" spans="1:10" ht="12.75">
      <c r="A53" s="81" t="s">
        <v>70</v>
      </c>
      <c r="B53" s="82" t="str">
        <f>+'Original ABG Allocation'!B53</f>
        <v>MONROE</v>
      </c>
      <c r="C53" s="83">
        <f>+'Regular BG'!AA54</f>
        <v>0</v>
      </c>
      <c r="D53" s="149">
        <f>+'Caregiver Support'!K54</f>
        <v>0</v>
      </c>
      <c r="E53" s="83">
        <f>+'Federal Caregiver Support'!X54</f>
        <v>0</v>
      </c>
      <c r="F53" s="83">
        <f>+NSIP!M54</f>
        <v>0</v>
      </c>
      <c r="G53" s="83">
        <f>+'PA MEDI'!K54</f>
        <v>0</v>
      </c>
      <c r="H53" s="83">
        <f>'Health Promotion'!T54</f>
        <v>0</v>
      </c>
      <c r="I53" s="83">
        <f>'Other Funds-Revision No. 3'!AF53</f>
        <v>0</v>
      </c>
      <c r="J53" s="85">
        <f t="shared" si="1"/>
        <v>0</v>
      </c>
    </row>
    <row r="54" spans="1:10" ht="12.75">
      <c r="A54" s="81" t="s">
        <v>71</v>
      </c>
      <c r="B54" s="82" t="str">
        <f>+'Original ABG Allocation'!B54</f>
        <v>CLARION</v>
      </c>
      <c r="C54" s="83">
        <f>+'Regular BG'!AA55</f>
        <v>0</v>
      </c>
      <c r="D54" s="149">
        <f>+'Caregiver Support'!K55</f>
        <v>0</v>
      </c>
      <c r="E54" s="83">
        <f>+'Federal Caregiver Support'!X55</f>
        <v>0</v>
      </c>
      <c r="F54" s="83">
        <f>+NSIP!M55</f>
        <v>0</v>
      </c>
      <c r="G54" s="83">
        <f>+'PA MEDI'!K55</f>
        <v>0</v>
      </c>
      <c r="H54" s="83">
        <f>'Health Promotion'!T55</f>
        <v>0</v>
      </c>
      <c r="I54" s="83">
        <f>'Other Funds-Revision No. 3'!AF54</f>
        <v>0</v>
      </c>
      <c r="J54" s="85">
        <f t="shared" si="1"/>
        <v>0</v>
      </c>
    </row>
    <row r="55" spans="1:10" ht="12.75">
      <c r="A55" s="81" t="s">
        <v>72</v>
      </c>
      <c r="B55" s="82" t="str">
        <f>+'Original ABG Allocation'!B55</f>
        <v>BUTLER</v>
      </c>
      <c r="C55" s="83">
        <f>+'Regular BG'!AA56</f>
        <v>0</v>
      </c>
      <c r="D55" s="149">
        <f>+'Caregiver Support'!K56</f>
        <v>0</v>
      </c>
      <c r="E55" s="83">
        <f>+'Federal Caregiver Support'!X56</f>
        <v>0</v>
      </c>
      <c r="F55" s="83">
        <f>+NSIP!M56</f>
        <v>0</v>
      </c>
      <c r="G55" s="83">
        <f>+'PA MEDI'!K56</f>
        <v>0</v>
      </c>
      <c r="H55" s="83">
        <f>'Health Promotion'!T56</f>
        <v>0</v>
      </c>
      <c r="I55" s="83">
        <f>'Other Funds-Revision No. 3'!AF55</f>
        <v>0</v>
      </c>
      <c r="J55" s="85">
        <f t="shared" si="1"/>
        <v>0</v>
      </c>
    </row>
    <row r="56" spans="1:10" ht="12.75">
      <c r="A56" s="81" t="s">
        <v>73</v>
      </c>
      <c r="B56" s="82" t="str">
        <f>+'Original ABG Allocation'!B56</f>
        <v>POTTER</v>
      </c>
      <c r="C56" s="83">
        <f>+'Regular BG'!AA57</f>
        <v>0</v>
      </c>
      <c r="D56" s="149">
        <f>+'Caregiver Support'!K57</f>
        <v>0</v>
      </c>
      <c r="E56" s="83">
        <f>+'Federal Caregiver Support'!X57</f>
        <v>0</v>
      </c>
      <c r="F56" s="83">
        <f>+NSIP!M57</f>
        <v>0</v>
      </c>
      <c r="G56" s="83">
        <f>+'PA MEDI'!K57</f>
        <v>0</v>
      </c>
      <c r="H56" s="83">
        <f>'Health Promotion'!T57</f>
        <v>0</v>
      </c>
      <c r="I56" s="83">
        <f>'Other Funds-Revision No. 3'!AF56</f>
        <v>0</v>
      </c>
      <c r="J56" s="85">
        <f t="shared" si="1"/>
        <v>0</v>
      </c>
    </row>
    <row r="57" spans="1:10" ht="12.75">
      <c r="A57" s="81" t="s">
        <v>74</v>
      </c>
      <c r="B57" s="82" t="str">
        <f>+'Original ABG Allocation'!B57</f>
        <v>WAYNE</v>
      </c>
      <c r="C57" s="83">
        <f>+'Regular BG'!AA58</f>
        <v>0</v>
      </c>
      <c r="D57" s="106">
        <f>+'Caregiver Support'!K58</f>
        <v>0</v>
      </c>
      <c r="E57" s="83">
        <f>+'Federal Caregiver Support'!X58</f>
        <v>0</v>
      </c>
      <c r="F57" s="83">
        <f>+NSIP!M58</f>
        <v>0</v>
      </c>
      <c r="G57" s="83">
        <f>+'PA MEDI'!K58</f>
        <v>0</v>
      </c>
      <c r="H57" s="83">
        <f>'Health Promotion'!T58</f>
        <v>0</v>
      </c>
      <c r="I57" s="83">
        <f>'Other Funds-Revision No. 3'!AF57</f>
        <v>0</v>
      </c>
      <c r="J57" s="85">
        <f t="shared" si="1"/>
        <v>0</v>
      </c>
    </row>
    <row r="58" spans="2:22" ht="13.5" thickBot="1">
      <c r="B58" s="82" t="s">
        <v>147</v>
      </c>
      <c r="C58" s="87">
        <f aca="true" t="shared" si="2" ref="C58:J58">SUM(C6:C57)</f>
        <v>0</v>
      </c>
      <c r="D58" s="147">
        <f t="shared" si="2"/>
        <v>0</v>
      </c>
      <c r="E58" s="87">
        <f t="shared" si="2"/>
        <v>0</v>
      </c>
      <c r="F58" s="87">
        <f t="shared" si="2"/>
        <v>0</v>
      </c>
      <c r="G58" s="87">
        <f t="shared" si="2"/>
        <v>0</v>
      </c>
      <c r="H58" s="87">
        <f t="shared" si="2"/>
        <v>0</v>
      </c>
      <c r="I58" s="87">
        <f t="shared" si="2"/>
        <v>0</v>
      </c>
      <c r="J58" s="87">
        <f t="shared" si="2"/>
        <v>0</v>
      </c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/>
  <printOptions/>
  <pageMargins left="0.7" right="0.7" top="0.75" bottom="0.75" header="0.3" footer="0.3"/>
  <pageSetup fitToHeight="1" fitToWidth="1" horizontalDpi="600" verticalDpi="600" orientation="landscape" scale="68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workbookViewId="0" topLeftCell="A1">
      <selection activeCell="I6" sqref="I6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2.28125" style="25" bestFit="1" customWidth="1"/>
    <col min="7" max="7" width="11.28125" style="25" bestFit="1" customWidth="1"/>
    <col min="8" max="8" width="13.7109375" style="25" bestFit="1" customWidth="1"/>
    <col min="9" max="9" width="13.42187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91" t="s">
        <v>230</v>
      </c>
      <c r="B1" s="75"/>
    </row>
    <row r="2" spans="1:4" ht="12.75">
      <c r="A2" s="25" t="s">
        <v>141</v>
      </c>
      <c r="B2" s="76"/>
      <c r="C2" s="121"/>
      <c r="D2" s="120"/>
    </row>
    <row r="3" spans="1:10" ht="12.75">
      <c r="A3" s="27" t="str">
        <f>+'Original ABG Allocation'!A3</f>
        <v>FY 2021-22</v>
      </c>
      <c r="B3" s="78"/>
      <c r="C3" s="79" t="str">
        <f>+'Original ABG Allocation'!C3</f>
        <v>(1)</v>
      </c>
      <c r="D3" s="79" t="str">
        <f>+'Original ABG Allocation'!D3</f>
        <v>(2)</v>
      </c>
      <c r="E3" s="79" t="str">
        <f>+'Original ABG Allocation'!E3</f>
        <v>(3)</v>
      </c>
      <c r="F3" s="79" t="str">
        <f>+'Original ABG Allocation'!F3</f>
        <v>(4)</v>
      </c>
      <c r="G3" s="79" t="str">
        <f>+'Original ABG Allocation'!G3</f>
        <v>(5)</v>
      </c>
      <c r="H3" s="79" t="str">
        <f>+'Original ABG Allocation'!H3</f>
        <v>(6)</v>
      </c>
      <c r="I3" s="79" t="str">
        <f>+'Original ABG Allocation'!I3</f>
        <v>(7)</v>
      </c>
      <c r="J3" s="79" t="str">
        <f>+'Original ABG Allocation'!J3</f>
        <v>(8)</v>
      </c>
    </row>
    <row r="4" spans="2:10" ht="12.75">
      <c r="B4" s="78"/>
      <c r="C4" s="79" t="str">
        <f>+'Original ABG Allocation'!C4</f>
        <v>REGULAR</v>
      </c>
      <c r="D4" s="79" t="str">
        <f>+'Original ABG Allocation'!D4</f>
        <v>CAREGIVER</v>
      </c>
      <c r="E4" s="79" t="str">
        <f>+'Original ABG Allocation'!E4</f>
        <v>FED. CAREGIVER</v>
      </c>
      <c r="F4" s="79"/>
      <c r="G4" s="18" t="s">
        <v>271</v>
      </c>
      <c r="H4" s="79" t="str">
        <f>+'Original ABG Allocation'!H4</f>
        <v>HEALTH</v>
      </c>
      <c r="I4" s="79"/>
      <c r="J4" s="79" t="str">
        <f>+'Original ABG Allocation'!J4</f>
        <v>TOTAL ALL</v>
      </c>
    </row>
    <row r="5" spans="2:10" ht="12.75">
      <c r="B5" s="78"/>
      <c r="C5" s="80" t="str">
        <f>+'Original ABG Allocation'!C5</f>
        <v>BLOCK GRANT</v>
      </c>
      <c r="D5" s="80" t="str">
        <f>+'Original ABG Allocation'!D5</f>
        <v>SUPPORT </v>
      </c>
      <c r="E5" s="80" t="str">
        <f>+'Original ABG Allocation'!E5</f>
        <v>SUPPORT </v>
      </c>
      <c r="F5" s="80" t="str">
        <f>+'Original ABG Allocation'!F5</f>
        <v>NSIP</v>
      </c>
      <c r="G5" s="58" t="s">
        <v>12</v>
      </c>
      <c r="H5" s="80" t="str">
        <f>+'Original ABG Allocation'!H5</f>
        <v>PROMOTION</v>
      </c>
      <c r="I5" s="80" t="str">
        <f>+'Original ABG Allocation'!I5</f>
        <v>OTHER</v>
      </c>
      <c r="J5" s="80" t="str">
        <f>+'Original ABG Allocation'!J5</f>
        <v>FUNDS</v>
      </c>
    </row>
    <row r="6" spans="1:11" s="145" customFormat="1" ht="12.75">
      <c r="A6" s="141" t="s">
        <v>23</v>
      </c>
      <c r="B6" s="142" t="str">
        <f>+'Original ABG Allocation'!B6</f>
        <v>ERIE</v>
      </c>
      <c r="C6" s="149">
        <f>'Amended ABG Allocation No. 1 '!C6+'Revision No. 2'!C6+'Revision No. 3'!C6</f>
        <v>4455895</v>
      </c>
      <c r="D6" s="149">
        <f>'Amended ABG Allocation No. 1 '!D6+'Revision No. 2'!D6+'Revision No. 3'!D6</f>
        <v>39000</v>
      </c>
      <c r="E6" s="149">
        <v>213507</v>
      </c>
      <c r="F6" s="149">
        <f>'Amended ABG Allocation No. 1 '!F6+'Revision No. 2'!F6+'Revision No. 3'!F6</f>
        <v>73422</v>
      </c>
      <c r="G6" s="149">
        <f>'Amended ABG Allocation No. 1 '!G6+'Revision No. 2'!G6+'Revision No. 3'!G6</f>
        <v>19149.916628796534</v>
      </c>
      <c r="H6" s="149">
        <f>'Amended ABG Allocation No. 1 '!H6+'Revision No. 2'!H6+'Revision No. 3'!H6</f>
        <v>27774</v>
      </c>
      <c r="I6" s="149">
        <f>'Amended ABG Allocation No. 1 '!I6+'Revision No. 2'!I6+'Revision No. 3'!I6</f>
        <v>2001507</v>
      </c>
      <c r="J6" s="144">
        <f aca="true" t="shared" si="0" ref="J6:J37">SUM(C6:I6)</f>
        <v>6830254.916628797</v>
      </c>
      <c r="K6" s="146"/>
    </row>
    <row r="7" spans="1:11" ht="12.75">
      <c r="A7" s="81" t="s">
        <v>24</v>
      </c>
      <c r="B7" s="82" t="str">
        <f>+'Original ABG Allocation'!B7</f>
        <v>CRAWFORD</v>
      </c>
      <c r="C7" s="149">
        <f>'Amended ABG Allocation No. 1 '!C7+'Revision No. 2'!C7+'Revision No. 3'!C7</f>
        <v>2112156</v>
      </c>
      <c r="D7" s="149">
        <f>'Amended ABG Allocation No. 1 '!D7+'Revision No. 2'!D7+'Revision No. 3'!D7</f>
        <v>23739</v>
      </c>
      <c r="E7" s="149">
        <v>113636</v>
      </c>
      <c r="F7" s="149">
        <f>'Amended ABG Allocation No. 1 '!F7+'Revision No. 2'!F7+'Revision No. 3'!F7</f>
        <v>79777</v>
      </c>
      <c r="G7" s="149">
        <f>'Amended ABG Allocation No. 1 '!G7+'Revision No. 2'!G7+'Revision No. 3'!G7</f>
        <v>8950.586971752544</v>
      </c>
      <c r="H7" s="149">
        <f>'Amended ABG Allocation No. 1 '!H7+'Revision No. 2'!H7+'Revision No. 3'!H7</f>
        <v>12981</v>
      </c>
      <c r="I7" s="149">
        <f>'Amended ABG Allocation No. 1 '!I7+'Revision No. 2'!I7+'Revision No. 3'!I7</f>
        <v>1346693</v>
      </c>
      <c r="J7" s="85">
        <f t="shared" si="0"/>
        <v>3697932.5869717523</v>
      </c>
      <c r="K7" s="86"/>
    </row>
    <row r="8" spans="1:11" ht="12.75">
      <c r="A8" s="81" t="s">
        <v>25</v>
      </c>
      <c r="B8" s="82" t="str">
        <f>+'Original ABG Allocation'!B8</f>
        <v>CAM/ELK/MCKEAN</v>
      </c>
      <c r="C8" s="149">
        <f>'Amended ABG Allocation No. 1 '!C8+'Revision No. 2'!C8+'Revision No. 3'!C8</f>
        <v>2082188</v>
      </c>
      <c r="D8" s="149">
        <f>'Amended ABG Allocation No. 1 '!D8+'Revision No. 2'!D8+'Revision No. 3'!D8</f>
        <v>26097</v>
      </c>
      <c r="E8" s="149">
        <v>137285</v>
      </c>
      <c r="F8" s="149">
        <f>'Amended ABG Allocation No. 1 '!F8+'Revision No. 2'!F8+'Revision No. 3'!F8</f>
        <v>31477</v>
      </c>
      <c r="G8" s="149">
        <f>'Amended ABG Allocation No. 1 '!G8+'Revision No. 2'!G8+'Revision No. 3'!G8</f>
        <v>8198.830798413248</v>
      </c>
      <c r="H8" s="149">
        <f>'Amended ABG Allocation No. 1 '!H8+'Revision No. 2'!H8+'Revision No. 3'!H8</f>
        <v>11891</v>
      </c>
      <c r="I8" s="149">
        <f>'Amended ABG Allocation No. 1 '!I8+'Revision No. 2'!I8+'Revision No. 3'!I8</f>
        <v>1015869</v>
      </c>
      <c r="J8" s="85">
        <f t="shared" si="0"/>
        <v>3313005.830798413</v>
      </c>
      <c r="K8" s="86"/>
    </row>
    <row r="9" spans="1:11" ht="12.75">
      <c r="A9" s="81" t="s">
        <v>26</v>
      </c>
      <c r="B9" s="82" t="str">
        <f>+'Original ABG Allocation'!B9</f>
        <v>BEAVER</v>
      </c>
      <c r="C9" s="149">
        <f>'Amended ABG Allocation No. 1 '!C9+'Revision No. 2'!C9+'Revision No. 3'!C9</f>
        <v>3476108</v>
      </c>
      <c r="D9" s="149">
        <f>'Amended ABG Allocation No. 1 '!D9+'Revision No. 2'!D9+'Revision No. 3'!D9</f>
        <v>30171</v>
      </c>
      <c r="E9" s="149">
        <v>162575</v>
      </c>
      <c r="F9" s="149">
        <f>'Amended ABG Allocation No. 1 '!F9+'Revision No. 2'!F9+'Revision No. 3'!F9</f>
        <v>13602</v>
      </c>
      <c r="G9" s="149">
        <f>'Amended ABG Allocation No. 1 '!G9+'Revision No. 2'!G9+'Revision No. 3'!G9</f>
        <v>13318.03108116394</v>
      </c>
      <c r="H9" s="149">
        <f>'Amended ABG Allocation No. 1 '!H9+'Revision No. 2'!H9+'Revision No. 3'!H9</f>
        <v>19316</v>
      </c>
      <c r="I9" s="149">
        <f>'Amended ABG Allocation No. 1 '!I9+'Revision No. 2'!I9+'Revision No. 3'!I9</f>
        <v>1437542</v>
      </c>
      <c r="J9" s="85">
        <f t="shared" si="0"/>
        <v>5152632.031081164</v>
      </c>
      <c r="K9" s="86"/>
    </row>
    <row r="10" spans="1:11" ht="12.75">
      <c r="A10" s="81" t="s">
        <v>27</v>
      </c>
      <c r="B10" s="82" t="str">
        <f>+'Original ABG Allocation'!B10</f>
        <v>INDIANA</v>
      </c>
      <c r="C10" s="149">
        <f>'Amended ABG Allocation No. 1 '!C10+'Revision No. 2'!C10+'Revision No. 3'!C10</f>
        <v>1950567</v>
      </c>
      <c r="D10" s="149">
        <f>'Amended ABG Allocation No. 1 '!D10+'Revision No. 2'!D10+'Revision No. 3'!D10</f>
        <v>18081</v>
      </c>
      <c r="E10" s="149">
        <v>116101</v>
      </c>
      <c r="F10" s="149">
        <f>'Amended ABG Allocation No. 1 '!F10+'Revision No. 2'!F10+'Revision No. 3'!F10</f>
        <v>48694</v>
      </c>
      <c r="G10" s="149">
        <f>'Amended ABG Allocation No. 1 '!G10+'Revision No. 2'!G10+'Revision No. 3'!G10</f>
        <v>8015.710120756987</v>
      </c>
      <c r="H10" s="149">
        <f>'Amended ABG Allocation No. 1 '!H10+'Revision No. 2'!H10+'Revision No. 3'!H10</f>
        <v>11626</v>
      </c>
      <c r="I10" s="149">
        <f>'Amended ABG Allocation No. 1 '!I10+'Revision No. 2'!I10+'Revision No. 3'!I10</f>
        <v>766299</v>
      </c>
      <c r="J10" s="85">
        <f t="shared" si="0"/>
        <v>2919383.710120757</v>
      </c>
      <c r="K10" s="86"/>
    </row>
    <row r="11" spans="1:11" ht="12.75">
      <c r="A11" s="81" t="s">
        <v>28</v>
      </c>
      <c r="B11" s="82" t="str">
        <f>+'Original ABG Allocation'!B11</f>
        <v>ALLEGHENY</v>
      </c>
      <c r="C11" s="149">
        <f>'Amended ABG Allocation No. 1 '!C11+'Revision No. 2'!C11+'Revision No. 3'!C11</f>
        <v>29548992</v>
      </c>
      <c r="D11" s="149">
        <f>'Amended ABG Allocation No. 1 '!D11+'Revision No. 2'!D11+'Revision No. 3'!D11</f>
        <v>256149</v>
      </c>
      <c r="E11" s="149">
        <v>1517794</v>
      </c>
      <c r="F11" s="149">
        <f>'Amended ABG Allocation No. 1 '!F11+'Revision No. 2'!F11+'Revision No. 3'!F11</f>
        <v>483986</v>
      </c>
      <c r="G11" s="149">
        <f>'Amended ABG Allocation No. 1 '!G11+'Revision No. 2'!G11+'Revision No. 3'!G11</f>
        <v>83715.35604730312</v>
      </c>
      <c r="H11" s="149">
        <f>'Amended ABG Allocation No. 1 '!H11+'Revision No. 2'!H11+'Revision No. 3'!H11</f>
        <v>121419</v>
      </c>
      <c r="I11" s="149">
        <f>'Amended ABG Allocation No. 1 '!I11+'Revision No. 2'!I11+'Revision No. 3'!I11</f>
        <v>4815326</v>
      </c>
      <c r="J11" s="85">
        <f t="shared" si="0"/>
        <v>36827381.3560473</v>
      </c>
      <c r="K11" s="86"/>
    </row>
    <row r="12" spans="1:11" ht="12.75">
      <c r="A12" s="81" t="s">
        <v>29</v>
      </c>
      <c r="B12" s="82" t="str">
        <f>+'Original ABG Allocation'!B12</f>
        <v>WESTMORELAND</v>
      </c>
      <c r="C12" s="149">
        <f>'Amended ABG Allocation No. 1 '!C12+'Revision No. 2'!C12+'Revision No. 3'!C12</f>
        <v>7766287</v>
      </c>
      <c r="D12" s="149">
        <f>'Amended ABG Allocation No. 1 '!D12+'Revision No. 2'!D12+'Revision No. 3'!D12</f>
        <v>69924</v>
      </c>
      <c r="E12" s="149">
        <v>637775</v>
      </c>
      <c r="F12" s="149">
        <f>'Amended ABG Allocation No. 1 '!F12+'Revision No. 2'!F12+'Revision No. 3'!F12</f>
        <v>102582</v>
      </c>
      <c r="G12" s="149">
        <f>'Amended ABG Allocation No. 1 '!G12+'Revision No. 2'!G12+'Revision No. 3'!G12</f>
        <v>26670.234968558823</v>
      </c>
      <c r="H12" s="149">
        <f>'Amended ABG Allocation No. 1 '!H12+'Revision No. 2'!H12+'Revision No. 3'!H12</f>
        <v>38682</v>
      </c>
      <c r="I12" s="149">
        <f>'Amended ABG Allocation No. 1 '!I12+'Revision No. 2'!I12+'Revision No. 3'!I12</f>
        <v>1677165</v>
      </c>
      <c r="J12" s="85">
        <f t="shared" si="0"/>
        <v>10319085.234968558</v>
      </c>
      <c r="K12" s="86"/>
    </row>
    <row r="13" spans="1:11" ht="12.75">
      <c r="A13" s="81" t="s">
        <v>30</v>
      </c>
      <c r="B13" s="82" t="str">
        <f>+'Original ABG Allocation'!B13</f>
        <v>WASH/FAY/GREENE</v>
      </c>
      <c r="C13" s="149">
        <f>'Amended ABG Allocation No. 1 '!C13+'Revision No. 2'!C13+'Revision No. 3'!C13</f>
        <v>10366910</v>
      </c>
      <c r="D13" s="149">
        <f>'Amended ABG Allocation No. 1 '!D13+'Revision No. 2'!D13+'Revision No. 3'!D13</f>
        <v>98397</v>
      </c>
      <c r="E13" s="149">
        <v>702352</v>
      </c>
      <c r="F13" s="149">
        <f>'Amended ABG Allocation No. 1 '!F13+'Revision No. 2'!F13+'Revision No. 3'!F13</f>
        <v>450972</v>
      </c>
      <c r="G13" s="149">
        <f>'Amended ABG Allocation No. 1 '!G13+'Revision No. 2'!G13+'Revision No. 3'!G13</f>
        <v>33816.543335058755</v>
      </c>
      <c r="H13" s="149">
        <f>'Amended ABG Allocation No. 1 '!H13+'Revision No. 2'!H13+'Revision No. 3'!H13</f>
        <v>49047</v>
      </c>
      <c r="I13" s="149">
        <f>'Amended ABG Allocation No. 1 '!I13+'Revision No. 2'!I13+'Revision No. 3'!I13</f>
        <v>2109642</v>
      </c>
      <c r="J13" s="85">
        <f t="shared" si="0"/>
        <v>13811136.54333506</v>
      </c>
      <c r="K13" s="86"/>
    </row>
    <row r="14" spans="1:11" ht="12.75">
      <c r="A14" s="81" t="s">
        <v>31</v>
      </c>
      <c r="B14" s="82" t="str">
        <f>+'Original ABG Allocation'!B14</f>
        <v>SOMERSET</v>
      </c>
      <c r="C14" s="149">
        <f>'Amended ABG Allocation No. 1 '!C14+'Revision No. 2'!C14+'Revision No. 3'!C14</f>
        <v>2338461</v>
      </c>
      <c r="D14" s="149">
        <f>'Amended ABG Allocation No. 1 '!D14+'Revision No. 2'!D14+'Revision No. 3'!D14</f>
        <v>20406</v>
      </c>
      <c r="E14" s="149">
        <v>149803</v>
      </c>
      <c r="F14" s="149">
        <f>'Amended ABG Allocation No. 1 '!F14+'Revision No. 2'!F14+'Revision No. 3'!F14</f>
        <v>175366</v>
      </c>
      <c r="G14" s="149">
        <f>'Amended ABG Allocation No. 1 '!G14+'Revision No. 2'!G14+'Revision No. 3'!G14</f>
        <v>8794.348901664633</v>
      </c>
      <c r="H14" s="149">
        <f>'Amended ABG Allocation No. 1 '!H14+'Revision No. 2'!H14+'Revision No. 3'!H14</f>
        <v>12755</v>
      </c>
      <c r="I14" s="149">
        <f>'Amended ABG Allocation No. 1 '!I14+'Revision No. 2'!I14+'Revision No. 3'!I14</f>
        <v>1742250</v>
      </c>
      <c r="J14" s="85">
        <f t="shared" si="0"/>
        <v>4447835.348901665</v>
      </c>
      <c r="K14" s="86"/>
    </row>
    <row r="15" spans="1:11" ht="12.75">
      <c r="A15" s="81" t="s">
        <v>32</v>
      </c>
      <c r="B15" s="82" t="str">
        <f>+'Original ABG Allocation'!B15</f>
        <v>CAMBRIA</v>
      </c>
      <c r="C15" s="149">
        <f>'Amended ABG Allocation No. 1 '!C15+'Revision No. 2'!C15+'Revision No. 3'!C15</f>
        <v>4000200</v>
      </c>
      <c r="D15" s="149">
        <f>'Amended ABG Allocation No. 1 '!D15+'Revision No. 2'!D15+'Revision No. 3'!D15</f>
        <v>35085</v>
      </c>
      <c r="E15" s="149">
        <v>195400</v>
      </c>
      <c r="F15" s="149">
        <f>'Amended ABG Allocation No. 1 '!F15+'Revision No. 2'!F15+'Revision No. 3'!F15</f>
        <v>191915</v>
      </c>
      <c r="G15" s="149">
        <f>'Amended ABG Allocation No. 1 '!G15+'Revision No. 2'!G15+'Revision No. 3'!G15</f>
        <v>13142.018347203712</v>
      </c>
      <c r="H15" s="149">
        <f>'Amended ABG Allocation No. 1 '!H15+'Revision No. 2'!H15+'Revision No. 3'!H15</f>
        <v>19061</v>
      </c>
      <c r="I15" s="149">
        <f>'Amended ABG Allocation No. 1 '!I15+'Revision No. 2'!I15+'Revision No. 3'!I15</f>
        <v>661045</v>
      </c>
      <c r="J15" s="85">
        <f t="shared" si="0"/>
        <v>5115848.018347204</v>
      </c>
      <c r="K15" s="86"/>
    </row>
    <row r="16" spans="1:11" ht="12.75">
      <c r="A16" s="81" t="s">
        <v>33</v>
      </c>
      <c r="B16" s="82" t="str">
        <f>+'Original ABG Allocation'!B16</f>
        <v>BLAIR</v>
      </c>
      <c r="C16" s="149">
        <f>'Amended ABG Allocation No. 1 '!C16+'Revision No. 2'!C16+'Revision No. 3'!C16</f>
        <v>2738459</v>
      </c>
      <c r="D16" s="149">
        <f>'Amended ABG Allocation No. 1 '!D16+'Revision No. 2'!D16+'Revision No. 3'!D16</f>
        <v>28518</v>
      </c>
      <c r="E16" s="149">
        <v>134482</v>
      </c>
      <c r="F16" s="149">
        <f>'Amended ABG Allocation No. 1 '!F16+'Revision No. 2'!F16+'Revision No. 3'!F16</f>
        <v>99255</v>
      </c>
      <c r="G16" s="149">
        <f>'Amended ABG Allocation No. 1 '!G16+'Revision No. 2'!G16+'Revision No. 3'!G16</f>
        <v>9697.262787898842</v>
      </c>
      <c r="H16" s="149">
        <f>'Amended ABG Allocation No. 1 '!H16+'Revision No. 2'!H16+'Revision No. 3'!H16</f>
        <v>14065</v>
      </c>
      <c r="I16" s="149">
        <f>'Amended ABG Allocation No. 1 '!I16+'Revision No. 2'!I16+'Revision No. 3'!I16</f>
        <v>1572988.35</v>
      </c>
      <c r="J16" s="85">
        <f t="shared" si="0"/>
        <v>4597464.612787899</v>
      </c>
      <c r="K16" s="86"/>
    </row>
    <row r="17" spans="1:11" ht="12.75">
      <c r="A17" s="81" t="s">
        <v>34</v>
      </c>
      <c r="B17" s="82" t="str">
        <f>+'Original ABG Allocation'!B17</f>
        <v>BED/FULT/HUNT</v>
      </c>
      <c r="C17" s="149">
        <f>'Amended ABG Allocation No. 1 '!C17+'Revision No. 2'!C17+'Revision No. 3'!C17</f>
        <v>3099603</v>
      </c>
      <c r="D17" s="149">
        <f>'Amended ABG Allocation No. 1 '!D17+'Revision No. 2'!D17+'Revision No. 3'!D17</f>
        <v>30003</v>
      </c>
      <c r="E17" s="149">
        <v>219997</v>
      </c>
      <c r="F17" s="149">
        <f>'Amended ABG Allocation No. 1 '!F17+'Revision No. 2'!F17+'Revision No. 3'!F17</f>
        <v>50037</v>
      </c>
      <c r="G17" s="149">
        <f>'Amended ABG Allocation No. 1 '!G17+'Revision No. 2'!G17+'Revision No. 3'!G17</f>
        <v>13488.30278367736</v>
      </c>
      <c r="H17" s="149">
        <f>'Amended ABG Allocation No. 1 '!H17+'Revision No. 2'!H17+'Revision No. 3'!H17</f>
        <v>19562</v>
      </c>
      <c r="I17" s="149">
        <f>'Amended ABG Allocation No. 1 '!I17+'Revision No. 2'!I17+'Revision No. 3'!I17</f>
        <v>1144548</v>
      </c>
      <c r="J17" s="85">
        <f t="shared" si="0"/>
        <v>4577238.302783677</v>
      </c>
      <c r="K17" s="86"/>
    </row>
    <row r="18" spans="1:11" ht="12.75">
      <c r="A18" s="81" t="s">
        <v>35</v>
      </c>
      <c r="B18" s="82" t="str">
        <f>+'Original ABG Allocation'!B18</f>
        <v>CENTRE</v>
      </c>
      <c r="C18" s="149">
        <f>'Amended ABG Allocation No. 1 '!C18+'Revision No. 2'!C18+'Revision No. 3'!C18</f>
        <v>1416491</v>
      </c>
      <c r="D18" s="149">
        <f>'Amended ABG Allocation No. 1 '!D18+'Revision No. 2'!D18+'Revision No. 3'!D18</f>
        <v>11283</v>
      </c>
      <c r="E18" s="149">
        <v>157205</v>
      </c>
      <c r="F18" s="149">
        <f>'Amended ABG Allocation No. 1 '!F18+'Revision No. 2'!F18+'Revision No. 3'!F18</f>
        <v>50110</v>
      </c>
      <c r="G18" s="149">
        <f>'Amended ABG Allocation No. 1 '!G18+'Revision No. 2'!G18+'Revision No. 3'!G18</f>
        <v>8572.70408045068</v>
      </c>
      <c r="H18" s="149">
        <f>'Amended ABG Allocation No. 1 '!H18+'Revision No. 2'!H18+'Revision No. 3'!H18</f>
        <v>12433</v>
      </c>
      <c r="I18" s="149">
        <f>'Amended ABG Allocation No. 1 '!I18+'Revision No. 2'!I18+'Revision No. 3'!I18</f>
        <v>1074936</v>
      </c>
      <c r="J18" s="85">
        <f t="shared" si="0"/>
        <v>2731030.7040804503</v>
      </c>
      <c r="K18" s="86"/>
    </row>
    <row r="19" spans="1:11" ht="12.75">
      <c r="A19" s="81" t="s">
        <v>36</v>
      </c>
      <c r="B19" s="82" t="str">
        <f>+'Original ABG Allocation'!B19</f>
        <v>LYCOM/CLINTON</v>
      </c>
      <c r="C19" s="149">
        <f>'Amended ABG Allocation No. 1 '!C19+'Revision No. 2'!C19+'Revision No. 3'!C19</f>
        <v>3160741</v>
      </c>
      <c r="D19" s="149">
        <f>'Amended ABG Allocation No. 1 '!D19+'Revision No. 2'!D19+'Revision No. 3'!D19</f>
        <v>29346</v>
      </c>
      <c r="E19" s="149">
        <v>194350</v>
      </c>
      <c r="F19" s="149">
        <f>'Amended ABG Allocation No. 1 '!F19+'Revision No. 2'!F19+'Revision No. 3'!F19</f>
        <v>84579</v>
      </c>
      <c r="G19" s="149">
        <f>'Amended ABG Allocation No. 1 '!G19+'Revision No. 2'!G19+'Revision No. 3'!G19</f>
        <v>13431.30254288413</v>
      </c>
      <c r="H19" s="149">
        <f>'Amended ABG Allocation No. 1 '!H19+'Revision No. 2'!H19+'Revision No. 3'!H19</f>
        <v>19480</v>
      </c>
      <c r="I19" s="149">
        <f>'Amended ABG Allocation No. 1 '!I19+'Revision No. 2'!I19+'Revision No. 3'!I19</f>
        <v>1233279</v>
      </c>
      <c r="J19" s="85">
        <f t="shared" si="0"/>
        <v>4735206.302542884</v>
      </c>
      <c r="K19" s="86"/>
    </row>
    <row r="20" spans="1:11" ht="12.75">
      <c r="A20" s="81" t="s">
        <v>37</v>
      </c>
      <c r="B20" s="82" t="str">
        <f>+'Original ABG Allocation'!B20</f>
        <v>COLUM/MONT</v>
      </c>
      <c r="C20" s="149">
        <f>'Amended ABG Allocation No. 1 '!C20+'Revision No. 2'!C20+'Revision No. 3'!C20</f>
        <v>1770285</v>
      </c>
      <c r="D20" s="149">
        <f>'Amended ABG Allocation No. 1 '!D20+'Revision No. 2'!D20+'Revision No. 3'!D20</f>
        <v>16617</v>
      </c>
      <c r="E20" s="149">
        <v>39995</v>
      </c>
      <c r="F20" s="149">
        <f>'Amended ABG Allocation No. 1 '!F20+'Revision No. 2'!F20+'Revision No. 3'!F20</f>
        <v>30893</v>
      </c>
      <c r="G20" s="149">
        <f>'Amended ABG Allocation No. 1 '!G20+'Revision No. 2'!G20+'Revision No. 3'!G20</f>
        <v>7636.73369965573</v>
      </c>
      <c r="H20" s="149">
        <f>'Amended ABG Allocation No. 1 '!H20+'Revision No. 2'!H20+'Revision No. 3'!H20</f>
        <v>11076</v>
      </c>
      <c r="I20" s="149">
        <f>'Amended ABG Allocation No. 1 '!I20+'Revision No. 2'!I20+'Revision No. 3'!I20</f>
        <v>956696</v>
      </c>
      <c r="J20" s="85">
        <f t="shared" si="0"/>
        <v>2833198.7336996556</v>
      </c>
      <c r="K20" s="86"/>
    </row>
    <row r="21" spans="1:11" ht="12.75">
      <c r="A21" s="81" t="s">
        <v>38</v>
      </c>
      <c r="B21" s="82" t="str">
        <f>+'Original ABG Allocation'!B21</f>
        <v>NORTHUMBERLND</v>
      </c>
      <c r="C21" s="149">
        <f>'Amended ABG Allocation No. 1 '!C21+'Revision No. 2'!C21+'Revision No. 3'!C21</f>
        <v>2926982</v>
      </c>
      <c r="D21" s="149">
        <f>'Amended ABG Allocation No. 1 '!D21+'Revision No. 2'!D21+'Revision No. 3'!D21</f>
        <v>30738</v>
      </c>
      <c r="E21" s="149">
        <v>286162</v>
      </c>
      <c r="F21" s="149">
        <f>'Amended ABG Allocation No. 1 '!F21+'Revision No. 2'!F21+'Revision No. 3'!F21</f>
        <v>71665</v>
      </c>
      <c r="G21" s="149">
        <f>'Amended ABG Allocation No. 1 '!G21+'Revision No. 2'!G21+'Revision No. 3'!G21</f>
        <v>8791.273349103849</v>
      </c>
      <c r="H21" s="149">
        <f>'Amended ABG Allocation No. 1 '!H21+'Revision No. 2'!H21+'Revision No. 3'!H21</f>
        <v>12750</v>
      </c>
      <c r="I21" s="149">
        <f>'Amended ABG Allocation No. 1 '!I21+'Revision No. 2'!I21+'Revision No. 3'!I21</f>
        <v>903877</v>
      </c>
      <c r="J21" s="85">
        <f t="shared" si="0"/>
        <v>4240965.273349104</v>
      </c>
      <c r="K21" s="86"/>
    </row>
    <row r="22" spans="1:11" ht="12.75">
      <c r="A22" s="81" t="s">
        <v>39</v>
      </c>
      <c r="B22" s="82" t="str">
        <f>+'Original ABG Allocation'!B22</f>
        <v>UNION/SNYDER</v>
      </c>
      <c r="C22" s="149">
        <f>'Amended ABG Allocation No. 1 '!C22+'Revision No. 2'!C22+'Revision No. 3'!C22</f>
        <v>1325753</v>
      </c>
      <c r="D22" s="149">
        <f>'Amended ABG Allocation No. 1 '!D22+'Revision No. 2'!D22+'Revision No. 3'!D22</f>
        <v>10452</v>
      </c>
      <c r="E22" s="149">
        <v>64548</v>
      </c>
      <c r="F22" s="149">
        <f>'Amended ABG Allocation No. 1 '!F22+'Revision No. 2'!F22+'Revision No. 3'!F22</f>
        <v>34428</v>
      </c>
      <c r="G22" s="149">
        <f>'Amended ABG Allocation No. 1 '!G22+'Revision No. 2'!G22+'Revision No. 3'!G22</f>
        <v>7594.518893025095</v>
      </c>
      <c r="H22" s="149">
        <f>'Amended ABG Allocation No. 1 '!H22+'Revision No. 2'!H22+'Revision No. 3'!H22</f>
        <v>11014</v>
      </c>
      <c r="I22" s="149">
        <f>'Amended ABG Allocation No. 1 '!I22+'Revision No. 2'!I22+'Revision No. 3'!I22</f>
        <v>1151392.97</v>
      </c>
      <c r="J22" s="85">
        <f t="shared" si="0"/>
        <v>2605182.488893025</v>
      </c>
      <c r="K22" s="86"/>
    </row>
    <row r="23" spans="1:11" ht="12.75">
      <c r="A23" s="81" t="s">
        <v>40</v>
      </c>
      <c r="B23" s="82" t="str">
        <f>+'Original ABG Allocation'!B23</f>
        <v>MIFF/JUNIATA</v>
      </c>
      <c r="C23" s="149">
        <f>'Amended ABG Allocation No. 1 '!C23+'Revision No. 2'!C23+'Revision No. 3'!C23</f>
        <v>1836377</v>
      </c>
      <c r="D23" s="149">
        <f>'Amended ABG Allocation No. 1 '!D23+'Revision No. 2'!D23+'Revision No. 3'!D23</f>
        <v>16212</v>
      </c>
      <c r="E23" s="149">
        <v>101634</v>
      </c>
      <c r="F23" s="149">
        <f>'Amended ABG Allocation No. 1 '!F23+'Revision No. 2'!F23+'Revision No. 3'!F23</f>
        <v>55745</v>
      </c>
      <c r="G23" s="149">
        <f>'Amended ABG Allocation No. 1 '!G23+'Revision No. 2'!G23+'Revision No. 3'!G23</f>
        <v>8121.099055173241</v>
      </c>
      <c r="H23" s="149">
        <f>'Amended ABG Allocation No. 1 '!H23+'Revision No. 2'!H23+'Revision No. 3'!H23</f>
        <v>11778</v>
      </c>
      <c r="I23" s="149">
        <f>'Amended ABG Allocation No. 1 '!I23+'Revision No. 2'!I23+'Revision No. 3'!I23</f>
        <v>751819</v>
      </c>
      <c r="J23" s="85">
        <f t="shared" si="0"/>
        <v>2781686.0990551733</v>
      </c>
      <c r="K23" s="86"/>
    </row>
    <row r="24" spans="1:11" ht="12.75">
      <c r="A24" s="81" t="s">
        <v>41</v>
      </c>
      <c r="B24" s="82" t="str">
        <f>+'Original ABG Allocation'!B24</f>
        <v>FRANKLIN</v>
      </c>
      <c r="C24" s="149">
        <f>'Amended ABG Allocation No. 1 '!C24+'Revision No. 2'!C24+'Revision No. 3'!C24</f>
        <v>2405937</v>
      </c>
      <c r="D24" s="149">
        <f>'Amended ABG Allocation No. 1 '!D24+'Revision No. 2'!D24+'Revision No. 3'!D24</f>
        <v>20847</v>
      </c>
      <c r="E24" s="149">
        <v>147462</v>
      </c>
      <c r="F24" s="149">
        <f>'Amended ABG Allocation No. 1 '!F24+'Revision No. 2'!F24+'Revision No. 3'!F24</f>
        <v>51272</v>
      </c>
      <c r="G24" s="149">
        <f>'Amended ABG Allocation No. 1 '!G24+'Revision No. 2'!G24+'Revision No. 3'!G24</f>
        <v>11132.270049019793</v>
      </c>
      <c r="H24" s="149">
        <f>'Amended ABG Allocation No. 1 '!H24+'Revision No. 2'!H24+'Revision No. 3'!H24</f>
        <v>16145</v>
      </c>
      <c r="I24" s="149">
        <f>'Amended ABG Allocation No. 1 '!I24+'Revision No. 2'!I24+'Revision No. 3'!I24</f>
        <v>1632994</v>
      </c>
      <c r="J24" s="85">
        <f t="shared" si="0"/>
        <v>4285789.27004902</v>
      </c>
      <c r="K24" s="86"/>
    </row>
    <row r="25" spans="1:11" ht="12.75">
      <c r="A25" s="81" t="s">
        <v>42</v>
      </c>
      <c r="B25" s="82" t="str">
        <f>+'Original ABG Allocation'!B25</f>
        <v>ADAMS</v>
      </c>
      <c r="C25" s="149">
        <f>'Amended ABG Allocation No. 1 '!C25+'Revision No. 2'!C25+'Revision No. 3'!C25</f>
        <v>1322256</v>
      </c>
      <c r="D25" s="149">
        <f>'Amended ABG Allocation No. 1 '!D25+'Revision No. 2'!D25+'Revision No. 3'!D25</f>
        <v>9843</v>
      </c>
      <c r="E25" s="149">
        <v>42418</v>
      </c>
      <c r="F25" s="149">
        <f>'Amended ABG Allocation No. 1 '!F25+'Revision No. 2'!F25+'Revision No. 3'!F25</f>
        <v>33336</v>
      </c>
      <c r="G25" s="149">
        <f>'Amended ABG Allocation No. 1 '!G25+'Revision No. 2'!G25+'Revision No. 3'!G25</f>
        <v>9252.378414513492</v>
      </c>
      <c r="H25" s="149">
        <f>'Amended ABG Allocation No. 1 '!H25+'Revision No. 2'!H25+'Revision No. 3'!H25</f>
        <v>13419</v>
      </c>
      <c r="I25" s="149">
        <f>'Amended ABG Allocation No. 1 '!I25+'Revision No. 2'!I25+'Revision No. 3'!I25</f>
        <v>759810</v>
      </c>
      <c r="J25" s="85">
        <f t="shared" si="0"/>
        <v>2190334.3784145135</v>
      </c>
      <c r="K25" s="86"/>
    </row>
    <row r="26" spans="1:11" ht="12.75">
      <c r="A26" s="81" t="s">
        <v>43</v>
      </c>
      <c r="B26" s="82" t="str">
        <f>+'Original ABG Allocation'!B26</f>
        <v>CUMBERLAND</v>
      </c>
      <c r="C26" s="149">
        <f>'Amended ABG Allocation No. 1 '!C26+'Revision No. 2'!C26+'Revision No. 3'!C26</f>
        <v>2333968</v>
      </c>
      <c r="D26" s="149">
        <f>'Amended ABG Allocation No. 1 '!D26+'Revision No. 2'!D26+'Revision No. 3'!D26</f>
        <v>20181</v>
      </c>
      <c r="E26" s="149">
        <v>108465</v>
      </c>
      <c r="F26" s="149">
        <f>'Amended ABG Allocation No. 1 '!F26+'Revision No. 2'!F26+'Revision No. 3'!F26</f>
        <v>31013</v>
      </c>
      <c r="G26" s="149">
        <f>'Amended ABG Allocation No. 1 '!G26+'Revision No. 2'!G26+'Revision No. 3'!G26</f>
        <v>13451.8062266227</v>
      </c>
      <c r="H26" s="149">
        <f>'Amended ABG Allocation No. 1 '!H26+'Revision No. 2'!H26+'Revision No. 3'!H26</f>
        <v>19510</v>
      </c>
      <c r="I26" s="149">
        <f>'Amended ABG Allocation No. 1 '!I26+'Revision No. 2'!I26+'Revision No. 3'!I26</f>
        <v>1257894</v>
      </c>
      <c r="J26" s="85">
        <f t="shared" si="0"/>
        <v>3784482.806226623</v>
      </c>
      <c r="K26" s="86"/>
    </row>
    <row r="27" spans="1:11" ht="12.75">
      <c r="A27" s="81" t="s">
        <v>44</v>
      </c>
      <c r="B27" s="82" t="str">
        <f>+'Original ABG Allocation'!B27</f>
        <v>PERRY</v>
      </c>
      <c r="C27" s="149">
        <f>'Amended ABG Allocation No. 1 '!C27+'Revision No. 2'!C27+'Revision No. 3'!C27</f>
        <v>784309</v>
      </c>
      <c r="D27" s="149">
        <f>'Amended ABG Allocation No. 1 '!D27+'Revision No. 2'!D27+'Revision No. 3'!D27</f>
        <v>6348</v>
      </c>
      <c r="E27" s="149">
        <v>25220</v>
      </c>
      <c r="F27" s="149">
        <f>'Amended ABG Allocation No. 1 '!F27+'Revision No. 2'!F27+'Revision No. 3'!F27</f>
        <v>20058</v>
      </c>
      <c r="G27" s="149">
        <f>'Amended ABG Allocation No. 1 '!G27+'Revision No. 2'!G27+'Revision No. 3'!G27</f>
        <v>4808.159400436564</v>
      </c>
      <c r="H27" s="149">
        <f>'Amended ABG Allocation No. 1 '!H27+'Revision No. 2'!H27+'Revision No. 3'!H27</f>
        <v>6973</v>
      </c>
      <c r="I27" s="149">
        <f>'Amended ABG Allocation No. 1 '!I27+'Revision No. 2'!I27+'Revision No. 3'!I27</f>
        <v>761912</v>
      </c>
      <c r="J27" s="85">
        <f t="shared" si="0"/>
        <v>1609628.1594004366</v>
      </c>
      <c r="K27" s="86"/>
    </row>
    <row r="28" spans="1:11" ht="12.75">
      <c r="A28" s="81" t="s">
        <v>45</v>
      </c>
      <c r="B28" s="82" t="str">
        <f>+'Original ABG Allocation'!B28</f>
        <v>DAUPHIN</v>
      </c>
      <c r="C28" s="149">
        <f>'Amended ABG Allocation No. 1 '!C28+'Revision No. 2'!C28+'Revision No. 3'!C28</f>
        <v>4547173</v>
      </c>
      <c r="D28" s="149">
        <f>'Amended ABG Allocation No. 1 '!D28+'Revision No. 2'!D28+'Revision No. 3'!D28</f>
        <v>42930</v>
      </c>
      <c r="E28" s="149">
        <v>216335</v>
      </c>
      <c r="F28" s="149">
        <f>'Amended ABG Allocation No. 1 '!F28+'Revision No. 2'!F28+'Revision No. 3'!F28</f>
        <v>136788</v>
      </c>
      <c r="G28" s="149">
        <f>'Amended ABG Allocation No. 1 '!G28+'Revision No. 2'!G28+'Revision No. 3'!G28</f>
        <v>19162.74282206855</v>
      </c>
      <c r="H28" s="149">
        <f>'Amended ABG Allocation No. 1 '!H28+'Revision No. 2'!H28+'Revision No. 3'!H28</f>
        <v>27793</v>
      </c>
      <c r="I28" s="149">
        <f>'Amended ABG Allocation No. 1 '!I28+'Revision No. 2'!I28+'Revision No. 3'!I28</f>
        <v>1097115</v>
      </c>
      <c r="J28" s="85">
        <f t="shared" si="0"/>
        <v>6087296.742822069</v>
      </c>
      <c r="K28" s="86"/>
    </row>
    <row r="29" spans="1:11" ht="12.75">
      <c r="A29" s="81" t="s">
        <v>46</v>
      </c>
      <c r="B29" s="82" t="str">
        <f>+'Original ABG Allocation'!B29</f>
        <v>LEBANON</v>
      </c>
      <c r="C29" s="149">
        <f>'Amended ABG Allocation No. 1 '!C29+'Revision No. 2'!C29+'Revision No. 3'!C29</f>
        <v>1953764</v>
      </c>
      <c r="D29" s="149">
        <f>'Amended ABG Allocation No. 1 '!D29+'Revision No. 2'!D29+'Revision No. 3'!D29</f>
        <v>17133</v>
      </c>
      <c r="E29" s="149">
        <v>102238</v>
      </c>
      <c r="F29" s="149">
        <f>'Amended ABG Allocation No. 1 '!F29+'Revision No. 2'!F29+'Revision No. 3'!F29</f>
        <v>58843</v>
      </c>
      <c r="G29" s="149">
        <f>'Amended ABG Allocation No. 1 '!G29+'Revision No. 2'!G29+'Revision No. 3'!G29</f>
        <v>9155.64659100908</v>
      </c>
      <c r="H29" s="149">
        <f>'Amended ABG Allocation No. 1 '!H29+'Revision No. 2'!H29+'Revision No. 3'!H29</f>
        <v>13279</v>
      </c>
      <c r="I29" s="149">
        <f>'Amended ABG Allocation No. 1 '!I29+'Revision No. 2'!I29+'Revision No. 3'!I29</f>
        <v>1001729</v>
      </c>
      <c r="J29" s="85">
        <f t="shared" si="0"/>
        <v>3156141.646591009</v>
      </c>
      <c r="K29" s="86"/>
    </row>
    <row r="30" spans="1:11" ht="12.75">
      <c r="A30" s="81" t="s">
        <v>47</v>
      </c>
      <c r="B30" s="82" t="str">
        <f>+'Original ABG Allocation'!B30</f>
        <v>YORK</v>
      </c>
      <c r="C30" s="149">
        <f>'Amended ABG Allocation No. 1 '!C30+'Revision No. 2'!C30+'Revision No. 3'!C30</f>
        <v>5443532</v>
      </c>
      <c r="D30" s="149">
        <f>'Amended ABG Allocation No. 1 '!D30+'Revision No. 2'!D30+'Revision No. 3'!D30</f>
        <v>49806</v>
      </c>
      <c r="E30" s="149">
        <v>241025</v>
      </c>
      <c r="F30" s="149">
        <f>'Amended ABG Allocation No. 1 '!F30+'Revision No. 2'!F30+'Revision No. 3'!F30</f>
        <v>280619</v>
      </c>
      <c r="G30" s="149">
        <f>'Amended ABG Allocation No. 1 '!G30+'Revision No. 2'!G30+'Revision No. 3'!G30</f>
        <v>27364.4441362052</v>
      </c>
      <c r="H30" s="149">
        <f>'Amended ABG Allocation No. 1 '!H30+'Revision No. 2'!H30+'Revision No. 3'!H30</f>
        <v>39689</v>
      </c>
      <c r="I30" s="149">
        <f>'Amended ABG Allocation No. 1 '!I30+'Revision No. 2'!I30+'Revision No. 3'!I30</f>
        <v>2936743</v>
      </c>
      <c r="J30" s="85">
        <f t="shared" si="0"/>
        <v>9018778.444136206</v>
      </c>
      <c r="K30" s="86"/>
    </row>
    <row r="31" spans="1:11" ht="12.75">
      <c r="A31" s="81" t="s">
        <v>48</v>
      </c>
      <c r="B31" s="82" t="str">
        <f>+'Original ABG Allocation'!B31</f>
        <v>LANCASTER</v>
      </c>
      <c r="C31" s="149">
        <f>'Amended ABG Allocation No. 1 '!C31+'Revision No. 2'!C31+'Revision No. 3'!C31</f>
        <v>5736614</v>
      </c>
      <c r="D31" s="149">
        <f>'Amended ABG Allocation No. 1 '!D31+'Revision No. 2'!D31+'Revision No. 3'!D31</f>
        <v>49608</v>
      </c>
      <c r="E31" s="149">
        <v>310092</v>
      </c>
      <c r="F31" s="149">
        <f>'Amended ABG Allocation No. 1 '!F31+'Revision No. 2'!F31+'Revision No. 3'!F31</f>
        <v>92102</v>
      </c>
      <c r="G31" s="149">
        <f>'Amended ABG Allocation No. 1 '!G31+'Revision No. 2'!G31+'Revision No. 3'!G31</f>
        <v>30430.063801313063</v>
      </c>
      <c r="H31" s="149">
        <f>'Amended ABG Allocation No. 1 '!H31+'Revision No. 2'!H31+'Revision No. 3'!H31</f>
        <v>44135</v>
      </c>
      <c r="I31" s="149">
        <f>'Amended ABG Allocation No. 1 '!I31+'Revision No. 2'!I31+'Revision No. 3'!I31</f>
        <v>3313631.3333333335</v>
      </c>
      <c r="J31" s="85">
        <f t="shared" si="0"/>
        <v>9576612.397134647</v>
      </c>
      <c r="K31" s="86"/>
    </row>
    <row r="32" spans="1:11" ht="12.75">
      <c r="A32" s="81" t="s">
        <v>49</v>
      </c>
      <c r="B32" s="82" t="str">
        <f>+'Original ABG Allocation'!B32</f>
        <v>CHESTER</v>
      </c>
      <c r="C32" s="149">
        <f>'Amended ABG Allocation No. 1 '!C32+'Revision No. 2'!C32+'Revision No. 3'!C32</f>
        <v>3813349</v>
      </c>
      <c r="D32" s="149">
        <f>'Amended ABG Allocation No. 1 '!D32+'Revision No. 2'!D32+'Revision No. 3'!D32</f>
        <v>28686</v>
      </c>
      <c r="E32" s="149">
        <v>106735</v>
      </c>
      <c r="F32" s="149">
        <f>'Amended ABG Allocation No. 1 '!F32+'Revision No. 2'!F32+'Revision No. 3'!F32</f>
        <v>48876</v>
      </c>
      <c r="G32" s="149">
        <f>'Amended ABG Allocation No. 1 '!G32+'Revision No. 2'!G32+'Revision No. 3'!G32</f>
        <v>23511.004596248964</v>
      </c>
      <c r="H32" s="149">
        <f>'Amended ABG Allocation No. 1 '!H32+'Revision No. 2'!H32+'Revision No. 3'!H32</f>
        <v>34100</v>
      </c>
      <c r="I32" s="149">
        <f>'Amended ABG Allocation No. 1 '!I32+'Revision No. 2'!I32+'Revision No. 3'!I32</f>
        <v>1537895</v>
      </c>
      <c r="J32" s="85">
        <f t="shared" si="0"/>
        <v>5593152.004596248</v>
      </c>
      <c r="K32" s="86"/>
    </row>
    <row r="33" spans="1:11" ht="12.75">
      <c r="A33" s="81" t="s">
        <v>50</v>
      </c>
      <c r="B33" s="82" t="str">
        <f>+'Original ABG Allocation'!B33</f>
        <v>MONTGOMERY</v>
      </c>
      <c r="C33" s="149">
        <f>'Amended ABG Allocation No. 1 '!C33+'Revision No. 2'!C33+'Revision No. 3'!C33</f>
        <v>8373485</v>
      </c>
      <c r="D33" s="149">
        <f>'Amended ABG Allocation No. 1 '!D33+'Revision No. 2'!D33+'Revision No. 3'!D33</f>
        <v>59007</v>
      </c>
      <c r="E33" s="149">
        <v>181974</v>
      </c>
      <c r="F33" s="149">
        <f>'Amended ABG Allocation No. 1 '!F33+'Revision No. 2'!F33+'Revision No. 3'!F33</f>
        <v>269056</v>
      </c>
      <c r="G33" s="149">
        <f>'Amended ABG Allocation No. 1 '!G33+'Revision No. 2'!G33+'Revision No. 3'!G33</f>
        <v>41770.12729408787</v>
      </c>
      <c r="H33" s="149">
        <f>'Amended ABG Allocation No. 1 '!H33+'Revision No. 2'!H33+'Revision No. 3'!H33</f>
        <v>60583</v>
      </c>
      <c r="I33" s="149">
        <f>'Amended ABG Allocation No. 1 '!I33+'Revision No. 2'!I33+'Revision No. 3'!I33</f>
        <v>3581825</v>
      </c>
      <c r="J33" s="85">
        <f t="shared" si="0"/>
        <v>12567700.127294088</v>
      </c>
      <c r="K33" s="86"/>
    </row>
    <row r="34" spans="1:11" ht="12.75">
      <c r="A34" s="81" t="s">
        <v>51</v>
      </c>
      <c r="B34" s="82" t="str">
        <f>+'Original ABG Allocation'!B34</f>
        <v>BUCKS</v>
      </c>
      <c r="C34" s="149">
        <f>'Amended ABG Allocation No. 1 '!C34+'Revision No. 2'!C34+'Revision No. 3'!C34</f>
        <v>5370522</v>
      </c>
      <c r="D34" s="149">
        <f>'Amended ABG Allocation No. 1 '!D34+'Revision No. 2'!D34+'Revision No. 3'!D34</f>
        <v>51714</v>
      </c>
      <c r="E34" s="149">
        <v>235303</v>
      </c>
      <c r="F34" s="149">
        <f>'Amended ABG Allocation No. 1 '!F34+'Revision No. 2'!F34+'Revision No. 3'!F34</f>
        <v>115716</v>
      </c>
      <c r="G34" s="149">
        <f>'Amended ABG Allocation No. 1 '!G34+'Revision No. 2'!G34+'Revision No. 3'!G34</f>
        <v>31405.378473015255</v>
      </c>
      <c r="H34" s="149">
        <f>'Amended ABG Allocation No. 1 '!H34+'Revision No. 2'!H34+'Revision No. 3'!H34</f>
        <v>45550</v>
      </c>
      <c r="I34" s="149">
        <f>'Amended ABG Allocation No. 1 '!I34+'Revision No. 2'!I34+'Revision No. 3'!I34</f>
        <v>2523557</v>
      </c>
      <c r="J34" s="85">
        <f t="shared" si="0"/>
        <v>8373767.3784730155</v>
      </c>
      <c r="K34" s="86"/>
    </row>
    <row r="35" spans="1:11" ht="12.75">
      <c r="A35" s="81" t="s">
        <v>52</v>
      </c>
      <c r="B35" s="82" t="str">
        <f>+'Original ABG Allocation'!B35</f>
        <v>DELAWARE</v>
      </c>
      <c r="C35" s="149">
        <f>'Amended ABG Allocation No. 1 '!C35+'Revision No. 2'!C35+'Revision No. 3'!C35</f>
        <v>8193734</v>
      </c>
      <c r="D35" s="149">
        <f>'Amended ABG Allocation No. 1 '!D35+'Revision No. 2'!D35+'Revision No. 3'!D35</f>
        <v>69558</v>
      </c>
      <c r="E35" s="149">
        <v>416310</v>
      </c>
      <c r="F35" s="149">
        <f>'Amended ABG Allocation No. 1 '!F35+'Revision No. 2'!F35+'Revision No. 3'!F35</f>
        <v>121005</v>
      </c>
      <c r="G35" s="149">
        <f>'Amended ABG Allocation No. 1 '!G35+'Revision No. 2'!G35+'Revision No. 3'!G35</f>
        <v>32454.802570496962</v>
      </c>
      <c r="H35" s="149">
        <f>'Amended ABG Allocation No. 1 '!H35+'Revision No. 2'!H35+'Revision No. 3'!H35</f>
        <v>47071</v>
      </c>
      <c r="I35" s="149">
        <f>'Amended ABG Allocation No. 1 '!I35+'Revision No. 2'!I35+'Revision No. 3'!I35</f>
        <v>1997849</v>
      </c>
      <c r="J35" s="85">
        <f t="shared" si="0"/>
        <v>10877981.802570498</v>
      </c>
      <c r="K35" s="86"/>
    </row>
    <row r="36" spans="1:11" ht="12.75">
      <c r="A36" s="81" t="s">
        <v>53</v>
      </c>
      <c r="B36" s="82" t="str">
        <f>+'Original ABG Allocation'!B36</f>
        <v>PHILADELPHIA</v>
      </c>
      <c r="C36" s="149">
        <f>'Amended ABG Allocation No. 1 '!C36+'Revision No. 2'!C36+'Revision No. 3'!C36</f>
        <v>55500922</v>
      </c>
      <c r="D36" s="149">
        <f>'Amended ABG Allocation No. 1 '!D36+'Revision No. 2'!D36+'Revision No. 3'!D36</f>
        <v>425646</v>
      </c>
      <c r="E36" s="149">
        <v>3173488</v>
      </c>
      <c r="F36" s="149">
        <f>'Amended ABG Allocation No. 1 '!F36+'Revision No. 2'!F36+'Revision No. 3'!F36</f>
        <v>989424</v>
      </c>
      <c r="G36" s="149">
        <f>'Amended ABG Allocation No. 1 '!G36+'Revision No. 2'!G36+'Revision No. 3'!G36</f>
        <v>166973.0243098197</v>
      </c>
      <c r="H36" s="149">
        <f>'Amended ABG Allocation No. 1 '!H36+'Revision No. 2'!H36+'Revision No. 3'!H36</f>
        <v>242176</v>
      </c>
      <c r="I36" s="149">
        <f>'Amended ABG Allocation No. 1 '!I36+'Revision No. 2'!I36+'Revision No. 3'!I36</f>
        <v>6437235.75</v>
      </c>
      <c r="J36" s="85">
        <f t="shared" si="0"/>
        <v>66935864.77430982</v>
      </c>
      <c r="K36" s="86"/>
    </row>
    <row r="37" spans="1:11" ht="12.75">
      <c r="A37" s="81" t="s">
        <v>54</v>
      </c>
      <c r="B37" s="82" t="str">
        <f>+'Original ABG Allocation'!B37</f>
        <v>BERKS</v>
      </c>
      <c r="C37" s="149">
        <f>'Amended ABG Allocation No. 1 '!C37+'Revision No. 2'!C37+'Revision No. 3'!C37</f>
        <v>6094818</v>
      </c>
      <c r="D37" s="149">
        <f>'Amended ABG Allocation No. 1 '!D37+'Revision No. 2'!D37+'Revision No. 3'!D37</f>
        <v>58791</v>
      </c>
      <c r="E37" s="149">
        <v>418821</v>
      </c>
      <c r="F37" s="149">
        <f>'Amended ABG Allocation No. 1 '!F37+'Revision No. 2'!F37+'Revision No. 3'!F37</f>
        <v>180362</v>
      </c>
      <c r="G37" s="149">
        <f>'Amended ABG Allocation No. 1 '!G37+'Revision No. 2'!G37+'Revision No. 3'!G37</f>
        <v>29936.654043079758</v>
      </c>
      <c r="H37" s="149">
        <f>'Amended ABG Allocation No. 1 '!H37+'Revision No. 2'!H37+'Revision No. 3'!H37</f>
        <v>43420</v>
      </c>
      <c r="I37" s="149">
        <f>'Amended ABG Allocation No. 1 '!I37+'Revision No. 2'!I37+'Revision No. 3'!I37</f>
        <v>1766210</v>
      </c>
      <c r="J37" s="85">
        <f t="shared" si="0"/>
        <v>8592358.654043078</v>
      </c>
      <c r="K37" s="86"/>
    </row>
    <row r="38" spans="1:11" ht="12.75">
      <c r="A38" s="81" t="s">
        <v>55</v>
      </c>
      <c r="B38" s="82" t="str">
        <f>+'Original ABG Allocation'!B38</f>
        <v>LEHIGH</v>
      </c>
      <c r="C38" s="149">
        <f>'Amended ABG Allocation No. 1 '!C38+'Revision No. 2'!C38+'Revision No. 3'!C38</f>
        <v>4600144</v>
      </c>
      <c r="D38" s="149">
        <f>'Amended ABG Allocation No. 1 '!D38+'Revision No. 2'!D38+'Revision No. 3'!D38</f>
        <v>43113</v>
      </c>
      <c r="E38" s="149">
        <v>103887</v>
      </c>
      <c r="F38" s="149">
        <f>'Amended ABG Allocation No. 1 '!F38+'Revision No. 2'!F38+'Revision No. 3'!F38</f>
        <v>54723</v>
      </c>
      <c r="G38" s="149">
        <f>'Amended ABG Allocation No. 1 '!G38+'Revision No. 2'!G38+'Revision No. 3'!G38</f>
        <v>21987.85427692298</v>
      </c>
      <c r="H38" s="149">
        <f>'Amended ABG Allocation No. 1 '!H38+'Revision No. 2'!H38+'Revision No. 3'!H38</f>
        <v>31890</v>
      </c>
      <c r="I38" s="149">
        <f>'Amended ABG Allocation No. 1 '!I38+'Revision No. 2'!I38+'Revision No. 3'!I38</f>
        <v>1630902</v>
      </c>
      <c r="J38" s="85">
        <f aca="true" t="shared" si="1" ref="J38:J57">SUM(C38:I38)</f>
        <v>6486646.8542769225</v>
      </c>
      <c r="K38" s="86"/>
    </row>
    <row r="39" spans="1:11" ht="12.75">
      <c r="A39" s="81" t="s">
        <v>56</v>
      </c>
      <c r="B39" s="82" t="str">
        <f>+'Original ABG Allocation'!B39</f>
        <v>NORTHAMPTON</v>
      </c>
      <c r="C39" s="149">
        <f>'Amended ABG Allocation No. 1 '!C39+'Revision No. 2'!C39+'Revision No. 3'!C39</f>
        <v>4101634</v>
      </c>
      <c r="D39" s="149">
        <f>'Amended ABG Allocation No. 1 '!D39+'Revision No. 2'!D39+'Revision No. 3'!D39</f>
        <v>38370</v>
      </c>
      <c r="E39" s="149">
        <v>240100</v>
      </c>
      <c r="F39" s="149">
        <f>'Amended ABG Allocation No. 1 '!F39+'Revision No. 2'!F39+'Revision No. 3'!F39</f>
        <v>101791</v>
      </c>
      <c r="G39" s="149">
        <f>'Amended ABG Allocation No. 1 '!G39+'Revision No. 2'!G39+'Revision No. 3'!G39</f>
        <v>17572.20372885513</v>
      </c>
      <c r="H39" s="149">
        <f>'Amended ABG Allocation No. 1 '!H39+'Revision No. 2'!H39+'Revision No. 3'!H39</f>
        <v>25486</v>
      </c>
      <c r="I39" s="149">
        <f>'Amended ABG Allocation No. 1 '!I39+'Revision No. 2'!I39+'Revision No. 3'!I39</f>
        <v>2038828.6666666667</v>
      </c>
      <c r="J39" s="85">
        <f t="shared" si="1"/>
        <v>6563781.870395523</v>
      </c>
      <c r="K39" s="86"/>
    </row>
    <row r="40" spans="1:11" ht="12.75">
      <c r="A40" s="81" t="s">
        <v>57</v>
      </c>
      <c r="B40" s="82" t="str">
        <f>+'Original ABG Allocation'!B40</f>
        <v>PIKE</v>
      </c>
      <c r="C40" s="149">
        <f>'Amended ABG Allocation No. 1 '!C40+'Revision No. 2'!C40+'Revision No. 3'!C40</f>
        <v>761873</v>
      </c>
      <c r="D40" s="149">
        <f>'Amended ABG Allocation No. 1 '!D40+'Revision No. 2'!D40+'Revision No. 3'!D40</f>
        <v>6348</v>
      </c>
      <c r="E40" s="149">
        <v>44300</v>
      </c>
      <c r="F40" s="149">
        <f>'Amended ABG Allocation No. 1 '!F40+'Revision No. 2'!F40+'Revision No. 3'!F40</f>
        <v>21183</v>
      </c>
      <c r="G40" s="149">
        <f>'Amended ABG Allocation No. 1 '!G40+'Revision No. 2'!G40+'Revision No. 3'!G40</f>
        <v>7038.367862551763</v>
      </c>
      <c r="H40" s="149">
        <f>'Amended ABG Allocation No. 1 '!H40+'Revision No. 2'!H40+'Revision No. 3'!H40</f>
        <v>10207</v>
      </c>
      <c r="I40" s="149">
        <f>'Amended ABG Allocation No. 1 '!I40+'Revision No. 2'!I40+'Revision No. 3'!I40</f>
        <v>565089.6599999999</v>
      </c>
      <c r="J40" s="85">
        <f t="shared" si="1"/>
        <v>1416039.0278625516</v>
      </c>
      <c r="K40" s="86"/>
    </row>
    <row r="41" spans="1:11" ht="12.75">
      <c r="A41" s="81" t="s">
        <v>58</v>
      </c>
      <c r="B41" s="82" t="str">
        <f>+'Original ABG Allocation'!B41</f>
        <v>B/S/S/T</v>
      </c>
      <c r="C41" s="149">
        <f>'Amended ABG Allocation No. 1 '!C41+'Revision No. 2'!C41+'Revision No. 3'!C41</f>
        <v>4042805</v>
      </c>
      <c r="D41" s="149">
        <f>'Amended ABG Allocation No. 1 '!D41+'Revision No. 2'!D41+'Revision No. 3'!D41</f>
        <v>35295</v>
      </c>
      <c r="E41" s="149">
        <v>136213</v>
      </c>
      <c r="F41" s="149">
        <f>'Amended ABG Allocation No. 1 '!F41+'Revision No. 2'!F41+'Revision No. 3'!F41</f>
        <v>119449</v>
      </c>
      <c r="G41" s="149">
        <f>'Amended ABG Allocation No. 1 '!G41+'Revision No. 2'!G41+'Revision No. 3'!G41</f>
        <v>18413.42430890706</v>
      </c>
      <c r="H41" s="149">
        <f>'Amended ABG Allocation No. 1 '!H41+'Revision No. 2'!H41+'Revision No. 3'!H41</f>
        <v>26706</v>
      </c>
      <c r="I41" s="149">
        <f>'Amended ABG Allocation No. 1 '!I41+'Revision No. 2'!I41+'Revision No. 3'!I41</f>
        <v>2149436</v>
      </c>
      <c r="J41" s="85">
        <f t="shared" si="1"/>
        <v>6528317.424308907</v>
      </c>
      <c r="K41" s="86"/>
    </row>
    <row r="42" spans="1:11" ht="12.75">
      <c r="A42" s="81" t="s">
        <v>59</v>
      </c>
      <c r="B42" s="82" t="str">
        <f>+'Original ABG Allocation'!B42</f>
        <v>LUZERNE/WYOMING</v>
      </c>
      <c r="C42" s="149">
        <f>'Amended ABG Allocation No. 1 '!C42+'Revision No. 2'!C42+'Revision No. 3'!C42</f>
        <v>9266986</v>
      </c>
      <c r="D42" s="149">
        <f>'Amended ABG Allocation No. 1 '!D42+'Revision No. 2'!D42+'Revision No. 3'!D42</f>
        <v>85998</v>
      </c>
      <c r="E42" s="149">
        <v>328220</v>
      </c>
      <c r="F42" s="149">
        <f>'Amended ABG Allocation No. 1 '!F42+'Revision No. 2'!F42+'Revision No. 3'!F42</f>
        <v>201136</v>
      </c>
      <c r="G42" s="149">
        <f>'Amended ABG Allocation No. 1 '!G42+'Revision No. 2'!G42+'Revision No. 3'!G42</f>
        <v>25292.546894422587</v>
      </c>
      <c r="H42" s="149">
        <f>'Amended ABG Allocation No. 1 '!H42+'Revision No. 2'!H42+'Revision No. 3'!H42</f>
        <v>36684</v>
      </c>
      <c r="I42" s="149">
        <f>'Amended ABG Allocation No. 1 '!I42+'Revision No. 2'!I42+'Revision No. 3'!I42</f>
        <v>1729411.92</v>
      </c>
      <c r="J42" s="85">
        <f t="shared" si="1"/>
        <v>11673728.466894422</v>
      </c>
      <c r="K42" s="86"/>
    </row>
    <row r="43" spans="1:11" ht="12.75">
      <c r="A43" s="81" t="s">
        <v>60</v>
      </c>
      <c r="B43" s="82" t="str">
        <f>+'Original ABG Allocation'!B43</f>
        <v>LACKAWANNA</v>
      </c>
      <c r="C43" s="149">
        <f>'Amended ABG Allocation No. 1 '!C43+'Revision No. 2'!C43+'Revision No. 3'!C43</f>
        <v>5175336</v>
      </c>
      <c r="D43" s="149">
        <f>'Amended ABG Allocation No. 1 '!D43+'Revision No. 2'!D43+'Revision No. 3'!D43</f>
        <v>50724</v>
      </c>
      <c r="E43" s="149">
        <v>492000</v>
      </c>
      <c r="F43" s="149">
        <f>'Amended ABG Allocation No. 1 '!F43+'Revision No. 2'!F43+'Revision No. 3'!F43</f>
        <v>157672</v>
      </c>
      <c r="G43" s="149">
        <f>'Amended ABG Allocation No. 1 '!G43+'Revision No. 2'!G43+'Revision No. 3'!G43</f>
        <v>15364.572100723179</v>
      </c>
      <c r="H43" s="149">
        <f>'Amended ABG Allocation No. 1 '!H43+'Revision No. 2'!H43+'Revision No. 3'!H43</f>
        <v>22284</v>
      </c>
      <c r="I43" s="149">
        <f>'Amended ABG Allocation No. 1 '!I43+'Revision No. 2'!I43+'Revision No. 3'!I43</f>
        <v>2158633</v>
      </c>
      <c r="J43" s="85">
        <f t="shared" si="1"/>
        <v>8072013.572100723</v>
      </c>
      <c r="K43" s="86"/>
    </row>
    <row r="44" spans="1:11" ht="12.75">
      <c r="A44" s="81" t="s">
        <v>61</v>
      </c>
      <c r="B44" s="82" t="str">
        <f>+'Original ABG Allocation'!B44</f>
        <v>CARBON</v>
      </c>
      <c r="C44" s="149">
        <f>'Amended ABG Allocation No. 1 '!C44+'Revision No. 2'!C44+'Revision No. 3'!C44</f>
        <v>1210397</v>
      </c>
      <c r="D44" s="149">
        <f>'Amended ABG Allocation No. 1 '!D44+'Revision No. 2'!D44+'Revision No. 3'!D44</f>
        <v>11052</v>
      </c>
      <c r="E44" s="149">
        <v>53849</v>
      </c>
      <c r="F44" s="149">
        <f>'Amended ABG Allocation No. 1 '!F44+'Revision No. 2'!F44+'Revision No. 3'!F44</f>
        <v>36195</v>
      </c>
      <c r="G44" s="149">
        <f>'Amended ABG Allocation No. 1 '!G44+'Revision No. 2'!G44+'Revision No. 3'!G44</f>
        <v>6422.6194580116535</v>
      </c>
      <c r="H44" s="149">
        <f>'Amended ABG Allocation No. 1 '!H44+'Revision No. 2'!H44+'Revision No. 3'!H44</f>
        <v>9315</v>
      </c>
      <c r="I44" s="149">
        <f>'Amended ABG Allocation No. 1 '!I44+'Revision No. 2'!I44+'Revision No. 3'!I44</f>
        <v>791729</v>
      </c>
      <c r="J44" s="85">
        <f t="shared" si="1"/>
        <v>2118959.6194580114</v>
      </c>
      <c r="K44" s="86"/>
    </row>
    <row r="45" spans="1:11" ht="12.75">
      <c r="A45" s="81" t="s">
        <v>62</v>
      </c>
      <c r="B45" s="82" t="str">
        <f>+'Original ABG Allocation'!B45</f>
        <v>SCHUYLKILL</v>
      </c>
      <c r="C45" s="149">
        <f>'Amended ABG Allocation No. 1 '!C45+'Revision No. 2'!C45+'Revision No. 3'!C45</f>
        <v>4602717</v>
      </c>
      <c r="D45" s="149">
        <f>'Amended ABG Allocation No. 1 '!D45+'Revision No. 2'!D45+'Revision No. 3'!D45</f>
        <v>45372</v>
      </c>
      <c r="E45" s="149">
        <v>255781</v>
      </c>
      <c r="F45" s="149">
        <f>'Amended ABG Allocation No. 1 '!F45+'Revision No. 2'!F45+'Revision No. 3'!F45</f>
        <v>67501</v>
      </c>
      <c r="G45" s="149">
        <f>'Amended ABG Allocation No. 1 '!G45+'Revision No. 2'!G45+'Revision No. 3'!G45</f>
        <v>14500.706341075538</v>
      </c>
      <c r="H45" s="149">
        <f>'Amended ABG Allocation No. 1 '!H45+'Revision No. 2'!H45+'Revision No. 3'!H45</f>
        <v>21031</v>
      </c>
      <c r="I45" s="149">
        <f>'Amended ABG Allocation No. 1 '!I45+'Revision No. 2'!I45+'Revision No. 3'!I45</f>
        <v>942989</v>
      </c>
      <c r="J45" s="85">
        <f t="shared" si="1"/>
        <v>5949891.706341076</v>
      </c>
      <c r="K45" s="86"/>
    </row>
    <row r="46" spans="1:11" ht="12.75">
      <c r="A46" s="81" t="s">
        <v>63</v>
      </c>
      <c r="B46" s="82" t="str">
        <f>+'Original ABG Allocation'!B46</f>
        <v>CLEARFIELD</v>
      </c>
      <c r="C46" s="149">
        <f>'Amended ABG Allocation No. 1 '!C46+'Revision No. 2'!C46+'Revision No. 3'!C46</f>
        <v>2248073</v>
      </c>
      <c r="D46" s="149">
        <f>'Amended ABG Allocation No. 1 '!D46+'Revision No. 2'!D46+'Revision No. 3'!D46</f>
        <v>19917</v>
      </c>
      <c r="E46" s="149">
        <v>126000</v>
      </c>
      <c r="F46" s="149">
        <f>'Amended ABG Allocation No. 1 '!F46+'Revision No. 2'!F46+'Revision No. 3'!F46</f>
        <v>118602</v>
      </c>
      <c r="G46" s="149">
        <f>'Amended ABG Allocation No. 1 '!G46+'Revision No. 2'!G46+'Revision No. 3'!G46</f>
        <v>9332.889545993614</v>
      </c>
      <c r="H46" s="149">
        <f>'Amended ABG Allocation No. 1 '!H46+'Revision No. 2'!H46+'Revision No. 3'!H46</f>
        <v>13536</v>
      </c>
      <c r="I46" s="149">
        <f>'Amended ABG Allocation No. 1 '!I46+'Revision No. 2'!I46+'Revision No. 3'!I46</f>
        <v>1299762.6</v>
      </c>
      <c r="J46" s="85">
        <f t="shared" si="1"/>
        <v>3835223.4895459935</v>
      </c>
      <c r="K46" s="86"/>
    </row>
    <row r="47" spans="1:11" ht="12.75">
      <c r="A47" s="81" t="s">
        <v>64</v>
      </c>
      <c r="B47" s="82" t="str">
        <f>+'Original ABG Allocation'!B47</f>
        <v>JEFFERSON</v>
      </c>
      <c r="C47" s="149">
        <f>'Amended ABG Allocation No. 1 '!C47+'Revision No. 2'!C47+'Revision No. 3'!C47</f>
        <v>1266572</v>
      </c>
      <c r="D47" s="149">
        <f>'Amended ABG Allocation No. 1 '!D47+'Revision No. 2'!D47+'Revision No. 3'!D47</f>
        <v>12900</v>
      </c>
      <c r="E47" s="149">
        <v>99204</v>
      </c>
      <c r="F47" s="149">
        <f>'Amended ABG Allocation No. 1 '!F47+'Revision No. 2'!F47+'Revision No. 3'!F47</f>
        <v>34871</v>
      </c>
      <c r="G47" s="149">
        <f>'Amended ABG Allocation No. 1 '!G47+'Revision No. 2'!G47+'Revision No. 3'!G47</f>
        <v>4843.5852095626515</v>
      </c>
      <c r="H47" s="149">
        <f>'Amended ABG Allocation No. 1 '!H47+'Revision No. 2'!H47+'Revision No. 3'!H47</f>
        <v>7025</v>
      </c>
      <c r="I47" s="149">
        <f>'Amended ABG Allocation No. 1 '!I47+'Revision No. 2'!I47+'Revision No. 3'!I47</f>
        <v>424728</v>
      </c>
      <c r="J47" s="85">
        <f t="shared" si="1"/>
        <v>1850143.5852095627</v>
      </c>
      <c r="K47" s="86"/>
    </row>
    <row r="48" spans="1:11" ht="12.75">
      <c r="A48" s="81" t="s">
        <v>65</v>
      </c>
      <c r="B48" s="82" t="str">
        <f>+'Original ABG Allocation'!B48</f>
        <v>FOREST/WARREN</v>
      </c>
      <c r="C48" s="149">
        <f>'Amended ABG Allocation No. 1 '!C48+'Revision No. 2'!C48+'Revision No. 3'!C48</f>
        <v>1027780</v>
      </c>
      <c r="D48" s="149">
        <f>'Amended ABG Allocation No. 1 '!D48+'Revision No. 2'!D48+'Revision No. 3'!D48</f>
        <v>8565</v>
      </c>
      <c r="E48" s="149">
        <v>53025</v>
      </c>
      <c r="F48" s="149">
        <f>'Amended ABG Allocation No. 1 '!F48+'Revision No. 2'!F48+'Revision No. 3'!F48</f>
        <v>30471</v>
      </c>
      <c r="G48" s="149">
        <f>'Amended ABG Allocation No. 1 '!G48+'Revision No. 2'!G48+'Revision No. 3'!G48</f>
        <v>5730.734041188982</v>
      </c>
      <c r="H48" s="149">
        <f>'Amended ABG Allocation No. 1 '!H48+'Revision No. 2'!H48+'Revision No. 3'!H48</f>
        <v>8311</v>
      </c>
      <c r="I48" s="149">
        <f>'Amended ABG Allocation No. 1 '!I48+'Revision No. 2'!I48+'Revision No. 3'!I48</f>
        <v>564503</v>
      </c>
      <c r="J48" s="85">
        <f t="shared" si="1"/>
        <v>1698385.734041189</v>
      </c>
      <c r="K48" s="86"/>
    </row>
    <row r="49" spans="1:11" ht="12.75">
      <c r="A49" s="81" t="s">
        <v>66</v>
      </c>
      <c r="B49" s="82" t="str">
        <f>+'Original ABG Allocation'!B49</f>
        <v>VENANGO</v>
      </c>
      <c r="C49" s="149">
        <f>'Amended ABG Allocation No. 1 '!C49+'Revision No. 2'!C49+'Revision No. 3'!C49</f>
        <v>1288333</v>
      </c>
      <c r="D49" s="149">
        <f>'Amended ABG Allocation No. 1 '!D49+'Revision No. 2'!D49+'Revision No. 3'!D49</f>
        <v>12141</v>
      </c>
      <c r="E49" s="149">
        <v>72359</v>
      </c>
      <c r="F49" s="149">
        <f>'Amended ABG Allocation No. 1 '!F49+'Revision No. 2'!F49+'Revision No. 3'!F49</f>
        <v>47359</v>
      </c>
      <c r="G49" s="149">
        <f>'Amended ABG Allocation No. 1 '!G49+'Revision No. 2'!G49+'Revision No. 3'!G49</f>
        <v>5981.038455895294</v>
      </c>
      <c r="H49" s="149">
        <f>'Amended ABG Allocation No. 1 '!H49+'Revision No. 2'!H49+'Revision No. 3'!H49</f>
        <v>8674</v>
      </c>
      <c r="I49" s="149">
        <f>'Amended ABG Allocation No. 1 '!I49+'Revision No. 2'!I49+'Revision No. 3'!I49</f>
        <v>876047</v>
      </c>
      <c r="J49" s="85">
        <f t="shared" si="1"/>
        <v>2310894.038455895</v>
      </c>
      <c r="K49" s="86"/>
    </row>
    <row r="50" spans="1:11" ht="12.75">
      <c r="A50" s="81" t="s">
        <v>67</v>
      </c>
      <c r="B50" s="82" t="str">
        <f>+'Original ABG Allocation'!B50</f>
        <v>ARMSTRONG</v>
      </c>
      <c r="C50" s="149">
        <f>'Amended ABG Allocation No. 1 '!C50+'Revision No. 2'!C50+'Revision No. 3'!C50</f>
        <v>1978356</v>
      </c>
      <c r="D50" s="149">
        <f>'Amended ABG Allocation No. 1 '!D50+'Revision No. 2'!D50+'Revision No. 3'!D50</f>
        <v>18873</v>
      </c>
      <c r="E50" s="149">
        <v>226043</v>
      </c>
      <c r="F50" s="149">
        <f>'Amended ABG Allocation No. 1 '!F50+'Revision No. 2'!F50+'Revision No. 3'!F50</f>
        <v>91595</v>
      </c>
      <c r="G50" s="149">
        <f>'Amended ABG Allocation No. 1 '!G50+'Revision No. 2'!G50+'Revision No. 3'!G50</f>
        <v>8167.665199130619</v>
      </c>
      <c r="H50" s="149">
        <f>'Amended ABG Allocation No. 1 '!H50+'Revision No. 2'!H50+'Revision No. 3'!H50</f>
        <v>11846</v>
      </c>
      <c r="I50" s="149">
        <f>'Amended ABG Allocation No. 1 '!I50+'Revision No. 2'!I50+'Revision No. 3'!I50</f>
        <v>842020</v>
      </c>
      <c r="J50" s="85">
        <f t="shared" si="1"/>
        <v>3176900.665199131</v>
      </c>
      <c r="K50" s="86"/>
    </row>
    <row r="51" spans="1:11" ht="12.75">
      <c r="A51" s="81" t="s">
        <v>68</v>
      </c>
      <c r="B51" s="82" t="str">
        <f>+'Original ABG Allocation'!B51</f>
        <v>LAWRENCE</v>
      </c>
      <c r="C51" s="149">
        <f>'Amended ABG Allocation No. 1 '!C51+'Revision No. 2'!C51+'Revision No. 3'!C51</f>
        <v>2092750</v>
      </c>
      <c r="D51" s="149">
        <f>'Amended ABG Allocation No. 1 '!D51+'Revision No. 2'!D51+'Revision No. 3'!D51</f>
        <v>19851</v>
      </c>
      <c r="E51" s="149">
        <v>118632</v>
      </c>
      <c r="F51" s="149">
        <f>'Amended ABG Allocation No. 1 '!F51+'Revision No. 2'!F51+'Revision No. 3'!F51</f>
        <v>52991</v>
      </c>
      <c r="G51" s="149">
        <f>'Amended ABG Allocation No. 1 '!G51+'Revision No. 2'!G51+'Revision No. 3'!G51</f>
        <v>8424.75861134148</v>
      </c>
      <c r="H51" s="149">
        <f>'Amended ABG Allocation No. 1 '!H51+'Revision No. 2'!H51+'Revision No. 3'!H51</f>
        <v>12219</v>
      </c>
      <c r="I51" s="149">
        <f>'Amended ABG Allocation No. 1 '!I51+'Revision No. 2'!I51+'Revision No. 3'!I51</f>
        <v>558986.72</v>
      </c>
      <c r="J51" s="85">
        <f t="shared" si="1"/>
        <v>2863854.4786113417</v>
      </c>
      <c r="K51" s="86"/>
    </row>
    <row r="52" spans="1:11" ht="12.75">
      <c r="A52" s="81" t="s">
        <v>69</v>
      </c>
      <c r="B52" s="82" t="str">
        <f>+'Original ABG Allocation'!B52</f>
        <v>MERCER</v>
      </c>
      <c r="C52" s="149">
        <f>'Amended ABG Allocation No. 1 '!C52+'Revision No. 2'!C52+'Revision No. 3'!C52</f>
        <v>2328492</v>
      </c>
      <c r="D52" s="149">
        <f>'Amended ABG Allocation No. 1 '!D52+'Revision No. 2'!D52+'Revision No. 3'!D52</f>
        <v>20079</v>
      </c>
      <c r="E52" s="149">
        <v>121373</v>
      </c>
      <c r="F52" s="149">
        <f>'Amended ABG Allocation No. 1 '!F52+'Revision No. 2'!F52+'Revision No. 3'!F52</f>
        <v>67068</v>
      </c>
      <c r="G52" s="149">
        <f>'Amended ABG Allocation No. 1 '!G52+'Revision No. 2'!G52+'Revision No. 3'!G52</f>
        <v>10474.147364753302</v>
      </c>
      <c r="H52" s="149">
        <f>'Amended ABG Allocation No. 1 '!H52+'Revision No. 2'!H52+'Revision No. 3'!H52</f>
        <v>15191</v>
      </c>
      <c r="I52" s="149">
        <f>'Amended ABG Allocation No. 1 '!I52+'Revision No. 2'!I52+'Revision No. 3'!I52</f>
        <v>1069577</v>
      </c>
      <c r="J52" s="85">
        <f t="shared" si="1"/>
        <v>3632254.1473647533</v>
      </c>
      <c r="K52" s="86"/>
    </row>
    <row r="53" spans="1:11" ht="12.75">
      <c r="A53" s="81" t="s">
        <v>70</v>
      </c>
      <c r="B53" s="82" t="str">
        <f>+'Original ABG Allocation'!B53</f>
        <v>MONROE</v>
      </c>
      <c r="C53" s="149">
        <f>'Amended ABG Allocation No. 1 '!C53+'Revision No. 2'!C53+'Revision No. 3'!C53</f>
        <v>1732226</v>
      </c>
      <c r="D53" s="149">
        <f>'Amended ABG Allocation No. 1 '!D53+'Revision No. 2'!D53+'Revision No. 3'!D53</f>
        <v>11739</v>
      </c>
      <c r="E53" s="149">
        <v>48000</v>
      </c>
      <c r="F53" s="149">
        <f>'Amended ABG Allocation No. 1 '!F53+'Revision No. 2'!F53+'Revision No. 3'!F53</f>
        <v>76986</v>
      </c>
      <c r="G53" s="149">
        <f>'Amended ABG Allocation No. 1 '!G53+'Revision No. 2'!G53+'Revision No. 3'!G53</f>
        <v>14913.240457895585</v>
      </c>
      <c r="H53" s="149">
        <f>'Amended ABG Allocation No. 1 '!H53+'Revision No. 2'!H53+'Revision No. 3'!H53</f>
        <v>21630</v>
      </c>
      <c r="I53" s="149">
        <f>'Amended ABG Allocation No. 1 '!I53+'Revision No. 2'!I53+'Revision No. 3'!I53</f>
        <v>1257888</v>
      </c>
      <c r="J53" s="85">
        <f t="shared" si="1"/>
        <v>3163382.2404578957</v>
      </c>
      <c r="K53" s="86"/>
    </row>
    <row r="54" spans="1:11" ht="12.75">
      <c r="A54" s="81" t="s">
        <v>71</v>
      </c>
      <c r="B54" s="82" t="str">
        <f>+'Original ABG Allocation'!B54</f>
        <v>CLARION</v>
      </c>
      <c r="C54" s="149">
        <f>'Amended ABG Allocation No. 1 '!C54+'Revision No. 2'!C54+'Revision No. 3'!C54</f>
        <v>954196</v>
      </c>
      <c r="D54" s="149">
        <f>'Amended ABG Allocation No. 1 '!D54+'Revision No. 2'!D54+'Revision No. 3'!D54</f>
        <v>8217</v>
      </c>
      <c r="E54" s="149">
        <v>68000</v>
      </c>
      <c r="F54" s="149">
        <f>'Amended ABG Allocation No. 1 '!F54+'Revision No. 2'!F54+'Revision No. 3'!F54</f>
        <v>32253</v>
      </c>
      <c r="G54" s="149">
        <f>'Amended ABG Allocation No. 1 '!G54+'Revision No. 2'!G54+'Revision No. 3'!G54</f>
        <v>4500.877526807845</v>
      </c>
      <c r="H54" s="149">
        <f>'Amended ABG Allocation No. 1 '!H54+'Revision No. 2'!H54+'Revision No. 3'!H54</f>
        <v>6527</v>
      </c>
      <c r="I54" s="149">
        <f>'Amended ABG Allocation No. 1 '!I54+'Revision No. 2'!I54+'Revision No. 3'!I54</f>
        <v>490395.83</v>
      </c>
      <c r="J54" s="85">
        <f t="shared" si="1"/>
        <v>1564089.707526808</v>
      </c>
      <c r="K54" s="86"/>
    </row>
    <row r="55" spans="1:11" ht="12.75">
      <c r="A55" s="81" t="s">
        <v>72</v>
      </c>
      <c r="B55" s="82" t="str">
        <f>+'Original ABG Allocation'!B55</f>
        <v>BUTLER</v>
      </c>
      <c r="C55" s="149">
        <f>'Amended ABG Allocation No. 1 '!C55+'Revision No. 2'!C55+'Revision No. 3'!C55</f>
        <v>2560110</v>
      </c>
      <c r="D55" s="149">
        <f>'Amended ABG Allocation No. 1 '!D55+'Revision No. 2'!D55+'Revision No. 3'!D55</f>
        <v>26082</v>
      </c>
      <c r="E55" s="149">
        <v>136927</v>
      </c>
      <c r="F55" s="149">
        <f>'Amended ABG Allocation No. 1 '!F55+'Revision No. 2'!F55+'Revision No. 3'!F55</f>
        <v>52846</v>
      </c>
      <c r="G55" s="149">
        <f>'Amended ABG Allocation No. 1 '!G55+'Revision No. 2'!G55+'Revision No. 3'!G55</f>
        <v>13832.878579839457</v>
      </c>
      <c r="H55" s="149">
        <f>'Amended ABG Allocation No. 1 '!H55+'Revision No. 2'!H55+'Revision No. 3'!H55</f>
        <v>20062</v>
      </c>
      <c r="I55" s="149">
        <f>'Amended ABG Allocation No. 1 '!I55+'Revision No. 2'!I55+'Revision No. 3'!I55</f>
        <v>1299692</v>
      </c>
      <c r="J55" s="85">
        <f t="shared" si="1"/>
        <v>4109551.8785798396</v>
      </c>
      <c r="K55" s="86"/>
    </row>
    <row r="56" spans="1:11" ht="12.75">
      <c r="A56" s="81" t="s">
        <v>73</v>
      </c>
      <c r="B56" s="82" t="str">
        <f>+'Original ABG Allocation'!B56</f>
        <v>POTTER</v>
      </c>
      <c r="C56" s="149">
        <f>'Amended ABG Allocation No. 1 '!C56+'Revision No. 2'!C56+'Revision No. 3'!C56</f>
        <v>583179</v>
      </c>
      <c r="D56" s="149">
        <f>'Amended ABG Allocation No. 1 '!D56+'Revision No. 2'!D56+'Revision No. 3'!D56</f>
        <v>6348</v>
      </c>
      <c r="E56" s="149">
        <v>58598</v>
      </c>
      <c r="F56" s="149">
        <f>'Amended ABG Allocation No. 1 '!F56+'Revision No. 2'!F56+'Revision No. 3'!F56</f>
        <v>14383</v>
      </c>
      <c r="G56" s="149">
        <f>'Amended ABG Allocation No. 1 '!G56+'Revision No. 2'!G56+'Revision No. 3'!G56</f>
        <v>2219.3642916045774</v>
      </c>
      <c r="H56" s="149">
        <f>'Amended ABG Allocation No. 1 '!H56+'Revision No. 2'!H56+'Revision No. 3'!H56</f>
        <v>3218</v>
      </c>
      <c r="I56" s="149">
        <f>'Amended ABG Allocation No. 1 '!I56+'Revision No. 2'!I56+'Revision No. 3'!I56</f>
        <v>382985</v>
      </c>
      <c r="J56" s="85">
        <f t="shared" si="1"/>
        <v>1050930.3642916046</v>
      </c>
      <c r="K56" s="86"/>
    </row>
    <row r="57" spans="1:11" ht="12.75">
      <c r="A57" s="81" t="s">
        <v>74</v>
      </c>
      <c r="B57" s="82" t="str">
        <f>+'Original ABG Allocation'!B57</f>
        <v>WAYNE</v>
      </c>
      <c r="C57" s="106">
        <f>'Amended ABG Allocation No. 1 '!C57+'Revision No. 2'!C57+'Revision No. 3'!C57</f>
        <v>1206678</v>
      </c>
      <c r="D57" s="106">
        <f>'Amended ABG Allocation No. 1 '!D57+'Revision No. 2'!D57+'Revision No. 3'!D57</f>
        <v>8874</v>
      </c>
      <c r="E57" s="106">
        <v>96314</v>
      </c>
      <c r="F57" s="106">
        <f>'Amended ABG Allocation No. 1 '!F57+'Revision No. 2'!F57+'Revision No. 3'!F57</f>
        <v>63950</v>
      </c>
      <c r="G57" s="106">
        <f>'Amended ABG Allocation No. 1 '!G57+'Revision No. 2'!G57+'Revision No. 3'!G57</f>
        <v>6628.248624038701</v>
      </c>
      <c r="H57" s="106">
        <f>'Amended ABG Allocation No. 1 '!H57+'Revision No. 2'!H57+'Revision No. 3'!H57</f>
        <v>9638</v>
      </c>
      <c r="I57" s="106">
        <f>'Amended ABG Allocation No. 1 '!I57+'Revision No. 2'!I57+'Revision No. 3'!I57</f>
        <v>1339333</v>
      </c>
      <c r="J57" s="85">
        <f t="shared" si="1"/>
        <v>2731415.248624039</v>
      </c>
      <c r="K57" s="86"/>
    </row>
    <row r="58" spans="2:11" ht="13.5" thickBot="1">
      <c r="B58" s="82" t="s">
        <v>147</v>
      </c>
      <c r="C58" s="147">
        <f aca="true" t="shared" si="2" ref="C58:J58">SUM(C6:C57)</f>
        <v>251275475</v>
      </c>
      <c r="D58" s="147">
        <f t="shared" si="2"/>
        <v>2190174</v>
      </c>
      <c r="E58" s="147">
        <f t="shared" si="2"/>
        <v>13749312</v>
      </c>
      <c r="F58" s="147">
        <f t="shared" si="2"/>
        <v>6000000</v>
      </c>
      <c r="G58" s="147">
        <f t="shared" si="2"/>
        <v>973555.0000000001</v>
      </c>
      <c r="H58" s="147">
        <f t="shared" si="2"/>
        <v>1412033</v>
      </c>
      <c r="I58" s="148">
        <f t="shared" si="2"/>
        <v>79382211.8</v>
      </c>
      <c r="J58" s="88">
        <f t="shared" si="2"/>
        <v>354982760.79999995</v>
      </c>
      <c r="K58" s="86"/>
    </row>
    <row r="59" spans="3:9" ht="13.5" thickTop="1">
      <c r="C59" s="89"/>
      <c r="D59" s="89"/>
      <c r="E59" s="89"/>
      <c r="F59" s="89"/>
      <c r="G59" s="89"/>
      <c r="H59" s="89"/>
      <c r="I59" s="89"/>
    </row>
  </sheetData>
  <sheetProtection/>
  <printOptions/>
  <pageMargins left="0.2" right="0.2" top="0.25" bottom="0.25" header="0" footer="0"/>
  <pageSetup fitToHeight="1" fitToWidth="1" horizontalDpi="600" verticalDpi="600" orientation="landscape" scale="7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9"/>
  <sheetViews>
    <sheetView zoomScale="80" zoomScaleNormal="80" zoomScalePageLayoutView="0" workbookViewId="0" topLeftCell="A1">
      <pane xSplit="2" ySplit="6" topLeftCell="C7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S6" sqref="S6"/>
    </sheetView>
  </sheetViews>
  <sheetFormatPr defaultColWidth="9.140625" defaultRowHeight="12.75"/>
  <cols>
    <col min="1" max="1" width="3.421875" style="1" bestFit="1" customWidth="1"/>
    <col min="2" max="2" width="24.8515625" style="1" bestFit="1" customWidth="1"/>
    <col min="3" max="3" width="14.140625" style="1" customWidth="1"/>
    <col min="4" max="4" width="13.00390625" style="1" bestFit="1" customWidth="1"/>
    <col min="5" max="5" width="13.00390625" style="1" customWidth="1"/>
    <col min="6" max="6" width="14.140625" style="1" bestFit="1" customWidth="1"/>
    <col min="7" max="7" width="14.140625" style="1" customWidth="1"/>
    <col min="8" max="8" width="4.140625" style="1" customWidth="1"/>
    <col min="9" max="9" width="11.28125" style="1" bestFit="1" customWidth="1"/>
    <col min="10" max="10" width="11.28125" style="0" bestFit="1" customWidth="1"/>
    <col min="11" max="11" width="9.57421875" style="0" bestFit="1" customWidth="1"/>
    <col min="12" max="12" width="13.140625" style="1" customWidth="1"/>
    <col min="13" max="13" width="12.421875" style="0" bestFit="1" customWidth="1"/>
    <col min="14" max="14" width="13.421875" style="1" bestFit="1" customWidth="1"/>
    <col min="15" max="15" width="11.28125" style="1" customWidth="1"/>
    <col min="16" max="16" width="8.7109375" style="0" customWidth="1"/>
    <col min="17" max="17" width="9.57421875" style="0" customWidth="1"/>
    <col min="18" max="18" width="13.140625" style="1" customWidth="1"/>
    <col min="19" max="19" width="12.7109375" style="1" customWidth="1"/>
    <col min="20" max="20" width="14.57421875" style="1" customWidth="1"/>
    <col min="21" max="21" width="3.00390625" style="1" customWidth="1"/>
    <col min="22" max="22" width="11.28125" style="1" hidden="1" customWidth="1"/>
    <col min="23" max="23" width="8.7109375" style="0" hidden="1" customWidth="1"/>
    <col min="24" max="24" width="9.57421875" style="0" hidden="1" customWidth="1"/>
    <col min="25" max="25" width="13.140625" style="1" hidden="1" customWidth="1"/>
    <col min="26" max="26" width="12.7109375" style="1" hidden="1" customWidth="1"/>
    <col min="27" max="27" width="14.57421875" style="1" hidden="1" customWidth="1"/>
    <col min="28" max="16384" width="9.140625" style="1" customWidth="1"/>
  </cols>
  <sheetData>
    <row r="1" spans="1:241" ht="12.75">
      <c r="A1" s="1" t="s">
        <v>76</v>
      </c>
      <c r="C1" s="7" t="s">
        <v>80</v>
      </c>
      <c r="D1" s="3"/>
      <c r="E1" s="3"/>
      <c r="G1" s="2"/>
      <c r="H1" s="2"/>
      <c r="I1" s="2"/>
      <c r="L1" s="2"/>
      <c r="N1" s="2"/>
      <c r="O1" s="2"/>
      <c r="R1" s="2"/>
      <c r="S1" s="2"/>
      <c r="T1" s="2"/>
      <c r="U1" s="2"/>
      <c r="V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12.75">
      <c r="A2" s="30" t="str">
        <f>+'Original ABG Allocation'!A3</f>
        <v>FY 2021-22</v>
      </c>
      <c r="C2" s="11"/>
      <c r="D2" s="10"/>
      <c r="E2" s="10"/>
      <c r="F2" s="11"/>
      <c r="G2" s="11"/>
      <c r="H2" s="11"/>
      <c r="I2" s="2"/>
      <c r="L2" s="11"/>
      <c r="N2" s="11"/>
      <c r="O2" s="2"/>
      <c r="R2" s="11"/>
      <c r="S2" s="11"/>
      <c r="T2" s="2"/>
      <c r="U2" s="2"/>
      <c r="V2" s="2"/>
      <c r="Y2" s="11"/>
      <c r="Z2" s="1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2:241" ht="12.75">
      <c r="B3" s="8"/>
      <c r="H3" s="2"/>
      <c r="I3" s="2"/>
      <c r="L3" s="6"/>
      <c r="N3" s="2"/>
      <c r="O3" s="2"/>
      <c r="R3" s="6"/>
      <c r="S3" s="2"/>
      <c r="U3" s="2"/>
      <c r="V3" s="2"/>
      <c r="Y3" s="6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2:241" ht="12.75">
      <c r="B4" s="6"/>
      <c r="C4" s="249" t="s">
        <v>243</v>
      </c>
      <c r="D4" s="249"/>
      <c r="E4" s="249"/>
      <c r="F4" s="249"/>
      <c r="G4" s="249"/>
      <c r="I4" s="250" t="s">
        <v>151</v>
      </c>
      <c r="J4" s="251"/>
      <c r="K4" s="251"/>
      <c r="L4" s="251"/>
      <c r="M4" s="251"/>
      <c r="N4" s="252"/>
      <c r="O4" s="250" t="s">
        <v>153</v>
      </c>
      <c r="P4" s="251"/>
      <c r="Q4" s="251"/>
      <c r="R4" s="251"/>
      <c r="S4" s="251"/>
      <c r="T4" s="252"/>
      <c r="U4" s="2"/>
      <c r="V4" s="250" t="s">
        <v>227</v>
      </c>
      <c r="W4" s="251"/>
      <c r="X4" s="251"/>
      <c r="Y4" s="251"/>
      <c r="Z4" s="251"/>
      <c r="AA4" s="25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2:27" ht="12.75">
      <c r="B5" s="17"/>
      <c r="F5" s="14" t="s">
        <v>247</v>
      </c>
      <c r="J5" s="131"/>
      <c r="K5" s="131"/>
      <c r="L5" s="14" t="s">
        <v>247</v>
      </c>
      <c r="M5" s="2" t="s">
        <v>248</v>
      </c>
      <c r="N5" s="9"/>
      <c r="P5" s="1"/>
      <c r="Q5" s="1"/>
      <c r="R5" s="14" t="s">
        <v>313</v>
      </c>
      <c r="S5" s="9"/>
      <c r="T5" s="2" t="s">
        <v>312</v>
      </c>
      <c r="W5" s="1"/>
      <c r="X5" s="1"/>
      <c r="Y5" s="14" t="s">
        <v>133</v>
      </c>
      <c r="Z5" s="9"/>
      <c r="AA5" s="2" t="s">
        <v>78</v>
      </c>
    </row>
    <row r="6" spans="2:27" s="44" customFormat="1" ht="12.75">
      <c r="B6" s="91"/>
      <c r="C6" s="92" t="s">
        <v>135</v>
      </c>
      <c r="D6" s="92" t="s">
        <v>245</v>
      </c>
      <c r="E6" s="92" t="s">
        <v>246</v>
      </c>
      <c r="F6" s="92" t="s">
        <v>222</v>
      </c>
      <c r="G6" s="92" t="s">
        <v>22</v>
      </c>
      <c r="I6" s="92" t="s">
        <v>135</v>
      </c>
      <c r="J6" s="202" t="s">
        <v>245</v>
      </c>
      <c r="K6" s="202" t="s">
        <v>246</v>
      </c>
      <c r="L6" s="92" t="s">
        <v>222</v>
      </c>
      <c r="M6" s="60" t="s">
        <v>249</v>
      </c>
      <c r="N6" s="92" t="s">
        <v>22</v>
      </c>
      <c r="O6" s="92" t="s">
        <v>135</v>
      </c>
      <c r="P6" s="92" t="s">
        <v>75</v>
      </c>
      <c r="Q6" s="92" t="s">
        <v>163</v>
      </c>
      <c r="R6" s="92" t="s">
        <v>222</v>
      </c>
      <c r="S6" s="92" t="s">
        <v>22</v>
      </c>
      <c r="T6" s="60" t="s">
        <v>249</v>
      </c>
      <c r="V6" s="92" t="s">
        <v>135</v>
      </c>
      <c r="W6" s="92" t="s">
        <v>75</v>
      </c>
      <c r="X6" s="92" t="s">
        <v>163</v>
      </c>
      <c r="Y6" s="92" t="s">
        <v>134</v>
      </c>
      <c r="Z6" s="92" t="s">
        <v>22</v>
      </c>
      <c r="AA6" s="60" t="s">
        <v>79</v>
      </c>
    </row>
    <row r="7" spans="1:27" ht="12.75">
      <c r="A7" s="34" t="str">
        <f>+'Original ABG Allocation'!A6</f>
        <v>01</v>
      </c>
      <c r="B7" s="34" t="str">
        <f>+'Original ABG Allocation'!B6</f>
        <v>ERIE</v>
      </c>
      <c r="C7" s="162">
        <v>3689745</v>
      </c>
      <c r="D7" s="164">
        <v>683888</v>
      </c>
      <c r="E7" s="164">
        <v>12390</v>
      </c>
      <c r="F7" s="162">
        <v>25575</v>
      </c>
      <c r="G7" s="164">
        <f aca="true" t="shared" si="0" ref="G7:G38">SUM(C7:F7)</f>
        <v>4411598</v>
      </c>
      <c r="H7" s="71"/>
      <c r="I7" s="162">
        <v>0</v>
      </c>
      <c r="J7" s="162">
        <v>43980</v>
      </c>
      <c r="K7" s="162">
        <v>317</v>
      </c>
      <c r="L7" s="162">
        <v>0</v>
      </c>
      <c r="M7" s="71">
        <f>SUM(I7:L7)</f>
        <v>44297</v>
      </c>
      <c r="N7" s="164">
        <f>G7+I7+J7+K7+L7</f>
        <v>4455895</v>
      </c>
      <c r="O7" s="31">
        <v>0</v>
      </c>
      <c r="P7" s="31">
        <v>0</v>
      </c>
      <c r="Q7" s="31">
        <v>0</v>
      </c>
      <c r="R7" s="32">
        <v>0</v>
      </c>
      <c r="S7" s="32">
        <f aca="true" t="shared" si="1" ref="S7:S38">N7+O7+P7+R7</f>
        <v>4455895</v>
      </c>
      <c r="T7" s="16">
        <f aca="true" t="shared" si="2" ref="T7:T38">S7-N7</f>
        <v>0</v>
      </c>
      <c r="U7" s="53"/>
      <c r="V7" s="31">
        <v>0</v>
      </c>
      <c r="W7" s="31">
        <v>0</v>
      </c>
      <c r="X7" s="31">
        <v>0</v>
      </c>
      <c r="Y7" s="32">
        <v>0</v>
      </c>
      <c r="Z7" s="32">
        <f>S7+V7+W7+Y7</f>
        <v>4455895</v>
      </c>
      <c r="AA7" s="16">
        <f>Z7-S7</f>
        <v>0</v>
      </c>
    </row>
    <row r="8" spans="1:27" ht="12.75">
      <c r="A8" s="34" t="str">
        <f>+'Original ABG Allocation'!A7</f>
        <v>02</v>
      </c>
      <c r="B8" s="34" t="str">
        <f>+'Original ABG Allocation'!B7</f>
        <v>CRAWFORD</v>
      </c>
      <c r="C8" s="162">
        <v>1612477</v>
      </c>
      <c r="D8" s="164">
        <v>516039</v>
      </c>
      <c r="E8" s="164">
        <v>5950</v>
      </c>
      <c r="F8" s="162">
        <v>3379</v>
      </c>
      <c r="G8" s="164">
        <f t="shared" si="0"/>
        <v>2137845</v>
      </c>
      <c r="H8" s="71"/>
      <c r="I8" s="162">
        <v>0</v>
      </c>
      <c r="J8" s="162">
        <v>-25801</v>
      </c>
      <c r="K8" s="162">
        <v>112</v>
      </c>
      <c r="L8" s="162">
        <v>0</v>
      </c>
      <c r="M8" s="71">
        <f aca="true" t="shared" si="3" ref="M8:M58">SUM(I8:L8)</f>
        <v>-25689</v>
      </c>
      <c r="N8" s="164">
        <f aca="true" t="shared" si="4" ref="N8:N58">G8+I8+J8+K8+L8</f>
        <v>2112156</v>
      </c>
      <c r="O8" s="31">
        <v>0</v>
      </c>
      <c r="P8" s="31">
        <v>0</v>
      </c>
      <c r="Q8" s="31">
        <v>0</v>
      </c>
      <c r="R8" s="32">
        <v>0</v>
      </c>
      <c r="S8" s="32">
        <f t="shared" si="1"/>
        <v>2112156</v>
      </c>
      <c r="T8" s="16">
        <f t="shared" si="2"/>
        <v>0</v>
      </c>
      <c r="U8" s="53"/>
      <c r="V8" s="31">
        <v>0</v>
      </c>
      <c r="W8" s="31">
        <v>0</v>
      </c>
      <c r="X8" s="31">
        <v>0</v>
      </c>
      <c r="Y8" s="32">
        <v>0</v>
      </c>
      <c r="Z8" s="32">
        <f aca="true" t="shared" si="5" ref="Z8:Z58">S8+V8+W8+Y8</f>
        <v>2112156</v>
      </c>
      <c r="AA8" s="16">
        <f aca="true" t="shared" si="6" ref="AA8:AA58">Z8-S8</f>
        <v>0</v>
      </c>
    </row>
    <row r="9" spans="1:38" ht="15.75">
      <c r="A9" s="34" t="str">
        <f>+'Original ABG Allocation'!A8</f>
        <v>03</v>
      </c>
      <c r="B9" s="34" t="str">
        <f>+'Original ABG Allocation'!B8</f>
        <v>CAM/ELK/MCKEAN</v>
      </c>
      <c r="C9" s="162">
        <v>1641941</v>
      </c>
      <c r="D9" s="164">
        <v>446186</v>
      </c>
      <c r="E9" s="164">
        <v>5880</v>
      </c>
      <c r="F9" s="162">
        <v>10487</v>
      </c>
      <c r="G9" s="164">
        <f t="shared" si="0"/>
        <v>2104494</v>
      </c>
      <c r="H9" s="71"/>
      <c r="I9" s="162">
        <v>0</v>
      </c>
      <c r="J9" s="162">
        <v>-22309</v>
      </c>
      <c r="K9" s="162">
        <v>3</v>
      </c>
      <c r="L9" s="162">
        <v>0</v>
      </c>
      <c r="M9" s="71">
        <f t="shared" si="3"/>
        <v>-22306</v>
      </c>
      <c r="N9" s="164">
        <f t="shared" si="4"/>
        <v>2082188</v>
      </c>
      <c r="O9" s="31">
        <v>0</v>
      </c>
      <c r="P9" s="31">
        <v>0</v>
      </c>
      <c r="Q9" s="31">
        <v>0</v>
      </c>
      <c r="R9" s="32">
        <v>0</v>
      </c>
      <c r="S9" s="32">
        <f t="shared" si="1"/>
        <v>2082188</v>
      </c>
      <c r="T9" s="16">
        <f t="shared" si="2"/>
        <v>0</v>
      </c>
      <c r="U9" s="53"/>
      <c r="V9" s="31">
        <v>0</v>
      </c>
      <c r="W9" s="31">
        <v>0</v>
      </c>
      <c r="X9" s="31">
        <v>0</v>
      </c>
      <c r="Y9" s="32">
        <v>0</v>
      </c>
      <c r="Z9" s="32">
        <f t="shared" si="5"/>
        <v>2082188</v>
      </c>
      <c r="AA9" s="16">
        <f t="shared" si="6"/>
        <v>0</v>
      </c>
      <c r="AE9" s="131"/>
      <c r="AF9" s="201"/>
      <c r="AG9" s="131"/>
      <c r="AH9" s="131"/>
      <c r="AI9" s="131"/>
      <c r="AJ9" s="131"/>
      <c r="AK9" s="131"/>
      <c r="AL9" s="131"/>
    </row>
    <row r="10" spans="1:27" ht="12.75">
      <c r="A10" s="34" t="str">
        <f>+'Original ABG Allocation'!A9</f>
        <v>04</v>
      </c>
      <c r="B10" s="34" t="str">
        <f>+'Original ABG Allocation'!B9</f>
        <v>BEAVER</v>
      </c>
      <c r="C10" s="162">
        <v>2831877</v>
      </c>
      <c r="D10" s="164">
        <v>610351</v>
      </c>
      <c r="E10" s="164">
        <v>9730</v>
      </c>
      <c r="F10" s="162">
        <v>20692</v>
      </c>
      <c r="G10" s="164">
        <f t="shared" si="0"/>
        <v>3472650</v>
      </c>
      <c r="H10" s="71"/>
      <c r="I10" s="162">
        <v>0</v>
      </c>
      <c r="J10" s="162">
        <v>3944</v>
      </c>
      <c r="K10" s="162">
        <v>-486</v>
      </c>
      <c r="L10" s="162">
        <v>0</v>
      </c>
      <c r="M10" s="71">
        <f t="shared" si="3"/>
        <v>3458</v>
      </c>
      <c r="N10" s="164">
        <f t="shared" si="4"/>
        <v>3476108</v>
      </c>
      <c r="O10" s="31">
        <v>0</v>
      </c>
      <c r="P10" s="31">
        <v>0</v>
      </c>
      <c r="Q10" s="31">
        <v>0</v>
      </c>
      <c r="R10" s="32">
        <v>0</v>
      </c>
      <c r="S10" s="32">
        <f t="shared" si="1"/>
        <v>3476108</v>
      </c>
      <c r="T10" s="16">
        <f t="shared" si="2"/>
        <v>0</v>
      </c>
      <c r="U10" s="53"/>
      <c r="V10" s="31">
        <v>0</v>
      </c>
      <c r="W10" s="31">
        <v>0</v>
      </c>
      <c r="X10" s="31">
        <v>0</v>
      </c>
      <c r="Y10" s="32">
        <v>0</v>
      </c>
      <c r="Z10" s="32">
        <f t="shared" si="5"/>
        <v>3476108</v>
      </c>
      <c r="AA10" s="16">
        <f t="shared" si="6"/>
        <v>0</v>
      </c>
    </row>
    <row r="11" spans="1:30" ht="12.75">
      <c r="A11" s="34" t="str">
        <f>+'Original ABG Allocation'!A10</f>
        <v>05</v>
      </c>
      <c r="B11" s="34" t="str">
        <f>+'Original ABG Allocation'!B10</f>
        <v>INDIANA</v>
      </c>
      <c r="C11" s="162">
        <v>1563651</v>
      </c>
      <c r="D11" s="164">
        <v>375848</v>
      </c>
      <c r="E11" s="164">
        <v>5390</v>
      </c>
      <c r="F11" s="162">
        <v>4898</v>
      </c>
      <c r="G11" s="164">
        <f t="shared" si="0"/>
        <v>1949787</v>
      </c>
      <c r="H11" s="71"/>
      <c r="I11" s="162">
        <v>0</v>
      </c>
      <c r="J11" s="162">
        <v>694</v>
      </c>
      <c r="K11" s="162">
        <v>86</v>
      </c>
      <c r="L11" s="162">
        <v>0</v>
      </c>
      <c r="M11" s="71">
        <f t="shared" si="3"/>
        <v>780</v>
      </c>
      <c r="N11" s="164">
        <f t="shared" si="4"/>
        <v>1950567</v>
      </c>
      <c r="O11" s="31">
        <v>0</v>
      </c>
      <c r="P11" s="31">
        <v>0</v>
      </c>
      <c r="Q11" s="31">
        <v>0</v>
      </c>
      <c r="R11" s="32">
        <v>0</v>
      </c>
      <c r="S11" s="32">
        <f t="shared" si="1"/>
        <v>1950567</v>
      </c>
      <c r="T11" s="16">
        <f t="shared" si="2"/>
        <v>0</v>
      </c>
      <c r="U11" s="53"/>
      <c r="V11" s="31">
        <v>0</v>
      </c>
      <c r="W11" s="31">
        <v>0</v>
      </c>
      <c r="X11" s="31">
        <v>0</v>
      </c>
      <c r="Y11" s="32">
        <v>0</v>
      </c>
      <c r="Z11" s="32">
        <f t="shared" si="5"/>
        <v>1950567</v>
      </c>
      <c r="AA11" s="16">
        <f t="shared" si="6"/>
        <v>0</v>
      </c>
      <c r="AD11" s="131"/>
    </row>
    <row r="12" spans="1:30" ht="12.75">
      <c r="A12" s="34" t="str">
        <f>+'Original ABG Allocation'!A11</f>
        <v>06</v>
      </c>
      <c r="B12" s="34" t="str">
        <f>+'Original ABG Allocation'!B11</f>
        <v>ALLEGHENY</v>
      </c>
      <c r="C12" s="162">
        <v>23886143</v>
      </c>
      <c r="D12" s="164">
        <v>5775469</v>
      </c>
      <c r="E12" s="164">
        <v>82180</v>
      </c>
      <c r="F12" s="162">
        <v>98082</v>
      </c>
      <c r="G12" s="164">
        <f t="shared" si="0"/>
        <v>29841874</v>
      </c>
      <c r="H12" s="71"/>
      <c r="I12" s="162">
        <v>0</v>
      </c>
      <c r="J12" s="162">
        <v>-288773</v>
      </c>
      <c r="K12" s="162">
        <v>-4109</v>
      </c>
      <c r="L12" s="162">
        <v>0</v>
      </c>
      <c r="M12" s="71">
        <f t="shared" si="3"/>
        <v>-292882</v>
      </c>
      <c r="N12" s="164">
        <f t="shared" si="4"/>
        <v>29548992</v>
      </c>
      <c r="O12" s="31">
        <v>0</v>
      </c>
      <c r="P12" s="31">
        <v>0</v>
      </c>
      <c r="Q12" s="31">
        <v>0</v>
      </c>
      <c r="R12" s="32">
        <v>0</v>
      </c>
      <c r="S12" s="32">
        <f t="shared" si="1"/>
        <v>29548992</v>
      </c>
      <c r="T12" s="16">
        <f t="shared" si="2"/>
        <v>0</v>
      </c>
      <c r="U12" s="53"/>
      <c r="V12" s="31">
        <v>0</v>
      </c>
      <c r="W12" s="31">
        <v>0</v>
      </c>
      <c r="X12" s="31">
        <v>0</v>
      </c>
      <c r="Y12" s="32">
        <v>0</v>
      </c>
      <c r="Z12" s="32">
        <f t="shared" si="5"/>
        <v>29548992</v>
      </c>
      <c r="AA12" s="16">
        <f t="shared" si="6"/>
        <v>0</v>
      </c>
      <c r="AD12" s="131"/>
    </row>
    <row r="13" spans="1:30" ht="12.75">
      <c r="A13" s="34" t="str">
        <f>+'Original ABG Allocation'!A12</f>
        <v>07</v>
      </c>
      <c r="B13" s="34" t="str">
        <f>+'Original ABG Allocation'!B12</f>
        <v>WESTMORELAND</v>
      </c>
      <c r="C13" s="162">
        <v>6524763</v>
      </c>
      <c r="D13" s="164">
        <v>1176238</v>
      </c>
      <c r="E13" s="164">
        <v>21630</v>
      </c>
      <c r="F13" s="162">
        <v>27737</v>
      </c>
      <c r="G13" s="164">
        <f t="shared" si="0"/>
        <v>7750368</v>
      </c>
      <c r="H13" s="71"/>
      <c r="I13" s="162">
        <v>0</v>
      </c>
      <c r="J13" s="162">
        <v>17000</v>
      </c>
      <c r="K13" s="162">
        <v>-1081</v>
      </c>
      <c r="L13" s="162">
        <v>0</v>
      </c>
      <c r="M13" s="71">
        <f t="shared" si="3"/>
        <v>15919</v>
      </c>
      <c r="N13" s="164">
        <f t="shared" si="4"/>
        <v>7766287</v>
      </c>
      <c r="O13" s="31">
        <v>0</v>
      </c>
      <c r="P13" s="31">
        <v>0</v>
      </c>
      <c r="Q13" s="31">
        <v>0</v>
      </c>
      <c r="R13" s="32">
        <v>0</v>
      </c>
      <c r="S13" s="32">
        <f t="shared" si="1"/>
        <v>7766287</v>
      </c>
      <c r="T13" s="16">
        <f t="shared" si="2"/>
        <v>0</v>
      </c>
      <c r="U13" s="53"/>
      <c r="V13" s="31">
        <v>0</v>
      </c>
      <c r="W13" s="31">
        <v>0</v>
      </c>
      <c r="X13" s="31">
        <v>0</v>
      </c>
      <c r="Y13" s="32">
        <v>0</v>
      </c>
      <c r="Z13" s="32">
        <f t="shared" si="5"/>
        <v>7766287</v>
      </c>
      <c r="AA13" s="16">
        <f t="shared" si="6"/>
        <v>0</v>
      </c>
      <c r="AD13" s="131"/>
    </row>
    <row r="14" spans="1:30" ht="12.75">
      <c r="A14" s="34" t="str">
        <f>+'Original ABG Allocation'!A13</f>
        <v>08</v>
      </c>
      <c r="B14" s="34" t="str">
        <f>+'Original ABG Allocation'!B13</f>
        <v>WASH/FAY/GREENE</v>
      </c>
      <c r="C14" s="162">
        <v>7606759</v>
      </c>
      <c r="D14" s="164">
        <v>2859784</v>
      </c>
      <c r="E14" s="164">
        <v>29120</v>
      </c>
      <c r="F14" s="162">
        <v>15692</v>
      </c>
      <c r="G14" s="164">
        <f t="shared" si="0"/>
        <v>10511355</v>
      </c>
      <c r="H14" s="71"/>
      <c r="I14" s="162">
        <v>0</v>
      </c>
      <c r="J14" s="162">
        <v>-142989</v>
      </c>
      <c r="K14" s="162">
        <v>-1456</v>
      </c>
      <c r="L14" s="162">
        <v>0</v>
      </c>
      <c r="M14" s="71">
        <f t="shared" si="3"/>
        <v>-144445</v>
      </c>
      <c r="N14" s="164">
        <f t="shared" si="4"/>
        <v>10366910</v>
      </c>
      <c r="O14" s="31">
        <v>0</v>
      </c>
      <c r="P14" s="31">
        <v>0</v>
      </c>
      <c r="Q14" s="31">
        <v>0</v>
      </c>
      <c r="R14" s="32">
        <v>0</v>
      </c>
      <c r="S14" s="32">
        <f t="shared" si="1"/>
        <v>10366910</v>
      </c>
      <c r="T14" s="16">
        <f t="shared" si="2"/>
        <v>0</v>
      </c>
      <c r="U14" s="53"/>
      <c r="V14" s="31">
        <v>0</v>
      </c>
      <c r="W14" s="31">
        <v>0</v>
      </c>
      <c r="X14" s="31">
        <v>0</v>
      </c>
      <c r="Y14" s="32">
        <v>0</v>
      </c>
      <c r="Z14" s="32">
        <f t="shared" si="5"/>
        <v>10366910</v>
      </c>
      <c r="AA14" s="16">
        <f t="shared" si="6"/>
        <v>0</v>
      </c>
      <c r="AD14" s="131"/>
    </row>
    <row r="15" spans="1:27" ht="12.75">
      <c r="A15" s="34" t="str">
        <f>+'Original ABG Allocation'!A14</f>
        <v>09</v>
      </c>
      <c r="B15" s="34" t="str">
        <f>+'Original ABG Allocation'!B14</f>
        <v>SOMERSET</v>
      </c>
      <c r="C15" s="162">
        <v>1959125</v>
      </c>
      <c r="D15" s="164">
        <v>356088</v>
      </c>
      <c r="E15" s="164">
        <v>6440</v>
      </c>
      <c r="F15" s="162">
        <v>5037</v>
      </c>
      <c r="G15" s="164">
        <f t="shared" si="0"/>
        <v>2326690</v>
      </c>
      <c r="H15" s="71"/>
      <c r="I15" s="162">
        <v>0</v>
      </c>
      <c r="J15" s="162">
        <v>11888</v>
      </c>
      <c r="K15" s="162">
        <v>-117</v>
      </c>
      <c r="L15" s="162">
        <v>0</v>
      </c>
      <c r="M15" s="71">
        <f t="shared" si="3"/>
        <v>11771</v>
      </c>
      <c r="N15" s="164">
        <f t="shared" si="4"/>
        <v>2338461</v>
      </c>
      <c r="O15" s="31">
        <v>0</v>
      </c>
      <c r="P15" s="31">
        <v>0</v>
      </c>
      <c r="Q15" s="31">
        <v>0</v>
      </c>
      <c r="R15" s="32">
        <v>0</v>
      </c>
      <c r="S15" s="32">
        <f t="shared" si="1"/>
        <v>2338461</v>
      </c>
      <c r="T15" s="16">
        <f t="shared" si="2"/>
        <v>0</v>
      </c>
      <c r="U15" s="53"/>
      <c r="V15" s="31">
        <v>0</v>
      </c>
      <c r="W15" s="31">
        <v>0</v>
      </c>
      <c r="X15" s="31">
        <v>0</v>
      </c>
      <c r="Y15" s="32">
        <v>0</v>
      </c>
      <c r="Z15" s="32">
        <f t="shared" si="5"/>
        <v>2338461</v>
      </c>
      <c r="AA15" s="16">
        <f t="shared" si="6"/>
        <v>0</v>
      </c>
    </row>
    <row r="16" spans="1:27" ht="12.75">
      <c r="A16" s="34" t="str">
        <f>+'Original ABG Allocation'!A15</f>
        <v>10</v>
      </c>
      <c r="B16" s="34" t="str">
        <f>+'Original ABG Allocation'!B15</f>
        <v>CAMBRIA</v>
      </c>
      <c r="C16" s="162">
        <v>3341165</v>
      </c>
      <c r="D16" s="164">
        <v>677422</v>
      </c>
      <c r="E16" s="164">
        <v>11060</v>
      </c>
      <c r="F16" s="162">
        <v>4977</v>
      </c>
      <c r="G16" s="164">
        <f t="shared" si="0"/>
        <v>4034624</v>
      </c>
      <c r="H16" s="71"/>
      <c r="I16" s="162">
        <v>0</v>
      </c>
      <c r="J16" s="162">
        <v>-33871</v>
      </c>
      <c r="K16" s="162">
        <v>-553</v>
      </c>
      <c r="L16" s="162">
        <v>0</v>
      </c>
      <c r="M16" s="71">
        <f t="shared" si="3"/>
        <v>-34424</v>
      </c>
      <c r="N16" s="164">
        <f t="shared" si="4"/>
        <v>4000200</v>
      </c>
      <c r="O16" s="31">
        <v>0</v>
      </c>
      <c r="P16" s="31">
        <v>0</v>
      </c>
      <c r="Q16" s="31">
        <v>0</v>
      </c>
      <c r="R16" s="32">
        <v>0</v>
      </c>
      <c r="S16" s="32">
        <f t="shared" si="1"/>
        <v>4000200</v>
      </c>
      <c r="T16" s="16">
        <f t="shared" si="2"/>
        <v>0</v>
      </c>
      <c r="U16" s="53"/>
      <c r="V16" s="31">
        <v>0</v>
      </c>
      <c r="W16" s="31">
        <v>0</v>
      </c>
      <c r="X16" s="31">
        <v>0</v>
      </c>
      <c r="Y16" s="32">
        <v>0</v>
      </c>
      <c r="Z16" s="32">
        <f t="shared" si="5"/>
        <v>4000200</v>
      </c>
      <c r="AA16" s="16">
        <f t="shared" si="6"/>
        <v>0</v>
      </c>
    </row>
    <row r="17" spans="1:27" ht="12.75">
      <c r="A17" s="34" t="str">
        <f>+'Original ABG Allocation'!A16</f>
        <v>11</v>
      </c>
      <c r="B17" s="34" t="str">
        <f>+'Original ABG Allocation'!B16</f>
        <v>BLAIR</v>
      </c>
      <c r="C17" s="162">
        <v>2253680</v>
      </c>
      <c r="D17" s="164">
        <v>490258</v>
      </c>
      <c r="E17" s="164">
        <v>8120</v>
      </c>
      <c r="F17" s="162">
        <v>11319</v>
      </c>
      <c r="G17" s="164">
        <f t="shared" si="0"/>
        <v>2763377</v>
      </c>
      <c r="H17" s="71"/>
      <c r="I17" s="162">
        <v>0</v>
      </c>
      <c r="J17" s="162">
        <v>-24512</v>
      </c>
      <c r="K17" s="162">
        <v>-406</v>
      </c>
      <c r="L17" s="162">
        <v>0</v>
      </c>
      <c r="M17" s="71">
        <f t="shared" si="3"/>
        <v>-24918</v>
      </c>
      <c r="N17" s="164">
        <f t="shared" si="4"/>
        <v>2738459</v>
      </c>
      <c r="O17" s="31">
        <v>0</v>
      </c>
      <c r="P17" s="31">
        <v>0</v>
      </c>
      <c r="Q17" s="31">
        <v>0</v>
      </c>
      <c r="R17" s="32">
        <v>0</v>
      </c>
      <c r="S17" s="32">
        <f t="shared" si="1"/>
        <v>2738459</v>
      </c>
      <c r="T17" s="16">
        <f t="shared" si="2"/>
        <v>0</v>
      </c>
      <c r="U17" s="53"/>
      <c r="V17" s="31">
        <v>0</v>
      </c>
      <c r="W17" s="31">
        <v>0</v>
      </c>
      <c r="X17" s="31">
        <v>0</v>
      </c>
      <c r="Y17" s="32">
        <v>0</v>
      </c>
      <c r="Z17" s="32">
        <f t="shared" si="5"/>
        <v>2738459</v>
      </c>
      <c r="AA17" s="16">
        <f t="shared" si="6"/>
        <v>0</v>
      </c>
    </row>
    <row r="18" spans="1:27" ht="12.75">
      <c r="A18" s="34" t="str">
        <f>+'Original ABG Allocation'!A17</f>
        <v>12</v>
      </c>
      <c r="B18" s="34" t="str">
        <f>+'Original ABG Allocation'!B17</f>
        <v>BED/FULT/HUNT</v>
      </c>
      <c r="C18" s="162">
        <v>2447032</v>
      </c>
      <c r="D18" s="164">
        <v>660953</v>
      </c>
      <c r="E18" s="164">
        <v>8750</v>
      </c>
      <c r="F18" s="162">
        <v>5248</v>
      </c>
      <c r="G18" s="164">
        <f t="shared" si="0"/>
        <v>3121983</v>
      </c>
      <c r="H18" s="71"/>
      <c r="I18" s="162">
        <v>0</v>
      </c>
      <c r="J18" s="162">
        <v>-22598</v>
      </c>
      <c r="K18" s="162">
        <v>218</v>
      </c>
      <c r="L18" s="162">
        <v>0</v>
      </c>
      <c r="M18" s="71">
        <f t="shared" si="3"/>
        <v>-22380</v>
      </c>
      <c r="N18" s="164">
        <f t="shared" si="4"/>
        <v>3099603</v>
      </c>
      <c r="O18" s="31">
        <v>0</v>
      </c>
      <c r="P18" s="31">
        <v>0</v>
      </c>
      <c r="Q18" s="31">
        <v>0</v>
      </c>
      <c r="R18" s="32">
        <v>0</v>
      </c>
      <c r="S18" s="32">
        <f t="shared" si="1"/>
        <v>3099603</v>
      </c>
      <c r="T18" s="16">
        <f t="shared" si="2"/>
        <v>0</v>
      </c>
      <c r="U18" s="53"/>
      <c r="V18" s="31">
        <v>0</v>
      </c>
      <c r="W18" s="31">
        <v>0</v>
      </c>
      <c r="X18" s="31">
        <v>0</v>
      </c>
      <c r="Y18" s="32">
        <v>0</v>
      </c>
      <c r="Z18" s="32">
        <f t="shared" si="5"/>
        <v>3099603</v>
      </c>
      <c r="AA18" s="16">
        <f t="shared" si="6"/>
        <v>0</v>
      </c>
    </row>
    <row r="19" spans="1:27" ht="12.75">
      <c r="A19" s="34" t="str">
        <f>+'Original ABG Allocation'!A18</f>
        <v>13</v>
      </c>
      <c r="B19" s="34" t="str">
        <f>+'Original ABG Allocation'!B18</f>
        <v>CENTRE</v>
      </c>
      <c r="C19" s="162">
        <v>1139242</v>
      </c>
      <c r="D19" s="164">
        <v>230313</v>
      </c>
      <c r="E19" s="164">
        <v>3850</v>
      </c>
      <c r="F19" s="162">
        <v>7869</v>
      </c>
      <c r="G19" s="164">
        <f t="shared" si="0"/>
        <v>1381274</v>
      </c>
      <c r="H19" s="71"/>
      <c r="I19" s="162">
        <v>0</v>
      </c>
      <c r="J19" s="162">
        <v>34685</v>
      </c>
      <c r="K19" s="162">
        <v>532</v>
      </c>
      <c r="L19" s="162">
        <v>0</v>
      </c>
      <c r="M19" s="71">
        <f t="shared" si="3"/>
        <v>35217</v>
      </c>
      <c r="N19" s="164">
        <f t="shared" si="4"/>
        <v>1416491</v>
      </c>
      <c r="O19" s="31">
        <v>0</v>
      </c>
      <c r="P19" s="31">
        <v>0</v>
      </c>
      <c r="Q19" s="31">
        <v>0</v>
      </c>
      <c r="R19" s="32">
        <v>0</v>
      </c>
      <c r="S19" s="32">
        <f t="shared" si="1"/>
        <v>1416491</v>
      </c>
      <c r="T19" s="16">
        <f t="shared" si="2"/>
        <v>0</v>
      </c>
      <c r="U19" s="53"/>
      <c r="V19" s="31">
        <v>0</v>
      </c>
      <c r="W19" s="31">
        <v>0</v>
      </c>
      <c r="X19" s="31">
        <v>0</v>
      </c>
      <c r="Y19" s="32">
        <v>0</v>
      </c>
      <c r="Z19" s="32">
        <f t="shared" si="5"/>
        <v>1416491</v>
      </c>
      <c r="AA19" s="16">
        <f t="shared" si="6"/>
        <v>0</v>
      </c>
    </row>
    <row r="20" spans="1:27" ht="12.75">
      <c r="A20" s="34" t="str">
        <f>+'Original ABG Allocation'!A19</f>
        <v>14</v>
      </c>
      <c r="B20" s="34" t="str">
        <f>+'Original ABG Allocation'!B19</f>
        <v>LYCOM/CLINTON</v>
      </c>
      <c r="C20" s="162">
        <v>2510419</v>
      </c>
      <c r="D20" s="164">
        <v>630821</v>
      </c>
      <c r="E20" s="164">
        <v>8890</v>
      </c>
      <c r="F20" s="162">
        <v>9479</v>
      </c>
      <c r="G20" s="164">
        <f t="shared" si="0"/>
        <v>3159609</v>
      </c>
      <c r="H20" s="71"/>
      <c r="I20" s="162">
        <v>0</v>
      </c>
      <c r="J20" s="162">
        <v>956</v>
      </c>
      <c r="K20" s="162">
        <v>176</v>
      </c>
      <c r="L20" s="162">
        <v>0</v>
      </c>
      <c r="M20" s="71">
        <f t="shared" si="3"/>
        <v>1132</v>
      </c>
      <c r="N20" s="164">
        <f t="shared" si="4"/>
        <v>3160741</v>
      </c>
      <c r="O20" s="31">
        <v>0</v>
      </c>
      <c r="P20" s="31">
        <v>0</v>
      </c>
      <c r="Q20" s="31">
        <v>0</v>
      </c>
      <c r="R20" s="32">
        <v>0</v>
      </c>
      <c r="S20" s="32">
        <f t="shared" si="1"/>
        <v>3160741</v>
      </c>
      <c r="T20" s="16">
        <f t="shared" si="2"/>
        <v>0</v>
      </c>
      <c r="U20" s="53"/>
      <c r="V20" s="31">
        <v>0</v>
      </c>
      <c r="W20" s="31">
        <v>0</v>
      </c>
      <c r="X20" s="31">
        <v>0</v>
      </c>
      <c r="Y20" s="32">
        <v>0</v>
      </c>
      <c r="Z20" s="32">
        <f t="shared" si="5"/>
        <v>3160741</v>
      </c>
      <c r="AA20" s="16">
        <f t="shared" si="6"/>
        <v>0</v>
      </c>
    </row>
    <row r="21" spans="1:27" ht="12.75">
      <c r="A21" s="34" t="str">
        <f>+'Original ABG Allocation'!A20</f>
        <v>15</v>
      </c>
      <c r="B21" s="34" t="str">
        <f>+'Original ABG Allocation'!B20</f>
        <v>COLUM/MONT</v>
      </c>
      <c r="C21" s="162">
        <v>1377171</v>
      </c>
      <c r="D21" s="164">
        <v>389299</v>
      </c>
      <c r="E21" s="164">
        <v>4900</v>
      </c>
      <c r="F21" s="162">
        <v>18243</v>
      </c>
      <c r="G21" s="164">
        <f t="shared" si="0"/>
        <v>1789613</v>
      </c>
      <c r="H21" s="71"/>
      <c r="I21" s="162">
        <v>0</v>
      </c>
      <c r="J21" s="162">
        <v>-19464</v>
      </c>
      <c r="K21" s="162">
        <v>136</v>
      </c>
      <c r="L21" s="162">
        <v>0</v>
      </c>
      <c r="M21" s="71">
        <f t="shared" si="3"/>
        <v>-19328</v>
      </c>
      <c r="N21" s="164">
        <f t="shared" si="4"/>
        <v>1770285</v>
      </c>
      <c r="O21" s="31">
        <v>0</v>
      </c>
      <c r="P21" s="31">
        <v>0</v>
      </c>
      <c r="Q21" s="31">
        <v>0</v>
      </c>
      <c r="R21" s="32">
        <v>0</v>
      </c>
      <c r="S21" s="32">
        <f t="shared" si="1"/>
        <v>1770285</v>
      </c>
      <c r="T21" s="16">
        <f t="shared" si="2"/>
        <v>0</v>
      </c>
      <c r="U21" s="53"/>
      <c r="V21" s="31">
        <v>0</v>
      </c>
      <c r="W21" s="31">
        <v>0</v>
      </c>
      <c r="X21" s="31">
        <v>0</v>
      </c>
      <c r="Y21" s="32">
        <v>0</v>
      </c>
      <c r="Z21" s="32">
        <f t="shared" si="5"/>
        <v>1770285</v>
      </c>
      <c r="AA21" s="16">
        <f t="shared" si="6"/>
        <v>0</v>
      </c>
    </row>
    <row r="22" spans="1:27" ht="12.75">
      <c r="A22" s="34" t="str">
        <f>+'Original ABG Allocation'!A21</f>
        <v>16</v>
      </c>
      <c r="B22" s="34" t="str">
        <f>+'Original ABG Allocation'!B21</f>
        <v>NORTHUMBERLND</v>
      </c>
      <c r="C22" s="162">
        <v>2380291</v>
      </c>
      <c r="D22" s="164">
        <v>553009</v>
      </c>
      <c r="E22" s="164">
        <v>8260</v>
      </c>
      <c r="F22" s="162">
        <v>13485</v>
      </c>
      <c r="G22" s="164">
        <f t="shared" si="0"/>
        <v>2955045</v>
      </c>
      <c r="H22" s="71"/>
      <c r="I22" s="162">
        <v>0</v>
      </c>
      <c r="J22" s="162">
        <v>-27650</v>
      </c>
      <c r="K22" s="162">
        <v>-413</v>
      </c>
      <c r="L22" s="162">
        <v>0</v>
      </c>
      <c r="M22" s="71">
        <f t="shared" si="3"/>
        <v>-28063</v>
      </c>
      <c r="N22" s="164">
        <f t="shared" si="4"/>
        <v>2926982</v>
      </c>
      <c r="O22" s="31">
        <v>0</v>
      </c>
      <c r="P22" s="31">
        <v>0</v>
      </c>
      <c r="Q22" s="31">
        <v>0</v>
      </c>
      <c r="R22" s="32">
        <v>0</v>
      </c>
      <c r="S22" s="32">
        <f t="shared" si="1"/>
        <v>2926982</v>
      </c>
      <c r="T22" s="16">
        <f t="shared" si="2"/>
        <v>0</v>
      </c>
      <c r="U22" s="53"/>
      <c r="V22" s="31">
        <v>0</v>
      </c>
      <c r="W22" s="31">
        <v>0</v>
      </c>
      <c r="X22" s="31">
        <v>0</v>
      </c>
      <c r="Y22" s="32">
        <v>0</v>
      </c>
      <c r="Z22" s="32">
        <f t="shared" si="5"/>
        <v>2926982</v>
      </c>
      <c r="AA22" s="16">
        <f t="shared" si="6"/>
        <v>0</v>
      </c>
    </row>
    <row r="23" spans="1:27" ht="12.75">
      <c r="A23" s="34" t="str">
        <f>+'Original ABG Allocation'!A22</f>
        <v>17</v>
      </c>
      <c r="B23" s="34" t="str">
        <f>+'Original ABG Allocation'!B22</f>
        <v>UNION/SNYDER</v>
      </c>
      <c r="C23" s="162">
        <v>1072616</v>
      </c>
      <c r="D23" s="164">
        <v>210552</v>
      </c>
      <c r="E23" s="164">
        <v>3570</v>
      </c>
      <c r="F23" s="162">
        <v>9142</v>
      </c>
      <c r="G23" s="164">
        <f t="shared" si="0"/>
        <v>1295880</v>
      </c>
      <c r="H23" s="71"/>
      <c r="I23" s="162">
        <v>0</v>
      </c>
      <c r="J23" s="162">
        <v>29438</v>
      </c>
      <c r="K23" s="162">
        <v>435</v>
      </c>
      <c r="L23" s="162">
        <v>0</v>
      </c>
      <c r="M23" s="71">
        <f t="shared" si="3"/>
        <v>29873</v>
      </c>
      <c r="N23" s="164">
        <f t="shared" si="4"/>
        <v>1325753</v>
      </c>
      <c r="O23" s="31">
        <v>0</v>
      </c>
      <c r="P23" s="31">
        <v>0</v>
      </c>
      <c r="Q23" s="31">
        <v>0</v>
      </c>
      <c r="R23" s="32">
        <v>0</v>
      </c>
      <c r="S23" s="32">
        <f t="shared" si="1"/>
        <v>1325753</v>
      </c>
      <c r="T23" s="16">
        <f t="shared" si="2"/>
        <v>0</v>
      </c>
      <c r="U23" s="53"/>
      <c r="V23" s="31">
        <v>0</v>
      </c>
      <c r="W23" s="31">
        <v>0</v>
      </c>
      <c r="X23" s="31">
        <v>0</v>
      </c>
      <c r="Y23" s="32">
        <v>0</v>
      </c>
      <c r="Z23" s="32">
        <f t="shared" si="5"/>
        <v>1325753</v>
      </c>
      <c r="AA23" s="16">
        <f t="shared" si="6"/>
        <v>0</v>
      </c>
    </row>
    <row r="24" spans="1:27" ht="12.75">
      <c r="A24" s="34" t="str">
        <f>+'Original ABG Allocation'!A23</f>
        <v>18</v>
      </c>
      <c r="B24" s="34" t="str">
        <f>+'Original ABG Allocation'!B23</f>
        <v>MIFF/JUNIATA</v>
      </c>
      <c r="C24" s="162">
        <v>1475983</v>
      </c>
      <c r="D24" s="164">
        <v>342740</v>
      </c>
      <c r="E24" s="164">
        <v>5040</v>
      </c>
      <c r="F24" s="162">
        <v>4203</v>
      </c>
      <c r="G24" s="164">
        <f t="shared" si="0"/>
        <v>1827966</v>
      </c>
      <c r="H24" s="71"/>
      <c r="I24" s="162">
        <v>0</v>
      </c>
      <c r="J24" s="162">
        <v>8227</v>
      </c>
      <c r="K24" s="162">
        <v>184</v>
      </c>
      <c r="L24" s="162">
        <v>0</v>
      </c>
      <c r="M24" s="71">
        <f t="shared" si="3"/>
        <v>8411</v>
      </c>
      <c r="N24" s="164">
        <f t="shared" si="4"/>
        <v>1836377</v>
      </c>
      <c r="O24" s="31">
        <v>0</v>
      </c>
      <c r="P24" s="31">
        <v>0</v>
      </c>
      <c r="Q24" s="31">
        <v>0</v>
      </c>
      <c r="R24" s="32">
        <v>0</v>
      </c>
      <c r="S24" s="32">
        <f t="shared" si="1"/>
        <v>1836377</v>
      </c>
      <c r="T24" s="16">
        <f t="shared" si="2"/>
        <v>0</v>
      </c>
      <c r="U24" s="53"/>
      <c r="V24" s="31">
        <v>0</v>
      </c>
      <c r="W24" s="31">
        <v>0</v>
      </c>
      <c r="X24" s="31">
        <v>0</v>
      </c>
      <c r="Y24" s="32">
        <v>0</v>
      </c>
      <c r="Z24" s="32">
        <f t="shared" si="5"/>
        <v>1836377</v>
      </c>
      <c r="AA24" s="16">
        <f t="shared" si="6"/>
        <v>0</v>
      </c>
    </row>
    <row r="25" spans="1:27" ht="12.75">
      <c r="A25" s="34" t="str">
        <f>+'Original ABG Allocation'!A24</f>
        <v>19</v>
      </c>
      <c r="B25" s="34" t="str">
        <f>+'Original ABG Allocation'!B24</f>
        <v>FRANKLIN</v>
      </c>
      <c r="C25" s="162">
        <v>1803481</v>
      </c>
      <c r="D25" s="164">
        <v>614172</v>
      </c>
      <c r="E25" s="164">
        <v>6860</v>
      </c>
      <c r="F25" s="162">
        <v>11869</v>
      </c>
      <c r="G25" s="164">
        <f t="shared" si="0"/>
        <v>2436382</v>
      </c>
      <c r="H25" s="71"/>
      <c r="I25" s="162">
        <v>0</v>
      </c>
      <c r="J25" s="162">
        <v>-30708</v>
      </c>
      <c r="K25" s="162">
        <v>263</v>
      </c>
      <c r="L25" s="162">
        <v>0</v>
      </c>
      <c r="M25" s="71">
        <f t="shared" si="3"/>
        <v>-30445</v>
      </c>
      <c r="N25" s="164">
        <f t="shared" si="4"/>
        <v>2405937</v>
      </c>
      <c r="O25" s="31">
        <v>0</v>
      </c>
      <c r="P25" s="31">
        <v>0</v>
      </c>
      <c r="Q25" s="31">
        <v>0</v>
      </c>
      <c r="R25" s="32">
        <v>0</v>
      </c>
      <c r="S25" s="32">
        <f t="shared" si="1"/>
        <v>2405937</v>
      </c>
      <c r="T25" s="16">
        <f t="shared" si="2"/>
        <v>0</v>
      </c>
      <c r="U25" s="53"/>
      <c r="V25" s="31">
        <v>0</v>
      </c>
      <c r="W25" s="31">
        <v>0</v>
      </c>
      <c r="X25" s="31">
        <v>0</v>
      </c>
      <c r="Y25" s="32">
        <v>0</v>
      </c>
      <c r="Z25" s="32">
        <f t="shared" si="5"/>
        <v>2405937</v>
      </c>
      <c r="AA25" s="16">
        <f t="shared" si="6"/>
        <v>0</v>
      </c>
    </row>
    <row r="26" spans="1:27" ht="12.75">
      <c r="A26" s="34" t="str">
        <f>+'Original ABG Allocation'!A25</f>
        <v>20</v>
      </c>
      <c r="B26" s="34" t="str">
        <f>+'Original ABG Allocation'!B25</f>
        <v>ADAMS</v>
      </c>
      <c r="C26" s="162">
        <v>1114136</v>
      </c>
      <c r="D26" s="164">
        <v>144146</v>
      </c>
      <c r="E26" s="164">
        <v>3500</v>
      </c>
      <c r="F26" s="162">
        <v>1664</v>
      </c>
      <c r="G26" s="164">
        <f t="shared" si="0"/>
        <v>1263446</v>
      </c>
      <c r="H26" s="71"/>
      <c r="I26" s="162">
        <v>0</v>
      </c>
      <c r="J26" s="162">
        <v>58085</v>
      </c>
      <c r="K26" s="162">
        <v>725</v>
      </c>
      <c r="L26" s="162">
        <v>0</v>
      </c>
      <c r="M26" s="71">
        <f t="shared" si="3"/>
        <v>58810</v>
      </c>
      <c r="N26" s="164">
        <f t="shared" si="4"/>
        <v>1322256</v>
      </c>
      <c r="O26" s="31">
        <v>0</v>
      </c>
      <c r="P26" s="31">
        <v>0</v>
      </c>
      <c r="Q26" s="31">
        <v>0</v>
      </c>
      <c r="R26" s="32">
        <v>0</v>
      </c>
      <c r="S26" s="32">
        <f t="shared" si="1"/>
        <v>1322256</v>
      </c>
      <c r="T26" s="16">
        <f t="shared" si="2"/>
        <v>0</v>
      </c>
      <c r="U26" s="53"/>
      <c r="V26" s="31">
        <v>0</v>
      </c>
      <c r="W26" s="31">
        <v>0</v>
      </c>
      <c r="X26" s="31">
        <v>0</v>
      </c>
      <c r="Y26" s="32">
        <v>0</v>
      </c>
      <c r="Z26" s="32">
        <f t="shared" si="5"/>
        <v>1322256</v>
      </c>
      <c r="AA26" s="16">
        <f t="shared" si="6"/>
        <v>0</v>
      </c>
    </row>
    <row r="27" spans="1:27" ht="12.75">
      <c r="A27" s="34" t="str">
        <f>+'Original ABG Allocation'!A26</f>
        <v>21</v>
      </c>
      <c r="B27" s="34" t="str">
        <f>+'Original ABG Allocation'!B26</f>
        <v>CUMBERLAND</v>
      </c>
      <c r="C27" s="162">
        <v>1922188</v>
      </c>
      <c r="D27" s="164">
        <v>335073</v>
      </c>
      <c r="E27" s="164">
        <v>6720</v>
      </c>
      <c r="F27" s="162">
        <v>9678</v>
      </c>
      <c r="G27" s="164">
        <f t="shared" si="0"/>
        <v>2273659</v>
      </c>
      <c r="H27" s="71"/>
      <c r="I27" s="162">
        <v>0</v>
      </c>
      <c r="J27" s="162">
        <v>59630</v>
      </c>
      <c r="K27" s="162">
        <v>679</v>
      </c>
      <c r="L27" s="162">
        <v>0</v>
      </c>
      <c r="M27" s="71">
        <f t="shared" si="3"/>
        <v>60309</v>
      </c>
      <c r="N27" s="164">
        <f t="shared" si="4"/>
        <v>2333968</v>
      </c>
      <c r="O27" s="31">
        <v>0</v>
      </c>
      <c r="P27" s="31">
        <v>0</v>
      </c>
      <c r="Q27" s="31">
        <v>0</v>
      </c>
      <c r="R27" s="32">
        <v>0</v>
      </c>
      <c r="S27" s="32">
        <f t="shared" si="1"/>
        <v>2333968</v>
      </c>
      <c r="T27" s="16">
        <f t="shared" si="2"/>
        <v>0</v>
      </c>
      <c r="U27" s="53"/>
      <c r="V27" s="31">
        <v>0</v>
      </c>
      <c r="W27" s="31">
        <v>0</v>
      </c>
      <c r="X27" s="31">
        <v>0</v>
      </c>
      <c r="Y27" s="32">
        <v>0</v>
      </c>
      <c r="Z27" s="32">
        <f t="shared" si="5"/>
        <v>2333968</v>
      </c>
      <c r="AA27" s="16">
        <f t="shared" si="6"/>
        <v>0</v>
      </c>
    </row>
    <row r="28" spans="1:27" ht="12.75">
      <c r="A28" s="34" t="str">
        <f>+'Original ABG Allocation'!A27</f>
        <v>22</v>
      </c>
      <c r="B28" s="34" t="str">
        <f>+'Original ABG Allocation'!B27</f>
        <v>PERRY</v>
      </c>
      <c r="C28" s="162">
        <v>618436</v>
      </c>
      <c r="D28" s="164">
        <v>141620</v>
      </c>
      <c r="E28" s="164">
        <v>2100</v>
      </c>
      <c r="F28" s="162">
        <v>4848</v>
      </c>
      <c r="G28" s="164">
        <f t="shared" si="0"/>
        <v>767004</v>
      </c>
      <c r="H28" s="71"/>
      <c r="I28" s="162">
        <v>0</v>
      </c>
      <c r="J28" s="162">
        <v>16993</v>
      </c>
      <c r="K28" s="162">
        <v>312</v>
      </c>
      <c r="L28" s="162">
        <v>0</v>
      </c>
      <c r="M28" s="71">
        <f t="shared" si="3"/>
        <v>17305</v>
      </c>
      <c r="N28" s="164">
        <f t="shared" si="4"/>
        <v>784309</v>
      </c>
      <c r="O28" s="31">
        <v>0</v>
      </c>
      <c r="P28" s="31">
        <v>0</v>
      </c>
      <c r="Q28" s="31">
        <v>0</v>
      </c>
      <c r="R28" s="32">
        <v>0</v>
      </c>
      <c r="S28" s="32">
        <f t="shared" si="1"/>
        <v>784309</v>
      </c>
      <c r="T28" s="16">
        <f t="shared" si="2"/>
        <v>0</v>
      </c>
      <c r="U28" s="53"/>
      <c r="V28" s="31">
        <v>0</v>
      </c>
      <c r="W28" s="31">
        <v>0</v>
      </c>
      <c r="X28" s="31">
        <v>0</v>
      </c>
      <c r="Y28" s="32">
        <v>0</v>
      </c>
      <c r="Z28" s="32">
        <f t="shared" si="5"/>
        <v>784309</v>
      </c>
      <c r="AA28" s="16">
        <f t="shared" si="6"/>
        <v>0</v>
      </c>
    </row>
    <row r="29" spans="1:27" ht="12.75">
      <c r="A29" s="34" t="str">
        <f>+'Original ABG Allocation'!A28</f>
        <v>23</v>
      </c>
      <c r="B29" s="34" t="str">
        <f>+'Original ABG Allocation'!B28</f>
        <v>DAUPHIN</v>
      </c>
      <c r="C29" s="162">
        <v>3841158</v>
      </c>
      <c r="D29" s="164">
        <v>611424</v>
      </c>
      <c r="E29" s="164">
        <v>12250</v>
      </c>
      <c r="F29" s="162">
        <v>23560</v>
      </c>
      <c r="G29" s="164">
        <f t="shared" si="0"/>
        <v>4488392</v>
      </c>
      <c r="H29" s="71"/>
      <c r="I29" s="162">
        <v>0</v>
      </c>
      <c r="J29" s="162">
        <v>58430</v>
      </c>
      <c r="K29" s="162">
        <v>351</v>
      </c>
      <c r="L29" s="162">
        <v>0</v>
      </c>
      <c r="M29" s="71">
        <f t="shared" si="3"/>
        <v>58781</v>
      </c>
      <c r="N29" s="164">
        <f t="shared" si="4"/>
        <v>4547173</v>
      </c>
      <c r="O29" s="31">
        <v>0</v>
      </c>
      <c r="P29" s="31">
        <v>0</v>
      </c>
      <c r="Q29" s="31">
        <v>0</v>
      </c>
      <c r="R29" s="32">
        <v>0</v>
      </c>
      <c r="S29" s="32">
        <f t="shared" si="1"/>
        <v>4547173</v>
      </c>
      <c r="T29" s="16">
        <f t="shared" si="2"/>
        <v>0</v>
      </c>
      <c r="U29" s="53"/>
      <c r="V29" s="31">
        <v>0</v>
      </c>
      <c r="W29" s="31">
        <v>0</v>
      </c>
      <c r="X29" s="31">
        <v>0</v>
      </c>
      <c r="Y29" s="32">
        <v>0</v>
      </c>
      <c r="Z29" s="32">
        <f t="shared" si="5"/>
        <v>4547173</v>
      </c>
      <c r="AA29" s="16">
        <f t="shared" si="6"/>
        <v>0</v>
      </c>
    </row>
    <row r="30" spans="1:27" ht="12.75">
      <c r="A30" s="34" t="str">
        <f>+'Original ABG Allocation'!A29</f>
        <v>24</v>
      </c>
      <c r="B30" s="34" t="str">
        <f>+'Original ABG Allocation'!B29</f>
        <v>LEBANON</v>
      </c>
      <c r="C30" s="162">
        <v>1583674</v>
      </c>
      <c r="D30" s="164">
        <v>338272</v>
      </c>
      <c r="E30" s="164">
        <v>5460</v>
      </c>
      <c r="F30" s="162">
        <v>7308</v>
      </c>
      <c r="G30" s="164">
        <f t="shared" si="0"/>
        <v>1934714</v>
      </c>
      <c r="H30" s="71"/>
      <c r="I30" s="162">
        <v>0</v>
      </c>
      <c r="J30" s="162">
        <v>18792</v>
      </c>
      <c r="K30" s="162">
        <v>258</v>
      </c>
      <c r="L30" s="162">
        <v>0</v>
      </c>
      <c r="M30" s="71">
        <f t="shared" si="3"/>
        <v>19050</v>
      </c>
      <c r="N30" s="164">
        <f t="shared" si="4"/>
        <v>1953764</v>
      </c>
      <c r="O30" s="31">
        <v>0</v>
      </c>
      <c r="P30" s="31">
        <v>0</v>
      </c>
      <c r="Q30" s="31">
        <v>0</v>
      </c>
      <c r="R30" s="32">
        <v>0</v>
      </c>
      <c r="S30" s="32">
        <f t="shared" si="1"/>
        <v>1953764</v>
      </c>
      <c r="T30" s="16">
        <f t="shared" si="2"/>
        <v>0</v>
      </c>
      <c r="U30" s="53"/>
      <c r="V30" s="31">
        <v>0</v>
      </c>
      <c r="W30" s="31">
        <v>0</v>
      </c>
      <c r="X30" s="31">
        <v>0</v>
      </c>
      <c r="Y30" s="32">
        <v>0</v>
      </c>
      <c r="Z30" s="32">
        <f t="shared" si="5"/>
        <v>1953764</v>
      </c>
      <c r="AA30" s="16">
        <f t="shared" si="6"/>
        <v>0</v>
      </c>
    </row>
    <row r="31" spans="1:27" ht="12.75">
      <c r="A31" s="34" t="str">
        <f>+'Original ABG Allocation'!A30</f>
        <v>25</v>
      </c>
      <c r="B31" s="34" t="str">
        <f>+'Original ABG Allocation'!B30</f>
        <v>YORK</v>
      </c>
      <c r="C31" s="162">
        <v>4426279</v>
      </c>
      <c r="D31" s="164">
        <v>898415</v>
      </c>
      <c r="E31" s="164">
        <v>14980</v>
      </c>
      <c r="F31" s="162">
        <v>24343</v>
      </c>
      <c r="G31" s="164">
        <f t="shared" si="0"/>
        <v>5364017</v>
      </c>
      <c r="H31" s="71"/>
      <c r="I31" s="162">
        <v>0</v>
      </c>
      <c r="J31" s="162">
        <v>78435</v>
      </c>
      <c r="K31" s="162">
        <v>1080</v>
      </c>
      <c r="L31" s="162">
        <v>0</v>
      </c>
      <c r="M31" s="71">
        <f t="shared" si="3"/>
        <v>79515</v>
      </c>
      <c r="N31" s="164">
        <f t="shared" si="4"/>
        <v>5443532</v>
      </c>
      <c r="O31" s="31">
        <v>0</v>
      </c>
      <c r="P31" s="31">
        <v>0</v>
      </c>
      <c r="Q31" s="31">
        <v>0</v>
      </c>
      <c r="R31" s="32">
        <v>0</v>
      </c>
      <c r="S31" s="32">
        <f t="shared" si="1"/>
        <v>5443532</v>
      </c>
      <c r="T31" s="16">
        <f t="shared" si="2"/>
        <v>0</v>
      </c>
      <c r="U31" s="53"/>
      <c r="V31" s="31">
        <v>0</v>
      </c>
      <c r="W31" s="31">
        <v>0</v>
      </c>
      <c r="X31" s="31">
        <v>0</v>
      </c>
      <c r="Y31" s="32">
        <v>0</v>
      </c>
      <c r="Z31" s="32">
        <f t="shared" si="5"/>
        <v>5443532</v>
      </c>
      <c r="AA31" s="16">
        <f t="shared" si="6"/>
        <v>0</v>
      </c>
    </row>
    <row r="32" spans="1:27" ht="12.75">
      <c r="A32" s="34" t="str">
        <f>+'Original ABG Allocation'!A31</f>
        <v>26</v>
      </c>
      <c r="B32" s="34" t="str">
        <f>+'Original ABG Allocation'!B31</f>
        <v>LANCASTER</v>
      </c>
      <c r="C32" s="162">
        <v>4730805</v>
      </c>
      <c r="D32" s="164">
        <v>803880</v>
      </c>
      <c r="E32" s="164">
        <v>15750</v>
      </c>
      <c r="F32" s="162">
        <v>58951</v>
      </c>
      <c r="G32" s="164">
        <f t="shared" si="0"/>
        <v>5609386</v>
      </c>
      <c r="H32" s="71"/>
      <c r="I32" s="162">
        <v>0</v>
      </c>
      <c r="J32" s="162">
        <v>125818</v>
      </c>
      <c r="K32" s="162">
        <v>1410</v>
      </c>
      <c r="L32" s="162">
        <v>0</v>
      </c>
      <c r="M32" s="71">
        <f t="shared" si="3"/>
        <v>127228</v>
      </c>
      <c r="N32" s="164">
        <f t="shared" si="4"/>
        <v>5736614</v>
      </c>
      <c r="O32" s="31">
        <v>0</v>
      </c>
      <c r="P32" s="31">
        <v>0</v>
      </c>
      <c r="Q32" s="31">
        <v>0</v>
      </c>
      <c r="R32" s="32">
        <v>0</v>
      </c>
      <c r="S32" s="32">
        <f t="shared" si="1"/>
        <v>5736614</v>
      </c>
      <c r="T32" s="16">
        <f t="shared" si="2"/>
        <v>0</v>
      </c>
      <c r="U32" s="53"/>
      <c r="V32" s="31">
        <v>0</v>
      </c>
      <c r="W32" s="31">
        <v>0</v>
      </c>
      <c r="X32" s="31">
        <v>0</v>
      </c>
      <c r="Y32" s="32">
        <v>0</v>
      </c>
      <c r="Z32" s="32">
        <f t="shared" si="5"/>
        <v>5736614</v>
      </c>
      <c r="AA32" s="16">
        <f t="shared" si="6"/>
        <v>0</v>
      </c>
    </row>
    <row r="33" spans="1:27" ht="12.75">
      <c r="A33" s="34" t="str">
        <f>+'Original ABG Allocation'!A32</f>
        <v>27</v>
      </c>
      <c r="B33" s="34" t="str">
        <f>+'Original ABG Allocation'!B32</f>
        <v>CHESTER</v>
      </c>
      <c r="C33" s="162">
        <v>2858046</v>
      </c>
      <c r="D33" s="164">
        <v>883017</v>
      </c>
      <c r="E33" s="164">
        <v>10640</v>
      </c>
      <c r="F33" s="162">
        <v>14788</v>
      </c>
      <c r="G33" s="164">
        <f t="shared" si="0"/>
        <v>3766491</v>
      </c>
      <c r="H33" s="71"/>
      <c r="I33" s="162">
        <v>0</v>
      </c>
      <c r="J33" s="162">
        <v>45417</v>
      </c>
      <c r="K33" s="162">
        <v>1441</v>
      </c>
      <c r="L33" s="162">
        <v>0</v>
      </c>
      <c r="M33" s="71">
        <f t="shared" si="3"/>
        <v>46858</v>
      </c>
      <c r="N33" s="164">
        <f t="shared" si="4"/>
        <v>3813349</v>
      </c>
      <c r="O33" s="31">
        <v>0</v>
      </c>
      <c r="P33" s="31">
        <v>0</v>
      </c>
      <c r="Q33" s="31">
        <v>0</v>
      </c>
      <c r="R33" s="32">
        <v>0</v>
      </c>
      <c r="S33" s="32">
        <f t="shared" si="1"/>
        <v>3813349</v>
      </c>
      <c r="T33" s="16">
        <f t="shared" si="2"/>
        <v>0</v>
      </c>
      <c r="U33" s="53"/>
      <c r="V33" s="31">
        <v>0</v>
      </c>
      <c r="W33" s="31">
        <v>0</v>
      </c>
      <c r="X33" s="31">
        <v>0</v>
      </c>
      <c r="Y33" s="32">
        <v>0</v>
      </c>
      <c r="Z33" s="32">
        <f t="shared" si="5"/>
        <v>3813349</v>
      </c>
      <c r="AA33" s="16">
        <f t="shared" si="6"/>
        <v>0</v>
      </c>
    </row>
    <row r="34" spans="1:27" ht="12.75">
      <c r="A34" s="34" t="str">
        <f>+'Original ABG Allocation'!A33</f>
        <v>28</v>
      </c>
      <c r="B34" s="34" t="str">
        <f>+'Original ABG Allocation'!B33</f>
        <v>MONTGOMERY</v>
      </c>
      <c r="C34" s="162">
        <v>7002364</v>
      </c>
      <c r="D34" s="164">
        <v>1173613</v>
      </c>
      <c r="E34" s="164">
        <v>22400</v>
      </c>
      <c r="F34" s="162">
        <v>14521</v>
      </c>
      <c r="G34" s="164">
        <f t="shared" si="0"/>
        <v>8212898</v>
      </c>
      <c r="H34" s="71"/>
      <c r="I34" s="162">
        <v>0</v>
      </c>
      <c r="J34" s="162">
        <v>158832</v>
      </c>
      <c r="K34" s="162">
        <v>1755</v>
      </c>
      <c r="L34" s="162">
        <v>0</v>
      </c>
      <c r="M34" s="71">
        <f t="shared" si="3"/>
        <v>160587</v>
      </c>
      <c r="N34" s="164">
        <f t="shared" si="4"/>
        <v>8373485</v>
      </c>
      <c r="O34" s="31">
        <v>0</v>
      </c>
      <c r="P34" s="31">
        <v>0</v>
      </c>
      <c r="Q34" s="31">
        <v>0</v>
      </c>
      <c r="R34" s="32">
        <v>0</v>
      </c>
      <c r="S34" s="32">
        <f t="shared" si="1"/>
        <v>8373485</v>
      </c>
      <c r="T34" s="16">
        <f t="shared" si="2"/>
        <v>0</v>
      </c>
      <c r="U34" s="53"/>
      <c r="V34" s="31">
        <v>0</v>
      </c>
      <c r="W34" s="31">
        <v>0</v>
      </c>
      <c r="X34" s="31">
        <v>0</v>
      </c>
      <c r="Y34" s="32">
        <v>0</v>
      </c>
      <c r="Z34" s="32">
        <f t="shared" si="5"/>
        <v>8373485</v>
      </c>
      <c r="AA34" s="16">
        <f t="shared" si="6"/>
        <v>0</v>
      </c>
    </row>
    <row r="35" spans="1:27" ht="12.75">
      <c r="A35" s="34" t="str">
        <f>+'Original ABG Allocation'!A34</f>
        <v>29</v>
      </c>
      <c r="B35" s="34" t="str">
        <f>+'Original ABG Allocation'!B34</f>
        <v>BUCKS</v>
      </c>
      <c r="C35" s="162">
        <v>4353749</v>
      </c>
      <c r="D35" s="164">
        <v>871268</v>
      </c>
      <c r="E35" s="164">
        <v>14560</v>
      </c>
      <c r="F35" s="162">
        <v>7481</v>
      </c>
      <c r="G35" s="164">
        <f t="shared" si="0"/>
        <v>5247058</v>
      </c>
      <c r="H35" s="71"/>
      <c r="I35" s="162">
        <v>0</v>
      </c>
      <c r="J35" s="162">
        <v>121620</v>
      </c>
      <c r="K35" s="162">
        <v>1844</v>
      </c>
      <c r="L35" s="162">
        <v>0</v>
      </c>
      <c r="M35" s="71">
        <f t="shared" si="3"/>
        <v>123464</v>
      </c>
      <c r="N35" s="164">
        <f t="shared" si="4"/>
        <v>5370522</v>
      </c>
      <c r="O35" s="31">
        <v>0</v>
      </c>
      <c r="P35" s="31">
        <v>0</v>
      </c>
      <c r="Q35" s="31">
        <v>0</v>
      </c>
      <c r="R35" s="32">
        <v>0</v>
      </c>
      <c r="S35" s="32">
        <f t="shared" si="1"/>
        <v>5370522</v>
      </c>
      <c r="T35" s="16">
        <f t="shared" si="2"/>
        <v>0</v>
      </c>
      <c r="U35" s="53"/>
      <c r="V35" s="31">
        <v>0</v>
      </c>
      <c r="W35" s="31">
        <v>0</v>
      </c>
      <c r="X35" s="31">
        <v>0</v>
      </c>
      <c r="Y35" s="32">
        <v>0</v>
      </c>
      <c r="Z35" s="32">
        <f t="shared" si="5"/>
        <v>5370522</v>
      </c>
      <c r="AA35" s="16">
        <f t="shared" si="6"/>
        <v>0</v>
      </c>
    </row>
    <row r="36" spans="1:27" ht="12.75">
      <c r="A36" s="34" t="str">
        <f>+'Original ABG Allocation'!A35</f>
        <v>30</v>
      </c>
      <c r="B36" s="34" t="str">
        <f>+'Original ABG Allocation'!B35</f>
        <v>DELAWARE</v>
      </c>
      <c r="C36" s="162">
        <v>7018365</v>
      </c>
      <c r="D36" s="164">
        <v>1022367</v>
      </c>
      <c r="E36" s="164">
        <v>22260</v>
      </c>
      <c r="F36" s="162">
        <v>28933</v>
      </c>
      <c r="G36" s="164">
        <f t="shared" si="0"/>
        <v>8091925</v>
      </c>
      <c r="H36" s="71"/>
      <c r="I36" s="162">
        <v>0</v>
      </c>
      <c r="J36" s="162">
        <v>101562</v>
      </c>
      <c r="K36" s="162">
        <v>247</v>
      </c>
      <c r="L36" s="162">
        <v>0</v>
      </c>
      <c r="M36" s="71">
        <f t="shared" si="3"/>
        <v>101809</v>
      </c>
      <c r="N36" s="164">
        <f t="shared" si="4"/>
        <v>8193734</v>
      </c>
      <c r="O36" s="31">
        <v>0</v>
      </c>
      <c r="P36" s="31">
        <v>0</v>
      </c>
      <c r="Q36" s="31">
        <v>0</v>
      </c>
      <c r="R36" s="32">
        <v>0</v>
      </c>
      <c r="S36" s="32">
        <f t="shared" si="1"/>
        <v>8193734</v>
      </c>
      <c r="T36" s="16">
        <f t="shared" si="2"/>
        <v>0</v>
      </c>
      <c r="U36" s="53"/>
      <c r="V36" s="31">
        <v>0</v>
      </c>
      <c r="W36" s="31">
        <v>0</v>
      </c>
      <c r="X36" s="31">
        <v>0</v>
      </c>
      <c r="Y36" s="32">
        <v>0</v>
      </c>
      <c r="Z36" s="32">
        <f t="shared" si="5"/>
        <v>8193734</v>
      </c>
      <c r="AA36" s="16">
        <f t="shared" si="6"/>
        <v>0</v>
      </c>
    </row>
    <row r="37" spans="1:27" ht="12.75">
      <c r="A37" s="34" t="str">
        <f>+'Original ABG Allocation'!A36</f>
        <v>31</v>
      </c>
      <c r="B37" s="34" t="str">
        <f>+'Original ABG Allocation'!B36</f>
        <v>PHILADELPHIA</v>
      </c>
      <c r="C37" s="162">
        <v>45352171</v>
      </c>
      <c r="D37" s="164">
        <v>10343419</v>
      </c>
      <c r="E37" s="164">
        <v>155820</v>
      </c>
      <c r="F37" s="162">
        <v>174473</v>
      </c>
      <c r="G37" s="164">
        <f>SUM(C37:F37)</f>
        <v>56025883</v>
      </c>
      <c r="H37" s="71"/>
      <c r="I37" s="162">
        <v>0</v>
      </c>
      <c r="J37" s="162">
        <v>-517170</v>
      </c>
      <c r="K37" s="162">
        <v>-7791</v>
      </c>
      <c r="L37" s="162">
        <v>0</v>
      </c>
      <c r="M37" s="71">
        <f t="shared" si="3"/>
        <v>-524961</v>
      </c>
      <c r="N37" s="164">
        <f t="shared" si="4"/>
        <v>55500922</v>
      </c>
      <c r="O37" s="31">
        <v>0</v>
      </c>
      <c r="P37" s="31">
        <v>0</v>
      </c>
      <c r="Q37" s="31">
        <v>0</v>
      </c>
      <c r="R37" s="32">
        <v>0</v>
      </c>
      <c r="S37" s="32">
        <f t="shared" si="1"/>
        <v>55500922</v>
      </c>
      <c r="T37" s="16">
        <f t="shared" si="2"/>
        <v>0</v>
      </c>
      <c r="U37" s="53"/>
      <c r="V37" s="31">
        <v>0</v>
      </c>
      <c r="W37" s="31">
        <v>0</v>
      </c>
      <c r="X37" s="31">
        <v>0</v>
      </c>
      <c r="Y37" s="32">
        <v>0</v>
      </c>
      <c r="Z37" s="32">
        <f t="shared" si="5"/>
        <v>55500922</v>
      </c>
      <c r="AA37" s="16">
        <f t="shared" si="6"/>
        <v>0</v>
      </c>
    </row>
    <row r="38" spans="1:27" ht="12.75">
      <c r="A38" s="34" t="str">
        <f>+'Original ABG Allocation'!A37</f>
        <v>32</v>
      </c>
      <c r="B38" s="34" t="str">
        <f>+'Original ABG Allocation'!B37</f>
        <v>BERKS</v>
      </c>
      <c r="C38" s="162">
        <v>4995757</v>
      </c>
      <c r="D38" s="164">
        <v>965143</v>
      </c>
      <c r="E38" s="164">
        <v>17080</v>
      </c>
      <c r="F38" s="162">
        <v>26504</v>
      </c>
      <c r="G38" s="164">
        <f t="shared" si="0"/>
        <v>6004484</v>
      </c>
      <c r="H38" s="71"/>
      <c r="I38" s="162">
        <v>0</v>
      </c>
      <c r="J38" s="162">
        <v>89312</v>
      </c>
      <c r="K38" s="162">
        <v>1022</v>
      </c>
      <c r="L38" s="162">
        <v>0</v>
      </c>
      <c r="M38" s="71">
        <f t="shared" si="3"/>
        <v>90334</v>
      </c>
      <c r="N38" s="164">
        <f t="shared" si="4"/>
        <v>6094818</v>
      </c>
      <c r="O38" s="31">
        <v>0</v>
      </c>
      <c r="P38" s="31">
        <v>0</v>
      </c>
      <c r="Q38" s="31">
        <v>0</v>
      </c>
      <c r="R38" s="32">
        <v>0</v>
      </c>
      <c r="S38" s="32">
        <f t="shared" si="1"/>
        <v>6094818</v>
      </c>
      <c r="T38" s="16">
        <f t="shared" si="2"/>
        <v>0</v>
      </c>
      <c r="U38" s="53"/>
      <c r="V38" s="31">
        <v>0</v>
      </c>
      <c r="W38" s="31">
        <v>0</v>
      </c>
      <c r="X38" s="31">
        <v>0</v>
      </c>
      <c r="Y38" s="32">
        <v>0</v>
      </c>
      <c r="Z38" s="32">
        <f t="shared" si="5"/>
        <v>6094818</v>
      </c>
      <c r="AA38" s="16">
        <f t="shared" si="6"/>
        <v>0</v>
      </c>
    </row>
    <row r="39" spans="1:27" ht="12.75">
      <c r="A39" s="34" t="str">
        <f>+'Original ABG Allocation'!A38</f>
        <v>33</v>
      </c>
      <c r="B39" s="34" t="str">
        <f>+'Original ABG Allocation'!B38</f>
        <v>LEHIGH</v>
      </c>
      <c r="C39" s="162">
        <v>3530748</v>
      </c>
      <c r="D39" s="164">
        <v>1100277</v>
      </c>
      <c r="E39" s="164">
        <v>13090</v>
      </c>
      <c r="F39" s="162">
        <v>10417</v>
      </c>
      <c r="G39" s="164">
        <f aca="true" t="shared" si="7" ref="G39:G58">SUM(C39:F39)</f>
        <v>4654532</v>
      </c>
      <c r="H39" s="71"/>
      <c r="I39" s="162">
        <v>0</v>
      </c>
      <c r="J39" s="162">
        <v>-55013</v>
      </c>
      <c r="K39" s="162">
        <v>625</v>
      </c>
      <c r="L39" s="162">
        <v>0</v>
      </c>
      <c r="M39" s="71">
        <f t="shared" si="3"/>
        <v>-54388</v>
      </c>
      <c r="N39" s="164">
        <f t="shared" si="4"/>
        <v>4600144</v>
      </c>
      <c r="O39" s="31">
        <v>0</v>
      </c>
      <c r="P39" s="31">
        <v>0</v>
      </c>
      <c r="Q39" s="31">
        <v>0</v>
      </c>
      <c r="R39" s="32">
        <v>0</v>
      </c>
      <c r="S39" s="32">
        <f aca="true" t="shared" si="8" ref="S39:S58">N39+O39+P39+R39</f>
        <v>4600144</v>
      </c>
      <c r="T39" s="16">
        <f aca="true" t="shared" si="9" ref="T39:T58">S39-N39</f>
        <v>0</v>
      </c>
      <c r="U39" s="53"/>
      <c r="V39" s="31">
        <v>0</v>
      </c>
      <c r="W39" s="31">
        <v>0</v>
      </c>
      <c r="X39" s="31">
        <v>0</v>
      </c>
      <c r="Y39" s="32">
        <v>0</v>
      </c>
      <c r="Z39" s="32">
        <f t="shared" si="5"/>
        <v>4600144</v>
      </c>
      <c r="AA39" s="16">
        <f t="shared" si="6"/>
        <v>0</v>
      </c>
    </row>
    <row r="40" spans="1:27" ht="12.75">
      <c r="A40" s="34" t="str">
        <f>+'Original ABG Allocation'!A39</f>
        <v>34</v>
      </c>
      <c r="B40" s="34" t="str">
        <f>+'Original ABG Allocation'!B39</f>
        <v>NORTHAMPTON</v>
      </c>
      <c r="C40" s="162">
        <v>3301882</v>
      </c>
      <c r="D40" s="164">
        <v>760926</v>
      </c>
      <c r="E40" s="164">
        <v>11340</v>
      </c>
      <c r="F40" s="162">
        <v>13206</v>
      </c>
      <c r="G40" s="164">
        <f t="shared" si="7"/>
        <v>4087354</v>
      </c>
      <c r="H40" s="71"/>
      <c r="I40" s="162">
        <v>0</v>
      </c>
      <c r="J40" s="162">
        <v>13982</v>
      </c>
      <c r="K40" s="162">
        <v>298</v>
      </c>
      <c r="L40" s="162">
        <v>0</v>
      </c>
      <c r="M40" s="71">
        <f t="shared" si="3"/>
        <v>14280</v>
      </c>
      <c r="N40" s="164">
        <f t="shared" si="4"/>
        <v>4101634</v>
      </c>
      <c r="O40" s="31">
        <v>0</v>
      </c>
      <c r="P40" s="31">
        <v>0</v>
      </c>
      <c r="Q40" s="31">
        <v>0</v>
      </c>
      <c r="R40" s="32">
        <v>0</v>
      </c>
      <c r="S40" s="32">
        <f t="shared" si="8"/>
        <v>4101634</v>
      </c>
      <c r="T40" s="16">
        <f t="shared" si="9"/>
        <v>0</v>
      </c>
      <c r="U40" s="53"/>
      <c r="V40" s="31">
        <v>0</v>
      </c>
      <c r="W40" s="31">
        <v>0</v>
      </c>
      <c r="X40" s="31">
        <v>0</v>
      </c>
      <c r="Y40" s="32">
        <v>0</v>
      </c>
      <c r="Z40" s="32">
        <f t="shared" si="5"/>
        <v>4101634</v>
      </c>
      <c r="AA40" s="16">
        <f t="shared" si="6"/>
        <v>0</v>
      </c>
    </row>
    <row r="41" spans="1:27" ht="12.75">
      <c r="A41" s="34" t="str">
        <f>+'Original ABG Allocation'!A40</f>
        <v>35</v>
      </c>
      <c r="B41" s="34" t="str">
        <f>+'Original ABG Allocation'!B40</f>
        <v>PIKE</v>
      </c>
      <c r="C41" s="162">
        <v>612432</v>
      </c>
      <c r="D41" s="164">
        <v>96819</v>
      </c>
      <c r="E41" s="164">
        <v>2030</v>
      </c>
      <c r="F41" s="162">
        <v>3172</v>
      </c>
      <c r="G41" s="164">
        <f t="shared" si="7"/>
        <v>714453</v>
      </c>
      <c r="H41" s="71"/>
      <c r="I41" s="162">
        <v>0</v>
      </c>
      <c r="J41" s="162">
        <v>46723</v>
      </c>
      <c r="K41" s="162">
        <v>697</v>
      </c>
      <c r="L41" s="162">
        <v>0</v>
      </c>
      <c r="M41" s="71">
        <f t="shared" si="3"/>
        <v>47420</v>
      </c>
      <c r="N41" s="164">
        <f t="shared" si="4"/>
        <v>761873</v>
      </c>
      <c r="O41" s="31">
        <v>0</v>
      </c>
      <c r="P41" s="31">
        <v>0</v>
      </c>
      <c r="Q41" s="31">
        <v>0</v>
      </c>
      <c r="R41" s="32">
        <v>0</v>
      </c>
      <c r="S41" s="32">
        <f t="shared" si="8"/>
        <v>761873</v>
      </c>
      <c r="T41" s="16">
        <f t="shared" si="9"/>
        <v>0</v>
      </c>
      <c r="U41" s="53"/>
      <c r="V41" s="31">
        <v>0</v>
      </c>
      <c r="W41" s="31">
        <v>0</v>
      </c>
      <c r="X41" s="31">
        <v>0</v>
      </c>
      <c r="Y41" s="32">
        <v>0</v>
      </c>
      <c r="Z41" s="32">
        <f t="shared" si="5"/>
        <v>761873</v>
      </c>
      <c r="AA41" s="16">
        <f t="shared" si="6"/>
        <v>0</v>
      </c>
    </row>
    <row r="42" spans="1:27" ht="12.75">
      <c r="A42" s="34" t="str">
        <f>+'Original ABG Allocation'!A41</f>
        <v>36</v>
      </c>
      <c r="B42" s="34" t="str">
        <f>+'Original ABG Allocation'!B41</f>
        <v>B/S/S/T</v>
      </c>
      <c r="C42" s="162">
        <v>3343412</v>
      </c>
      <c r="D42" s="164">
        <v>623035</v>
      </c>
      <c r="E42" s="164">
        <v>11130</v>
      </c>
      <c r="F42" s="162">
        <v>15622</v>
      </c>
      <c r="G42" s="164">
        <f t="shared" si="7"/>
        <v>3993199</v>
      </c>
      <c r="H42" s="71"/>
      <c r="I42" s="162">
        <v>0</v>
      </c>
      <c r="J42" s="162">
        <v>49121</v>
      </c>
      <c r="K42" s="162">
        <v>485</v>
      </c>
      <c r="L42" s="162">
        <v>0</v>
      </c>
      <c r="M42" s="71">
        <f t="shared" si="3"/>
        <v>49606</v>
      </c>
      <c r="N42" s="164">
        <f t="shared" si="4"/>
        <v>4042805</v>
      </c>
      <c r="O42" s="31">
        <v>0</v>
      </c>
      <c r="P42" s="31">
        <v>0</v>
      </c>
      <c r="Q42" s="31">
        <v>0</v>
      </c>
      <c r="R42" s="32">
        <v>0</v>
      </c>
      <c r="S42" s="32">
        <f t="shared" si="8"/>
        <v>4042805</v>
      </c>
      <c r="T42" s="16">
        <f t="shared" si="9"/>
        <v>0</v>
      </c>
      <c r="U42" s="53"/>
      <c r="V42" s="31">
        <v>0</v>
      </c>
      <c r="W42" s="31">
        <v>0</v>
      </c>
      <c r="X42" s="31">
        <v>0</v>
      </c>
      <c r="Y42" s="32">
        <v>0</v>
      </c>
      <c r="Z42" s="32">
        <f t="shared" si="5"/>
        <v>4042805</v>
      </c>
      <c r="AA42" s="16">
        <f t="shared" si="6"/>
        <v>0</v>
      </c>
    </row>
    <row r="43" spans="1:27" ht="12.75">
      <c r="A43" s="34" t="str">
        <f>+'Original ABG Allocation'!A42</f>
        <v>37</v>
      </c>
      <c r="B43" s="34" t="str">
        <f>+'Original ABG Allocation'!B42</f>
        <v>LUZERNE/WYOMING</v>
      </c>
      <c r="C43" s="162">
        <v>7460274</v>
      </c>
      <c r="D43" s="164">
        <v>1838800</v>
      </c>
      <c r="E43" s="164">
        <v>25970</v>
      </c>
      <c r="F43" s="162">
        <v>35180</v>
      </c>
      <c r="G43" s="164">
        <f t="shared" si="7"/>
        <v>9360224</v>
      </c>
      <c r="H43" s="71"/>
      <c r="I43" s="162">
        <v>0</v>
      </c>
      <c r="J43" s="162">
        <v>-91940</v>
      </c>
      <c r="K43" s="162">
        <v>-1298</v>
      </c>
      <c r="L43" s="162">
        <v>0</v>
      </c>
      <c r="M43" s="71">
        <f t="shared" si="3"/>
        <v>-93238</v>
      </c>
      <c r="N43" s="164">
        <f t="shared" si="4"/>
        <v>9266986</v>
      </c>
      <c r="O43" s="31">
        <v>0</v>
      </c>
      <c r="P43" s="31">
        <v>0</v>
      </c>
      <c r="Q43" s="31">
        <v>0</v>
      </c>
      <c r="R43" s="32">
        <v>0</v>
      </c>
      <c r="S43" s="32">
        <f t="shared" si="8"/>
        <v>9266986</v>
      </c>
      <c r="T43" s="16">
        <f t="shared" si="9"/>
        <v>0</v>
      </c>
      <c r="U43" s="53"/>
      <c r="V43" s="31">
        <v>0</v>
      </c>
      <c r="W43" s="31">
        <v>0</v>
      </c>
      <c r="X43" s="31">
        <v>0</v>
      </c>
      <c r="Y43" s="32">
        <v>0</v>
      </c>
      <c r="Z43" s="32">
        <f t="shared" si="5"/>
        <v>9266986</v>
      </c>
      <c r="AA43" s="16">
        <f t="shared" si="6"/>
        <v>0</v>
      </c>
    </row>
    <row r="44" spans="1:27" ht="12.75">
      <c r="A44" s="34" t="str">
        <f>+'Original ABG Allocation'!A43</f>
        <v>38</v>
      </c>
      <c r="B44" s="34" t="str">
        <f>+'Original ABG Allocation'!B43</f>
        <v>LACKAWANNA</v>
      </c>
      <c r="C44" s="162">
        <v>4248720</v>
      </c>
      <c r="D44" s="164">
        <v>948576</v>
      </c>
      <c r="E44" s="164">
        <v>14630</v>
      </c>
      <c r="F44" s="162">
        <v>11569</v>
      </c>
      <c r="G44" s="164">
        <f t="shared" si="7"/>
        <v>5223495</v>
      </c>
      <c r="H44" s="71"/>
      <c r="I44" s="162">
        <v>0</v>
      </c>
      <c r="J44" s="162">
        <v>-47428</v>
      </c>
      <c r="K44" s="162">
        <v>-731</v>
      </c>
      <c r="L44" s="162">
        <v>0</v>
      </c>
      <c r="M44" s="71">
        <f t="shared" si="3"/>
        <v>-48159</v>
      </c>
      <c r="N44" s="164">
        <f t="shared" si="4"/>
        <v>5175336</v>
      </c>
      <c r="O44" s="31">
        <v>0</v>
      </c>
      <c r="P44" s="31">
        <v>0</v>
      </c>
      <c r="Q44" s="31">
        <v>0</v>
      </c>
      <c r="R44" s="32">
        <v>0</v>
      </c>
      <c r="S44" s="32">
        <f t="shared" si="8"/>
        <v>5175336</v>
      </c>
      <c r="T44" s="16">
        <f t="shared" si="9"/>
        <v>0</v>
      </c>
      <c r="U44" s="53"/>
      <c r="V44" s="31">
        <v>0</v>
      </c>
      <c r="W44" s="31">
        <v>0</v>
      </c>
      <c r="X44" s="31">
        <v>0</v>
      </c>
      <c r="Y44" s="32">
        <v>0</v>
      </c>
      <c r="Z44" s="32">
        <f t="shared" si="5"/>
        <v>5175336</v>
      </c>
      <c r="AA44" s="16">
        <f t="shared" si="6"/>
        <v>0</v>
      </c>
    </row>
    <row r="45" spans="1:27" ht="12.75">
      <c r="A45" s="34" t="str">
        <f>+'Original ABG Allocation'!A44</f>
        <v>39</v>
      </c>
      <c r="B45" s="34" t="str">
        <f>+'Original ABG Allocation'!B44</f>
        <v>CARBON</v>
      </c>
      <c r="C45" s="162">
        <v>1000905</v>
      </c>
      <c r="D45" s="164">
        <v>179642</v>
      </c>
      <c r="E45" s="164">
        <v>3290</v>
      </c>
      <c r="F45" s="162">
        <v>1672</v>
      </c>
      <c r="G45" s="164">
        <f t="shared" si="7"/>
        <v>1185509</v>
      </c>
      <c r="H45" s="71"/>
      <c r="I45" s="162">
        <v>0</v>
      </c>
      <c r="J45" s="162">
        <v>24583</v>
      </c>
      <c r="K45" s="162">
        <v>305</v>
      </c>
      <c r="L45" s="162">
        <v>0</v>
      </c>
      <c r="M45" s="71">
        <f t="shared" si="3"/>
        <v>24888</v>
      </c>
      <c r="N45" s="164">
        <f t="shared" si="4"/>
        <v>1210397</v>
      </c>
      <c r="O45" s="31">
        <v>0</v>
      </c>
      <c r="P45" s="31">
        <v>0</v>
      </c>
      <c r="Q45" s="31">
        <v>0</v>
      </c>
      <c r="R45" s="32">
        <v>0</v>
      </c>
      <c r="S45" s="32">
        <f t="shared" si="8"/>
        <v>1210397</v>
      </c>
      <c r="T45" s="16">
        <f t="shared" si="9"/>
        <v>0</v>
      </c>
      <c r="U45" s="53"/>
      <c r="V45" s="31">
        <v>0</v>
      </c>
      <c r="W45" s="31">
        <v>0</v>
      </c>
      <c r="X45" s="31">
        <v>0</v>
      </c>
      <c r="Y45" s="32">
        <v>0</v>
      </c>
      <c r="Z45" s="32">
        <f t="shared" si="5"/>
        <v>1210397</v>
      </c>
      <c r="AA45" s="16">
        <f t="shared" si="6"/>
        <v>0</v>
      </c>
    </row>
    <row r="46" spans="1:27" ht="12.75">
      <c r="A46" s="34" t="str">
        <f>+'Original ABG Allocation'!A45</f>
        <v>40</v>
      </c>
      <c r="B46" s="34" t="str">
        <f>+'Original ABG Allocation'!B45</f>
        <v>SCHUYLKILL</v>
      </c>
      <c r="C46" s="162">
        <v>4036510</v>
      </c>
      <c r="D46" s="164">
        <v>512432</v>
      </c>
      <c r="E46" s="164">
        <v>12950</v>
      </c>
      <c r="F46" s="162">
        <v>7097</v>
      </c>
      <c r="G46" s="164">
        <f t="shared" si="7"/>
        <v>4568989</v>
      </c>
      <c r="H46" s="71"/>
      <c r="I46" s="162">
        <v>0</v>
      </c>
      <c r="J46" s="162">
        <v>34375</v>
      </c>
      <c r="K46" s="162">
        <v>-647</v>
      </c>
      <c r="L46" s="162">
        <v>0</v>
      </c>
      <c r="M46" s="71">
        <f t="shared" si="3"/>
        <v>33728</v>
      </c>
      <c r="N46" s="164">
        <f t="shared" si="4"/>
        <v>4602717</v>
      </c>
      <c r="O46" s="31">
        <v>0</v>
      </c>
      <c r="P46" s="31">
        <v>0</v>
      </c>
      <c r="Q46" s="31">
        <v>0</v>
      </c>
      <c r="R46" s="32">
        <v>0</v>
      </c>
      <c r="S46" s="32">
        <f t="shared" si="8"/>
        <v>4602717</v>
      </c>
      <c r="T46" s="16">
        <f t="shared" si="9"/>
        <v>0</v>
      </c>
      <c r="U46" s="53"/>
      <c r="V46" s="31">
        <v>0</v>
      </c>
      <c r="W46" s="31">
        <v>0</v>
      </c>
      <c r="X46" s="31">
        <v>0</v>
      </c>
      <c r="Y46" s="32">
        <v>0</v>
      </c>
      <c r="Z46" s="32">
        <f t="shared" si="5"/>
        <v>4602717</v>
      </c>
      <c r="AA46" s="16">
        <f t="shared" si="6"/>
        <v>0</v>
      </c>
    </row>
    <row r="47" spans="1:27" ht="12.75">
      <c r="A47" s="34" t="str">
        <f>+'Original ABG Allocation'!A46</f>
        <v>41</v>
      </c>
      <c r="B47" s="34" t="str">
        <f>+'Original ABG Allocation'!B46</f>
        <v>CLEARFIELD</v>
      </c>
      <c r="C47" s="162">
        <v>1870070</v>
      </c>
      <c r="D47" s="164">
        <v>348823</v>
      </c>
      <c r="E47" s="164">
        <v>6160</v>
      </c>
      <c r="F47" s="162">
        <v>4530</v>
      </c>
      <c r="G47" s="164">
        <f t="shared" si="7"/>
        <v>2229583</v>
      </c>
      <c r="H47" s="71"/>
      <c r="I47" s="162">
        <v>0</v>
      </c>
      <c r="J47" s="162">
        <v>18364</v>
      </c>
      <c r="K47" s="162">
        <v>126</v>
      </c>
      <c r="L47" s="162">
        <v>0</v>
      </c>
      <c r="M47" s="71">
        <f t="shared" si="3"/>
        <v>18490</v>
      </c>
      <c r="N47" s="164">
        <f t="shared" si="4"/>
        <v>2248073</v>
      </c>
      <c r="O47" s="31">
        <v>0</v>
      </c>
      <c r="P47" s="31">
        <v>0</v>
      </c>
      <c r="Q47" s="31">
        <v>0</v>
      </c>
      <c r="R47" s="32">
        <v>0</v>
      </c>
      <c r="S47" s="32">
        <f t="shared" si="8"/>
        <v>2248073</v>
      </c>
      <c r="T47" s="16">
        <f t="shared" si="9"/>
        <v>0</v>
      </c>
      <c r="U47" s="53"/>
      <c r="V47" s="31">
        <v>0</v>
      </c>
      <c r="W47" s="31">
        <v>0</v>
      </c>
      <c r="X47" s="31">
        <v>0</v>
      </c>
      <c r="Y47" s="32">
        <v>0</v>
      </c>
      <c r="Z47" s="32">
        <f t="shared" si="5"/>
        <v>2248073</v>
      </c>
      <c r="AA47" s="16">
        <f t="shared" si="6"/>
        <v>0</v>
      </c>
    </row>
    <row r="48" spans="1:27" ht="12.75">
      <c r="A48" s="34" t="str">
        <f>+'Original ABG Allocation'!A47</f>
        <v>42</v>
      </c>
      <c r="B48" s="34" t="str">
        <f>+'Original ABG Allocation'!B47</f>
        <v>JEFFERSON</v>
      </c>
      <c r="C48" s="162">
        <v>972219</v>
      </c>
      <c r="D48" s="164">
        <v>301880</v>
      </c>
      <c r="E48" s="164">
        <v>3710</v>
      </c>
      <c r="F48" s="162">
        <v>4042</v>
      </c>
      <c r="G48" s="164">
        <f t="shared" si="7"/>
        <v>1281851</v>
      </c>
      <c r="H48" s="71"/>
      <c r="I48" s="162">
        <v>0</v>
      </c>
      <c r="J48" s="162">
        <v>-15094</v>
      </c>
      <c r="K48" s="162">
        <v>-185</v>
      </c>
      <c r="L48" s="162">
        <v>0</v>
      </c>
      <c r="M48" s="71">
        <f t="shared" si="3"/>
        <v>-15279</v>
      </c>
      <c r="N48" s="164">
        <f t="shared" si="4"/>
        <v>1266572</v>
      </c>
      <c r="O48" s="31">
        <v>0</v>
      </c>
      <c r="P48" s="31">
        <v>0</v>
      </c>
      <c r="Q48" s="31">
        <v>0</v>
      </c>
      <c r="R48" s="32">
        <v>0</v>
      </c>
      <c r="S48" s="32">
        <f t="shared" si="8"/>
        <v>1266572</v>
      </c>
      <c r="T48" s="16">
        <f t="shared" si="9"/>
        <v>0</v>
      </c>
      <c r="U48" s="53"/>
      <c r="V48" s="31">
        <v>0</v>
      </c>
      <c r="W48" s="31">
        <v>0</v>
      </c>
      <c r="X48" s="31">
        <v>0</v>
      </c>
      <c r="Y48" s="32">
        <v>0</v>
      </c>
      <c r="Z48" s="32">
        <f t="shared" si="5"/>
        <v>1266572</v>
      </c>
      <c r="AA48" s="16">
        <f t="shared" si="6"/>
        <v>0</v>
      </c>
    </row>
    <row r="49" spans="1:27" ht="12.75">
      <c r="A49" s="34" t="str">
        <f>+'Original ABG Allocation'!A48</f>
        <v>43</v>
      </c>
      <c r="B49" s="34" t="str">
        <f>+'Original ABG Allocation'!B48</f>
        <v>FOREST/WARREN</v>
      </c>
      <c r="C49" s="162">
        <v>753191</v>
      </c>
      <c r="D49" s="164">
        <v>266716</v>
      </c>
      <c r="E49" s="164">
        <v>2940</v>
      </c>
      <c r="F49" s="162">
        <v>3772</v>
      </c>
      <c r="G49" s="164">
        <f t="shared" si="7"/>
        <v>1026619</v>
      </c>
      <c r="H49" s="71"/>
      <c r="I49" s="162">
        <v>0</v>
      </c>
      <c r="J49" s="162">
        <v>890</v>
      </c>
      <c r="K49" s="162">
        <v>271</v>
      </c>
      <c r="L49" s="162">
        <v>0</v>
      </c>
      <c r="M49" s="71">
        <f t="shared" si="3"/>
        <v>1161</v>
      </c>
      <c r="N49" s="164">
        <f t="shared" si="4"/>
        <v>1027780</v>
      </c>
      <c r="O49" s="31">
        <v>0</v>
      </c>
      <c r="P49" s="31">
        <v>0</v>
      </c>
      <c r="Q49" s="31">
        <v>0</v>
      </c>
      <c r="R49" s="32">
        <v>0</v>
      </c>
      <c r="S49" s="32">
        <f t="shared" si="8"/>
        <v>1027780</v>
      </c>
      <c r="T49" s="16">
        <f t="shared" si="9"/>
        <v>0</v>
      </c>
      <c r="U49" s="53"/>
      <c r="V49" s="31">
        <v>0</v>
      </c>
      <c r="W49" s="31">
        <v>0</v>
      </c>
      <c r="X49" s="31">
        <v>0</v>
      </c>
      <c r="Y49" s="32">
        <v>0</v>
      </c>
      <c r="Z49" s="32">
        <f t="shared" si="5"/>
        <v>1027780</v>
      </c>
      <c r="AA49" s="16">
        <f t="shared" si="6"/>
        <v>0</v>
      </c>
    </row>
    <row r="50" spans="1:27" ht="12.75">
      <c r="A50" s="34" t="str">
        <f>+'Original ABG Allocation'!A49</f>
        <v>44</v>
      </c>
      <c r="B50" s="34" t="str">
        <f>+'Original ABG Allocation'!B49</f>
        <v>VENANGO</v>
      </c>
      <c r="C50" s="162">
        <v>1079472</v>
      </c>
      <c r="D50" s="164">
        <v>178955</v>
      </c>
      <c r="E50" s="164">
        <v>3500</v>
      </c>
      <c r="F50" s="162">
        <v>5636</v>
      </c>
      <c r="G50" s="164">
        <f t="shared" si="7"/>
        <v>1267563</v>
      </c>
      <c r="H50" s="71"/>
      <c r="I50" s="162">
        <v>0</v>
      </c>
      <c r="J50" s="162">
        <v>20586</v>
      </c>
      <c r="K50" s="162">
        <v>184</v>
      </c>
      <c r="L50" s="162">
        <v>0</v>
      </c>
      <c r="M50" s="71">
        <f t="shared" si="3"/>
        <v>20770</v>
      </c>
      <c r="N50" s="164">
        <f t="shared" si="4"/>
        <v>1288333</v>
      </c>
      <c r="O50" s="31">
        <v>0</v>
      </c>
      <c r="P50" s="31">
        <v>0</v>
      </c>
      <c r="Q50" s="31">
        <v>0</v>
      </c>
      <c r="R50" s="32">
        <v>0</v>
      </c>
      <c r="S50" s="32">
        <f t="shared" si="8"/>
        <v>1288333</v>
      </c>
      <c r="T50" s="16">
        <f t="shared" si="9"/>
        <v>0</v>
      </c>
      <c r="U50" s="53"/>
      <c r="V50" s="31">
        <v>0</v>
      </c>
      <c r="W50" s="31">
        <v>0</v>
      </c>
      <c r="X50" s="31">
        <v>0</v>
      </c>
      <c r="Y50" s="32">
        <v>0</v>
      </c>
      <c r="Z50" s="32">
        <f t="shared" si="5"/>
        <v>1288333</v>
      </c>
      <c r="AA50" s="16">
        <f t="shared" si="6"/>
        <v>0</v>
      </c>
    </row>
    <row r="51" spans="1:27" ht="12.75">
      <c r="A51" s="34" t="str">
        <f>+'Original ABG Allocation'!A50</f>
        <v>45</v>
      </c>
      <c r="B51" s="34" t="str">
        <f>+'Original ABG Allocation'!B50</f>
        <v>ARMSTRONG</v>
      </c>
      <c r="C51" s="162">
        <v>1577423</v>
      </c>
      <c r="D51" s="164">
        <v>402842</v>
      </c>
      <c r="E51" s="164">
        <v>5670</v>
      </c>
      <c r="F51" s="162">
        <v>8669</v>
      </c>
      <c r="G51" s="164">
        <f t="shared" si="7"/>
        <v>1994604</v>
      </c>
      <c r="H51" s="71"/>
      <c r="I51" s="162">
        <v>0</v>
      </c>
      <c r="J51" s="162">
        <v>-16295</v>
      </c>
      <c r="K51" s="162">
        <v>47</v>
      </c>
      <c r="L51" s="162">
        <v>0</v>
      </c>
      <c r="M51" s="71">
        <f t="shared" si="3"/>
        <v>-16248</v>
      </c>
      <c r="N51" s="164">
        <f t="shared" si="4"/>
        <v>1978356</v>
      </c>
      <c r="O51" s="31">
        <v>0</v>
      </c>
      <c r="P51" s="31">
        <v>0</v>
      </c>
      <c r="Q51" s="31">
        <v>0</v>
      </c>
      <c r="R51" s="32">
        <v>0</v>
      </c>
      <c r="S51" s="32">
        <f t="shared" si="8"/>
        <v>1978356</v>
      </c>
      <c r="T51" s="16">
        <f t="shared" si="9"/>
        <v>0</v>
      </c>
      <c r="U51" s="53"/>
      <c r="V51" s="31">
        <v>0</v>
      </c>
      <c r="W51" s="31">
        <v>0</v>
      </c>
      <c r="X51" s="31">
        <v>0</v>
      </c>
      <c r="Y51" s="32">
        <v>0</v>
      </c>
      <c r="Z51" s="32">
        <f t="shared" si="5"/>
        <v>1978356</v>
      </c>
      <c r="AA51" s="16">
        <f t="shared" si="6"/>
        <v>0</v>
      </c>
    </row>
    <row r="52" spans="1:27" ht="12.75">
      <c r="A52" s="34" t="str">
        <f>+'Original ABG Allocation'!A51</f>
        <v>46</v>
      </c>
      <c r="B52" s="34" t="str">
        <f>+'Original ABG Allocation'!B51</f>
        <v>LAWRENCE</v>
      </c>
      <c r="C52" s="162">
        <v>1631216</v>
      </c>
      <c r="D52" s="164">
        <v>475163</v>
      </c>
      <c r="E52" s="164">
        <v>5950</v>
      </c>
      <c r="F52" s="162">
        <v>4154</v>
      </c>
      <c r="G52" s="164">
        <f t="shared" si="7"/>
        <v>2116483</v>
      </c>
      <c r="H52" s="71"/>
      <c r="I52" s="162">
        <v>0</v>
      </c>
      <c r="J52" s="162">
        <v>-23758</v>
      </c>
      <c r="K52" s="162">
        <v>25</v>
      </c>
      <c r="L52" s="162">
        <v>0</v>
      </c>
      <c r="M52" s="71">
        <f t="shared" si="3"/>
        <v>-23733</v>
      </c>
      <c r="N52" s="164">
        <f t="shared" si="4"/>
        <v>2092750</v>
      </c>
      <c r="O52" s="31">
        <v>0</v>
      </c>
      <c r="P52" s="31">
        <v>0</v>
      </c>
      <c r="Q52" s="31">
        <v>0</v>
      </c>
      <c r="R52" s="32">
        <v>0</v>
      </c>
      <c r="S52" s="32">
        <f t="shared" si="8"/>
        <v>2092750</v>
      </c>
      <c r="T52" s="16">
        <f t="shared" si="9"/>
        <v>0</v>
      </c>
      <c r="U52" s="53"/>
      <c r="V52" s="31">
        <v>0</v>
      </c>
      <c r="W52" s="31">
        <v>0</v>
      </c>
      <c r="X52" s="31">
        <v>0</v>
      </c>
      <c r="Y52" s="32">
        <v>0</v>
      </c>
      <c r="Z52" s="32">
        <f t="shared" si="5"/>
        <v>2092750</v>
      </c>
      <c r="AA52" s="16">
        <f t="shared" si="6"/>
        <v>0</v>
      </c>
    </row>
    <row r="53" spans="1:27" ht="12.75">
      <c r="A53" s="34" t="str">
        <f>+'Original ABG Allocation'!A52</f>
        <v>47</v>
      </c>
      <c r="B53" s="34" t="str">
        <f>+'Original ABG Allocation'!B52</f>
        <v>MERCER</v>
      </c>
      <c r="C53" s="162">
        <v>1843078</v>
      </c>
      <c r="D53" s="164">
        <v>468578</v>
      </c>
      <c r="E53" s="164">
        <v>6510</v>
      </c>
      <c r="F53" s="162">
        <v>4727</v>
      </c>
      <c r="G53" s="164">
        <f t="shared" si="7"/>
        <v>2322893</v>
      </c>
      <c r="H53" s="71"/>
      <c r="I53" s="162">
        <v>0</v>
      </c>
      <c r="J53" s="162">
        <v>5364</v>
      </c>
      <c r="K53" s="162">
        <v>235</v>
      </c>
      <c r="L53" s="162">
        <v>0</v>
      </c>
      <c r="M53" s="71">
        <f t="shared" si="3"/>
        <v>5599</v>
      </c>
      <c r="N53" s="164">
        <f t="shared" si="4"/>
        <v>2328492</v>
      </c>
      <c r="O53" s="31">
        <v>0</v>
      </c>
      <c r="P53" s="31">
        <v>0</v>
      </c>
      <c r="Q53" s="31">
        <v>0</v>
      </c>
      <c r="R53" s="32">
        <v>0</v>
      </c>
      <c r="S53" s="32">
        <f t="shared" si="8"/>
        <v>2328492</v>
      </c>
      <c r="T53" s="16">
        <f t="shared" si="9"/>
        <v>0</v>
      </c>
      <c r="U53" s="53"/>
      <c r="V53" s="31">
        <v>0</v>
      </c>
      <c r="W53" s="31">
        <v>0</v>
      </c>
      <c r="X53" s="31">
        <v>0</v>
      </c>
      <c r="Y53" s="32">
        <v>0</v>
      </c>
      <c r="Z53" s="32">
        <f t="shared" si="5"/>
        <v>2328492</v>
      </c>
      <c r="AA53" s="16">
        <f t="shared" si="6"/>
        <v>0</v>
      </c>
    </row>
    <row r="54" spans="1:27" ht="12.75">
      <c r="A54" s="34" t="str">
        <f>+'Original ABG Allocation'!A53</f>
        <v>48</v>
      </c>
      <c r="B54" s="34" t="str">
        <f>+'Original ABG Allocation'!B53</f>
        <v>MONROE</v>
      </c>
      <c r="C54" s="162">
        <v>1319721</v>
      </c>
      <c r="D54" s="164">
        <v>327059</v>
      </c>
      <c r="E54" s="164">
        <v>4760</v>
      </c>
      <c r="F54" s="162">
        <v>4423</v>
      </c>
      <c r="G54" s="164">
        <f t="shared" si="7"/>
        <v>1655963</v>
      </c>
      <c r="H54" s="71"/>
      <c r="I54" s="162">
        <v>0</v>
      </c>
      <c r="J54" s="162">
        <v>74892</v>
      </c>
      <c r="K54" s="162">
        <v>1371</v>
      </c>
      <c r="L54" s="162">
        <v>0</v>
      </c>
      <c r="M54" s="71">
        <f t="shared" si="3"/>
        <v>76263</v>
      </c>
      <c r="N54" s="164">
        <f t="shared" si="4"/>
        <v>1732226</v>
      </c>
      <c r="O54" s="31">
        <v>0</v>
      </c>
      <c r="P54" s="31">
        <v>0</v>
      </c>
      <c r="Q54" s="31">
        <v>0</v>
      </c>
      <c r="R54" s="32">
        <v>0</v>
      </c>
      <c r="S54" s="32">
        <f t="shared" si="8"/>
        <v>1732226</v>
      </c>
      <c r="T54" s="16">
        <f t="shared" si="9"/>
        <v>0</v>
      </c>
      <c r="U54" s="53"/>
      <c r="V54" s="31">
        <v>0</v>
      </c>
      <c r="W54" s="31">
        <v>0</v>
      </c>
      <c r="X54" s="31">
        <v>0</v>
      </c>
      <c r="Y54" s="32">
        <v>0</v>
      </c>
      <c r="Z54" s="32">
        <f t="shared" si="5"/>
        <v>1732226</v>
      </c>
      <c r="AA54" s="16">
        <f t="shared" si="6"/>
        <v>0</v>
      </c>
    </row>
    <row r="55" spans="1:27" ht="12.75">
      <c r="A55" s="34" t="str">
        <f>+'Original ABG Allocation'!A54</f>
        <v>49</v>
      </c>
      <c r="B55" s="34" t="str">
        <f>+'Original ABG Allocation'!B54</f>
        <v>CLARION</v>
      </c>
      <c r="C55" s="162">
        <v>734688</v>
      </c>
      <c r="D55" s="164">
        <v>213617</v>
      </c>
      <c r="E55" s="164">
        <v>2730</v>
      </c>
      <c r="F55" s="162">
        <v>3651</v>
      </c>
      <c r="G55" s="164">
        <f t="shared" si="7"/>
        <v>954686</v>
      </c>
      <c r="H55" s="71"/>
      <c r="I55" s="162">
        <v>0</v>
      </c>
      <c r="J55" s="162">
        <v>-606</v>
      </c>
      <c r="K55" s="162">
        <v>116</v>
      </c>
      <c r="L55" s="162">
        <v>0</v>
      </c>
      <c r="M55" s="71">
        <f t="shared" si="3"/>
        <v>-490</v>
      </c>
      <c r="N55" s="164">
        <f t="shared" si="4"/>
        <v>954196</v>
      </c>
      <c r="O55" s="31">
        <v>0</v>
      </c>
      <c r="P55" s="31">
        <v>0</v>
      </c>
      <c r="Q55" s="31">
        <v>0</v>
      </c>
      <c r="R55" s="32">
        <v>0</v>
      </c>
      <c r="S55" s="32">
        <f t="shared" si="8"/>
        <v>954196</v>
      </c>
      <c r="T55" s="16">
        <f t="shared" si="9"/>
        <v>0</v>
      </c>
      <c r="U55" s="53"/>
      <c r="V55" s="31">
        <v>0</v>
      </c>
      <c r="W55" s="31">
        <v>0</v>
      </c>
      <c r="X55" s="31">
        <v>0</v>
      </c>
      <c r="Y55" s="32">
        <v>0</v>
      </c>
      <c r="Z55" s="32">
        <f t="shared" si="5"/>
        <v>954196</v>
      </c>
      <c r="AA55" s="16">
        <f t="shared" si="6"/>
        <v>0</v>
      </c>
    </row>
    <row r="56" spans="1:27" ht="12.75">
      <c r="A56" s="34" t="str">
        <f>+'Original ABG Allocation'!A55</f>
        <v>50</v>
      </c>
      <c r="B56" s="34" t="str">
        <f>+'Original ABG Allocation'!B55</f>
        <v>BUTLER</v>
      </c>
      <c r="C56" s="162">
        <v>1940067</v>
      </c>
      <c r="D56" s="164">
        <v>590967</v>
      </c>
      <c r="E56" s="164">
        <v>7140</v>
      </c>
      <c r="F56" s="162">
        <v>8696</v>
      </c>
      <c r="G56" s="164">
        <f t="shared" si="7"/>
        <v>2546870</v>
      </c>
      <c r="H56" s="71"/>
      <c r="I56" s="162">
        <v>0</v>
      </c>
      <c r="J56" s="162">
        <v>12595</v>
      </c>
      <c r="K56" s="162">
        <v>645</v>
      </c>
      <c r="L56" s="162">
        <v>0</v>
      </c>
      <c r="M56" s="71">
        <f t="shared" si="3"/>
        <v>13240</v>
      </c>
      <c r="N56" s="164">
        <f t="shared" si="4"/>
        <v>2560110</v>
      </c>
      <c r="O56" s="31">
        <v>0</v>
      </c>
      <c r="P56" s="31">
        <v>0</v>
      </c>
      <c r="Q56" s="31">
        <v>0</v>
      </c>
      <c r="R56" s="32">
        <v>0</v>
      </c>
      <c r="S56" s="32">
        <f t="shared" si="8"/>
        <v>2560110</v>
      </c>
      <c r="T56" s="16">
        <f t="shared" si="9"/>
        <v>0</v>
      </c>
      <c r="U56" s="53"/>
      <c r="V56" s="31">
        <v>0</v>
      </c>
      <c r="W56" s="31">
        <v>0</v>
      </c>
      <c r="X56" s="31">
        <v>0</v>
      </c>
      <c r="Y56" s="32">
        <v>0</v>
      </c>
      <c r="Z56" s="32">
        <f t="shared" si="5"/>
        <v>2560110</v>
      </c>
      <c r="AA56" s="16">
        <f t="shared" si="6"/>
        <v>0</v>
      </c>
    </row>
    <row r="57" spans="1:27" ht="12.75">
      <c r="A57" s="34" t="str">
        <f>+'Original ABG Allocation'!A56</f>
        <v>51</v>
      </c>
      <c r="B57" s="34" t="str">
        <f>+'Original ABG Allocation'!B56</f>
        <v>POTTER</v>
      </c>
      <c r="C57" s="162">
        <v>445802</v>
      </c>
      <c r="D57" s="164">
        <v>133993</v>
      </c>
      <c r="E57" s="164">
        <v>1680</v>
      </c>
      <c r="F57" s="162">
        <v>8487</v>
      </c>
      <c r="G57" s="164">
        <f t="shared" si="7"/>
        <v>589962</v>
      </c>
      <c r="H57" s="71"/>
      <c r="I57" s="162">
        <v>0</v>
      </c>
      <c r="J57" s="162">
        <v>-6699</v>
      </c>
      <c r="K57" s="162">
        <v>-84</v>
      </c>
      <c r="L57" s="162">
        <v>0</v>
      </c>
      <c r="M57" s="71">
        <f t="shared" si="3"/>
        <v>-6783</v>
      </c>
      <c r="N57" s="164">
        <f t="shared" si="4"/>
        <v>583179</v>
      </c>
      <c r="O57" s="31">
        <v>0</v>
      </c>
      <c r="P57" s="31">
        <v>0</v>
      </c>
      <c r="Q57" s="31">
        <v>0</v>
      </c>
      <c r="R57" s="32">
        <v>0</v>
      </c>
      <c r="S57" s="32">
        <f t="shared" si="8"/>
        <v>583179</v>
      </c>
      <c r="T57" s="16">
        <f t="shared" si="9"/>
        <v>0</v>
      </c>
      <c r="U57" s="53"/>
      <c r="V57" s="31">
        <v>0</v>
      </c>
      <c r="W57" s="31">
        <v>0</v>
      </c>
      <c r="X57" s="31">
        <v>0</v>
      </c>
      <c r="Y57" s="32">
        <v>0</v>
      </c>
      <c r="Z57" s="32">
        <f t="shared" si="5"/>
        <v>583179</v>
      </c>
      <c r="AA57" s="16">
        <f t="shared" si="6"/>
        <v>0</v>
      </c>
    </row>
    <row r="58" spans="1:27" ht="12.75">
      <c r="A58" s="34" t="str">
        <f>+'Original ABG Allocation'!A57</f>
        <v>52</v>
      </c>
      <c r="B58" s="34" t="str">
        <f>+'Original ABG Allocation'!B57</f>
        <v>WAYNE</v>
      </c>
      <c r="C58" s="162">
        <v>996956</v>
      </c>
      <c r="D58" s="164">
        <v>174813</v>
      </c>
      <c r="E58" s="164">
        <v>3290</v>
      </c>
      <c r="F58" s="162">
        <v>3813</v>
      </c>
      <c r="G58" s="165">
        <f t="shared" si="7"/>
        <v>1178872</v>
      </c>
      <c r="H58" s="71"/>
      <c r="I58" s="163">
        <v>0</v>
      </c>
      <c r="J58" s="163">
        <v>27465</v>
      </c>
      <c r="K58" s="163">
        <v>341</v>
      </c>
      <c r="L58" s="163">
        <v>0</v>
      </c>
      <c r="M58" s="73">
        <f t="shared" si="3"/>
        <v>27806</v>
      </c>
      <c r="N58" s="163">
        <f t="shared" si="4"/>
        <v>1206678</v>
      </c>
      <c r="O58" s="33">
        <v>0</v>
      </c>
      <c r="P58" s="33">
        <v>0</v>
      </c>
      <c r="Q58" s="33">
        <v>0</v>
      </c>
      <c r="R58" s="40">
        <v>0</v>
      </c>
      <c r="S58" s="40">
        <f t="shared" si="8"/>
        <v>1206678</v>
      </c>
      <c r="T58" s="41">
        <f t="shared" si="9"/>
        <v>0</v>
      </c>
      <c r="U58" s="53"/>
      <c r="V58" s="33">
        <v>0</v>
      </c>
      <c r="W58" s="33">
        <v>0</v>
      </c>
      <c r="X58" s="33">
        <v>0</v>
      </c>
      <c r="Y58" s="40">
        <v>0</v>
      </c>
      <c r="Z58" s="40">
        <f t="shared" si="5"/>
        <v>1206678</v>
      </c>
      <c r="AA58" s="41">
        <f t="shared" si="6"/>
        <v>0</v>
      </c>
    </row>
    <row r="59" spans="2:27" ht="13.5" thickBot="1">
      <c r="B59" s="37" t="s">
        <v>147</v>
      </c>
      <c r="C59" s="166">
        <f>SUM(C7:C58)</f>
        <v>203633475</v>
      </c>
      <c r="D59" s="167">
        <f>SUM(D7:D58)</f>
        <v>46075000</v>
      </c>
      <c r="E59" s="167">
        <f>SUM(E7:E58)</f>
        <v>700000</v>
      </c>
      <c r="F59" s="167">
        <f>SUM(F7:F58)</f>
        <v>867000</v>
      </c>
      <c r="G59" s="168">
        <f>SUM(G7:G58)</f>
        <v>251275475</v>
      </c>
      <c r="H59" s="71"/>
      <c r="I59" s="168">
        <f aca="true" t="shared" si="10" ref="I59:T59">SUM(I7:I58)</f>
        <v>0</v>
      </c>
      <c r="J59" s="168">
        <f>SUM(J7:J58)</f>
        <v>0</v>
      </c>
      <c r="K59" s="168">
        <f>SUM(K7:K58)</f>
        <v>0</v>
      </c>
      <c r="L59" s="168">
        <f t="shared" si="10"/>
        <v>0</v>
      </c>
      <c r="M59" s="167">
        <f>SUM(M7:M58)</f>
        <v>0</v>
      </c>
      <c r="N59" s="168">
        <f t="shared" si="10"/>
        <v>251275475</v>
      </c>
      <c r="O59" s="94">
        <f t="shared" si="10"/>
        <v>0</v>
      </c>
      <c r="P59" s="94">
        <f>SUM(P7:P58)</f>
        <v>0</v>
      </c>
      <c r="Q59" s="94"/>
      <c r="R59" s="94">
        <f t="shared" si="10"/>
        <v>0</v>
      </c>
      <c r="S59" s="94">
        <f t="shared" si="10"/>
        <v>251275475</v>
      </c>
      <c r="T59" s="94">
        <f t="shared" si="10"/>
        <v>0</v>
      </c>
      <c r="U59" s="102"/>
      <c r="V59" s="94">
        <f>SUM(V7:V58)</f>
        <v>0</v>
      </c>
      <c r="W59" s="94">
        <f>SUM(W7:W58)</f>
        <v>0</v>
      </c>
      <c r="X59" s="94"/>
      <c r="Y59" s="94">
        <f>SUM(Y7:Y58)</f>
        <v>0</v>
      </c>
      <c r="Z59" s="94">
        <f>SUM(Z7:Z58)</f>
        <v>251275475</v>
      </c>
      <c r="AA59" s="94">
        <f>SUM(AA7:AA58)</f>
        <v>0</v>
      </c>
    </row>
    <row r="60" ht="13.5" thickTop="1"/>
  </sheetData>
  <sheetProtection password="EB95" sheet="1"/>
  <mergeCells count="4">
    <mergeCell ref="C4:G4"/>
    <mergeCell ref="I4:N4"/>
    <mergeCell ref="O4:T4"/>
    <mergeCell ref="V4:AA4"/>
  </mergeCells>
  <printOptions/>
  <pageMargins left="0.1" right="0.1" top="0.25" bottom="0.75" header="0" footer="0.25"/>
  <pageSetup fitToHeight="1" fitToWidth="1" horizontalDpi="600" verticalDpi="600" orientation="landscape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3" width="14.8515625" style="1" customWidth="1"/>
    <col min="4" max="4" width="2.7109375" style="1" customWidth="1"/>
    <col min="5" max="5" width="15.28125" style="1" bestFit="1" customWidth="1"/>
    <col min="6" max="6" width="13.140625" style="1" customWidth="1"/>
    <col min="7" max="7" width="1.7109375" style="1" customWidth="1"/>
    <col min="8" max="8" width="12.421875" style="1" customWidth="1"/>
    <col min="9" max="9" width="10.57421875" style="1" customWidth="1"/>
    <col min="10" max="10" width="1.7109375" style="1" customWidth="1"/>
    <col min="11" max="11" width="12.421875" style="1" hidden="1" customWidth="1"/>
    <col min="12" max="12" width="10.57421875" style="1" hidden="1" customWidth="1"/>
    <col min="13" max="16" width="9.140625" style="3" customWidth="1"/>
    <col min="17" max="17" width="9.57421875" style="3" bestFit="1" customWidth="1"/>
    <col min="18" max="16384" width="9.140625" style="3" customWidth="1"/>
  </cols>
  <sheetData>
    <row r="1" spans="1:12" ht="12.75">
      <c r="A1" s="1" t="s">
        <v>76</v>
      </c>
      <c r="C1" s="116" t="s">
        <v>241</v>
      </c>
      <c r="D1" s="116"/>
      <c r="E1" s="116"/>
      <c r="F1" s="116"/>
      <c r="G1" s="116"/>
      <c r="H1" s="116"/>
      <c r="I1" s="116"/>
      <c r="K1" s="116"/>
      <c r="L1" s="116"/>
    </row>
    <row r="2" ht="12.75">
      <c r="A2" s="30" t="str">
        <f>+'Original ABG Allocation'!A3</f>
        <v>FY 2021-22</v>
      </c>
    </row>
    <row r="3" spans="2:12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6"/>
      <c r="C4" s="154" t="s">
        <v>161</v>
      </c>
      <c r="D4" s="6"/>
      <c r="E4" s="250" t="s">
        <v>151</v>
      </c>
      <c r="F4" s="252"/>
      <c r="G4" s="14"/>
      <c r="H4" s="250" t="s">
        <v>153</v>
      </c>
      <c r="I4" s="252"/>
      <c r="J4" s="6"/>
      <c r="K4" s="250" t="s">
        <v>227</v>
      </c>
      <c r="L4" s="252"/>
    </row>
    <row r="5" spans="2:12" ht="12.75">
      <c r="B5" s="17"/>
      <c r="C5" s="155" t="s">
        <v>162</v>
      </c>
      <c r="D5" s="23"/>
      <c r="E5" s="185" t="s">
        <v>248</v>
      </c>
      <c r="F5" s="112"/>
      <c r="G5" s="23"/>
      <c r="H5" s="23"/>
      <c r="I5" s="23"/>
      <c r="J5" s="17"/>
      <c r="K5" s="23"/>
      <c r="L5" s="23"/>
    </row>
    <row r="6" spans="2:12" ht="12.75">
      <c r="B6" s="17"/>
      <c r="D6" s="23"/>
      <c r="E6" s="60" t="s">
        <v>274</v>
      </c>
      <c r="F6" s="60" t="s">
        <v>22</v>
      </c>
      <c r="G6" s="2"/>
      <c r="H6" s="2" t="s">
        <v>248</v>
      </c>
      <c r="I6" s="23" t="s">
        <v>244</v>
      </c>
      <c r="K6" s="2" t="s">
        <v>78</v>
      </c>
      <c r="L6" s="23" t="s">
        <v>156</v>
      </c>
    </row>
    <row r="7" spans="1:17" ht="12.75">
      <c r="A7" s="34" t="str">
        <f>+'Original ABG Allocation'!A6</f>
        <v>01</v>
      </c>
      <c r="B7" s="34" t="str">
        <f>+'Original ABG Allocation'!B6</f>
        <v>ERIE</v>
      </c>
      <c r="C7" s="169">
        <f>+'Original ABG Allocation'!D6</f>
        <v>156011</v>
      </c>
      <c r="D7" s="71"/>
      <c r="E7" s="71">
        <v>-117011</v>
      </c>
      <c r="F7" s="71">
        <f aca="true" t="shared" si="0" ref="F7:F38">C7+E7</f>
        <v>39000</v>
      </c>
      <c r="G7" s="16"/>
      <c r="H7" s="31">
        <v>0</v>
      </c>
      <c r="I7" s="31">
        <f>F7+H7</f>
        <v>39000</v>
      </c>
      <c r="K7" s="16">
        <v>0</v>
      </c>
      <c r="L7" s="31">
        <f aca="true" t="shared" si="1" ref="L7:L58">I7+K7</f>
        <v>39000</v>
      </c>
      <c r="Q7" s="162"/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169">
        <f>+'Original ABG Allocation'!D7</f>
        <v>94962</v>
      </c>
      <c r="D8" s="71"/>
      <c r="E8" s="71">
        <v>-71223</v>
      </c>
      <c r="F8" s="71">
        <f t="shared" si="0"/>
        <v>23739</v>
      </c>
      <c r="G8" s="16"/>
      <c r="H8" s="31">
        <v>0</v>
      </c>
      <c r="I8" s="31">
        <f aca="true" t="shared" si="2" ref="I8:I58">F8+H8</f>
        <v>23739</v>
      </c>
      <c r="K8" s="16">
        <v>0</v>
      </c>
      <c r="L8" s="31">
        <f t="shared" si="1"/>
        <v>23739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169">
        <f>+'Original ABG Allocation'!D8</f>
        <v>104392</v>
      </c>
      <c r="D9" s="71"/>
      <c r="E9" s="71">
        <v>-78295</v>
      </c>
      <c r="F9" s="71">
        <f t="shared" si="0"/>
        <v>26097</v>
      </c>
      <c r="G9" s="16"/>
      <c r="H9" s="31">
        <v>0</v>
      </c>
      <c r="I9" s="31">
        <f t="shared" si="2"/>
        <v>26097</v>
      </c>
      <c r="K9" s="16">
        <v>0</v>
      </c>
      <c r="L9" s="31">
        <f t="shared" si="1"/>
        <v>26097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169">
        <f>+'Original ABG Allocation'!D9</f>
        <v>120693</v>
      </c>
      <c r="D10" s="71"/>
      <c r="E10" s="71">
        <v>-90522</v>
      </c>
      <c r="F10" s="71">
        <f t="shared" si="0"/>
        <v>30171</v>
      </c>
      <c r="G10" s="16"/>
      <c r="H10" s="31">
        <v>0</v>
      </c>
      <c r="I10" s="31">
        <f t="shared" si="2"/>
        <v>30171</v>
      </c>
      <c r="K10" s="16">
        <v>0</v>
      </c>
      <c r="L10" s="31">
        <f t="shared" si="1"/>
        <v>30171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169">
        <f>+'Original ABG Allocation'!D10</f>
        <v>72332</v>
      </c>
      <c r="D11" s="71"/>
      <c r="E11" s="71">
        <v>-54251</v>
      </c>
      <c r="F11" s="71">
        <f t="shared" si="0"/>
        <v>18081</v>
      </c>
      <c r="G11" s="16"/>
      <c r="H11" s="31">
        <v>0</v>
      </c>
      <c r="I11" s="31">
        <f t="shared" si="2"/>
        <v>18081</v>
      </c>
      <c r="K11" s="16">
        <v>0</v>
      </c>
      <c r="L11" s="31">
        <f t="shared" si="1"/>
        <v>18081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169">
        <f>+'Original ABG Allocation'!D11</f>
        <v>1024598</v>
      </c>
      <c r="D12" s="71"/>
      <c r="E12" s="71">
        <v>-768449</v>
      </c>
      <c r="F12" s="71">
        <f t="shared" si="0"/>
        <v>256149</v>
      </c>
      <c r="G12" s="16"/>
      <c r="H12" s="31">
        <v>0</v>
      </c>
      <c r="I12" s="31">
        <f t="shared" si="2"/>
        <v>256149</v>
      </c>
      <c r="K12" s="16">
        <v>0</v>
      </c>
      <c r="L12" s="31">
        <f t="shared" si="1"/>
        <v>256149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169">
        <f>+'Original ABG Allocation'!D12</f>
        <v>279704</v>
      </c>
      <c r="D13" s="71"/>
      <c r="E13" s="71">
        <v>-209780</v>
      </c>
      <c r="F13" s="71">
        <f t="shared" si="0"/>
        <v>69924</v>
      </c>
      <c r="G13" s="16"/>
      <c r="H13" s="31">
        <v>0</v>
      </c>
      <c r="I13" s="31">
        <f t="shared" si="2"/>
        <v>69924</v>
      </c>
      <c r="K13" s="16">
        <v>0</v>
      </c>
      <c r="L13" s="31">
        <f t="shared" si="1"/>
        <v>69924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169">
        <f>+'Original ABG Allocation'!D13</f>
        <v>393598</v>
      </c>
      <c r="D14" s="71"/>
      <c r="E14" s="71">
        <v>-295201</v>
      </c>
      <c r="F14" s="71">
        <f t="shared" si="0"/>
        <v>98397</v>
      </c>
      <c r="G14" s="16"/>
      <c r="H14" s="31">
        <v>0</v>
      </c>
      <c r="I14" s="31">
        <f t="shared" si="2"/>
        <v>98397</v>
      </c>
      <c r="K14" s="16">
        <v>0</v>
      </c>
      <c r="L14" s="31">
        <f t="shared" si="1"/>
        <v>98397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169">
        <f>+'Original ABG Allocation'!D14</f>
        <v>81631</v>
      </c>
      <c r="D15" s="71"/>
      <c r="E15" s="71">
        <v>-61225</v>
      </c>
      <c r="F15" s="71">
        <f t="shared" si="0"/>
        <v>20406</v>
      </c>
      <c r="G15" s="16"/>
      <c r="H15" s="31">
        <v>0</v>
      </c>
      <c r="I15" s="31">
        <f t="shared" si="2"/>
        <v>20406</v>
      </c>
      <c r="K15" s="16">
        <v>0</v>
      </c>
      <c r="L15" s="31">
        <f t="shared" si="1"/>
        <v>20406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169">
        <f>+'Original ABG Allocation'!D15</f>
        <v>140343</v>
      </c>
      <c r="D16" s="71"/>
      <c r="E16" s="71">
        <v>-105258</v>
      </c>
      <c r="F16" s="71">
        <f t="shared" si="0"/>
        <v>35085</v>
      </c>
      <c r="G16" s="16"/>
      <c r="H16" s="31">
        <v>0</v>
      </c>
      <c r="I16" s="31">
        <f t="shared" si="2"/>
        <v>35085</v>
      </c>
      <c r="K16" s="16">
        <v>0</v>
      </c>
      <c r="L16" s="31">
        <f t="shared" si="1"/>
        <v>35085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169">
        <f>+'Original ABG Allocation'!D16</f>
        <v>114081</v>
      </c>
      <c r="D17" s="71"/>
      <c r="E17" s="71">
        <v>-85563</v>
      </c>
      <c r="F17" s="71">
        <f t="shared" si="0"/>
        <v>28518</v>
      </c>
      <c r="G17" s="16"/>
      <c r="H17" s="31">
        <v>0</v>
      </c>
      <c r="I17" s="31">
        <f t="shared" si="2"/>
        <v>28518</v>
      </c>
      <c r="K17" s="16">
        <v>0</v>
      </c>
      <c r="L17" s="31">
        <f t="shared" si="1"/>
        <v>28518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169">
        <f>+'Original ABG Allocation'!D17</f>
        <v>120022</v>
      </c>
      <c r="D18" s="71"/>
      <c r="E18" s="71">
        <v>-90019</v>
      </c>
      <c r="F18" s="71">
        <f t="shared" si="0"/>
        <v>30003</v>
      </c>
      <c r="G18" s="16"/>
      <c r="H18" s="31">
        <v>0</v>
      </c>
      <c r="I18" s="31">
        <f t="shared" si="2"/>
        <v>30003</v>
      </c>
      <c r="K18" s="16">
        <v>0</v>
      </c>
      <c r="L18" s="31">
        <f t="shared" si="1"/>
        <v>30003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169">
        <f>+'Original ABG Allocation'!D18</f>
        <v>45132</v>
      </c>
      <c r="D19" s="71"/>
      <c r="E19" s="71">
        <v>-33849</v>
      </c>
      <c r="F19" s="71">
        <f t="shared" si="0"/>
        <v>11283</v>
      </c>
      <c r="G19" s="16"/>
      <c r="H19" s="31">
        <v>0</v>
      </c>
      <c r="I19" s="31">
        <f t="shared" si="2"/>
        <v>11283</v>
      </c>
      <c r="K19" s="16">
        <v>0</v>
      </c>
      <c r="L19" s="31">
        <f t="shared" si="1"/>
        <v>11283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169">
        <f>+'Original ABG Allocation'!D19</f>
        <v>117392</v>
      </c>
      <c r="D20" s="71"/>
      <c r="E20" s="71">
        <v>-88046</v>
      </c>
      <c r="F20" s="71">
        <f t="shared" si="0"/>
        <v>29346</v>
      </c>
      <c r="G20" s="16"/>
      <c r="H20" s="31">
        <v>0</v>
      </c>
      <c r="I20" s="31">
        <f t="shared" si="2"/>
        <v>29346</v>
      </c>
      <c r="K20" s="16">
        <v>0</v>
      </c>
      <c r="L20" s="31">
        <f t="shared" si="1"/>
        <v>29346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169">
        <f>+'Original ABG Allocation'!D20</f>
        <v>66474</v>
      </c>
      <c r="D21" s="71"/>
      <c r="E21" s="71">
        <v>-49857</v>
      </c>
      <c r="F21" s="71">
        <f t="shared" si="0"/>
        <v>16617</v>
      </c>
      <c r="G21" s="16"/>
      <c r="H21" s="31">
        <v>0</v>
      </c>
      <c r="I21" s="31">
        <f t="shared" si="2"/>
        <v>16617</v>
      </c>
      <c r="K21" s="16">
        <v>0</v>
      </c>
      <c r="L21" s="31">
        <f t="shared" si="1"/>
        <v>16617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169">
        <f>+'Original ABG Allocation'!D21</f>
        <v>122953</v>
      </c>
      <c r="D22" s="71"/>
      <c r="E22" s="71">
        <v>-92215</v>
      </c>
      <c r="F22" s="71">
        <f t="shared" si="0"/>
        <v>30738</v>
      </c>
      <c r="G22" s="16"/>
      <c r="H22" s="31">
        <v>0</v>
      </c>
      <c r="I22" s="31">
        <f t="shared" si="2"/>
        <v>30738</v>
      </c>
      <c r="K22" s="16">
        <v>0</v>
      </c>
      <c r="L22" s="31">
        <f t="shared" si="1"/>
        <v>30738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169">
        <f>+'Original ABG Allocation'!D22</f>
        <v>41818</v>
      </c>
      <c r="D23" s="71"/>
      <c r="E23" s="71">
        <v>-31366</v>
      </c>
      <c r="F23" s="71">
        <f t="shared" si="0"/>
        <v>10452</v>
      </c>
      <c r="G23" s="16"/>
      <c r="H23" s="31">
        <v>0</v>
      </c>
      <c r="I23" s="31">
        <f t="shared" si="2"/>
        <v>10452</v>
      </c>
      <c r="K23" s="16">
        <v>0</v>
      </c>
      <c r="L23" s="31">
        <f t="shared" si="1"/>
        <v>10452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169">
        <f>+'Original ABG Allocation'!D23</f>
        <v>64859</v>
      </c>
      <c r="D24" s="71"/>
      <c r="E24" s="71">
        <v>-48647</v>
      </c>
      <c r="F24" s="71">
        <f t="shared" si="0"/>
        <v>16212</v>
      </c>
      <c r="G24" s="16"/>
      <c r="H24" s="31">
        <v>0</v>
      </c>
      <c r="I24" s="31">
        <f t="shared" si="2"/>
        <v>16212</v>
      </c>
      <c r="K24" s="16">
        <v>0</v>
      </c>
      <c r="L24" s="31">
        <f t="shared" si="1"/>
        <v>16212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169">
        <f>+'Original ABG Allocation'!D24</f>
        <v>83393</v>
      </c>
      <c r="D25" s="71"/>
      <c r="E25" s="71">
        <v>-62546</v>
      </c>
      <c r="F25" s="71">
        <f t="shared" si="0"/>
        <v>20847</v>
      </c>
      <c r="G25" s="16"/>
      <c r="H25" s="31">
        <v>0</v>
      </c>
      <c r="I25" s="31">
        <f t="shared" si="2"/>
        <v>20847</v>
      </c>
      <c r="K25" s="16">
        <v>0</v>
      </c>
      <c r="L25" s="31">
        <f t="shared" si="1"/>
        <v>20847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169">
        <f>+'Original ABG Allocation'!D25</f>
        <v>39383</v>
      </c>
      <c r="D26" s="71"/>
      <c r="E26" s="71">
        <v>-29540</v>
      </c>
      <c r="F26" s="71">
        <f t="shared" si="0"/>
        <v>9843</v>
      </c>
      <c r="G26" s="16"/>
      <c r="H26" s="31">
        <v>0</v>
      </c>
      <c r="I26" s="31">
        <f t="shared" si="2"/>
        <v>9843</v>
      </c>
      <c r="K26" s="16">
        <v>0</v>
      </c>
      <c r="L26" s="31">
        <f t="shared" si="1"/>
        <v>9843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169">
        <f>+'Original ABG Allocation'!D26</f>
        <v>80733</v>
      </c>
      <c r="D27" s="71"/>
      <c r="E27" s="71">
        <v>-60552</v>
      </c>
      <c r="F27" s="71">
        <f t="shared" si="0"/>
        <v>20181</v>
      </c>
      <c r="G27" s="16"/>
      <c r="H27" s="31">
        <v>0</v>
      </c>
      <c r="I27" s="31">
        <f t="shared" si="2"/>
        <v>20181</v>
      </c>
      <c r="K27" s="16">
        <v>0</v>
      </c>
      <c r="L27" s="31">
        <f t="shared" si="1"/>
        <v>20181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169">
        <f>+'Original ABG Allocation'!D27</f>
        <v>25396</v>
      </c>
      <c r="D28" s="71"/>
      <c r="E28" s="71">
        <v>-19048</v>
      </c>
      <c r="F28" s="71">
        <f t="shared" si="0"/>
        <v>6348</v>
      </c>
      <c r="G28" s="16"/>
      <c r="H28" s="31">
        <v>0</v>
      </c>
      <c r="I28" s="31">
        <f t="shared" si="2"/>
        <v>6348</v>
      </c>
      <c r="K28" s="16">
        <v>0</v>
      </c>
      <c r="L28" s="31">
        <f t="shared" si="1"/>
        <v>6348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169">
        <f>+'Original ABG Allocation'!D28</f>
        <v>171730</v>
      </c>
      <c r="D29" s="71"/>
      <c r="E29" s="71">
        <v>-128800</v>
      </c>
      <c r="F29" s="71">
        <f t="shared" si="0"/>
        <v>42930</v>
      </c>
      <c r="G29" s="16"/>
      <c r="H29" s="31">
        <v>0</v>
      </c>
      <c r="I29" s="31">
        <f t="shared" si="2"/>
        <v>42930</v>
      </c>
      <c r="K29" s="16">
        <v>0</v>
      </c>
      <c r="L29" s="31">
        <f t="shared" si="1"/>
        <v>42930</v>
      </c>
    </row>
    <row r="30" spans="1:12" ht="12.75">
      <c r="A30" s="34" t="str">
        <f>+'Original ABG Allocation'!A29</f>
        <v>24</v>
      </c>
      <c r="B30" s="34" t="str">
        <f>+'Original ABG Allocation'!B29</f>
        <v>LEBANON</v>
      </c>
      <c r="C30" s="169">
        <f>+'Original ABG Allocation'!D29</f>
        <v>68543</v>
      </c>
      <c r="D30" s="71"/>
      <c r="E30" s="71">
        <v>-51410</v>
      </c>
      <c r="F30" s="71">
        <f t="shared" si="0"/>
        <v>17133</v>
      </c>
      <c r="G30" s="16"/>
      <c r="H30" s="31">
        <v>0</v>
      </c>
      <c r="I30" s="31">
        <f t="shared" si="2"/>
        <v>17133</v>
      </c>
      <c r="K30" s="16">
        <v>0</v>
      </c>
      <c r="L30" s="31">
        <f t="shared" si="1"/>
        <v>17133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169">
        <f>+'Original ABG Allocation'!D30</f>
        <v>199228</v>
      </c>
      <c r="D31" s="71"/>
      <c r="E31" s="71">
        <v>-149422</v>
      </c>
      <c r="F31" s="71">
        <f t="shared" si="0"/>
        <v>49806</v>
      </c>
      <c r="G31" s="16"/>
      <c r="H31" s="31">
        <v>0</v>
      </c>
      <c r="I31" s="31">
        <f t="shared" si="2"/>
        <v>49806</v>
      </c>
      <c r="K31" s="16">
        <v>0</v>
      </c>
      <c r="L31" s="31">
        <f t="shared" si="1"/>
        <v>49806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169">
        <f>+'Original ABG Allocation'!D31</f>
        <v>198436</v>
      </c>
      <c r="D32" s="71"/>
      <c r="E32" s="71">
        <v>-148828</v>
      </c>
      <c r="F32" s="71">
        <f t="shared" si="0"/>
        <v>49608</v>
      </c>
      <c r="G32" s="16"/>
      <c r="H32" s="31">
        <v>0</v>
      </c>
      <c r="I32" s="31">
        <f t="shared" si="2"/>
        <v>49608</v>
      </c>
      <c r="K32" s="16">
        <v>0</v>
      </c>
      <c r="L32" s="31">
        <f t="shared" si="1"/>
        <v>49608</v>
      </c>
    </row>
    <row r="33" spans="1:12" ht="12.75">
      <c r="A33" s="34" t="str">
        <f>+'Original ABG Allocation'!A32</f>
        <v>27</v>
      </c>
      <c r="B33" s="34" t="str">
        <f>+'Original ABG Allocation'!B32</f>
        <v>CHESTER</v>
      </c>
      <c r="C33" s="169">
        <f>+'Original ABG Allocation'!D32</f>
        <v>114753</v>
      </c>
      <c r="D33" s="71"/>
      <c r="E33" s="71">
        <v>-86067</v>
      </c>
      <c r="F33" s="71">
        <f t="shared" si="0"/>
        <v>28686</v>
      </c>
      <c r="G33" s="16"/>
      <c r="H33" s="31">
        <v>0</v>
      </c>
      <c r="I33" s="31">
        <f t="shared" si="2"/>
        <v>28686</v>
      </c>
      <c r="K33" s="16">
        <v>0</v>
      </c>
      <c r="L33" s="31">
        <f t="shared" si="1"/>
        <v>28686</v>
      </c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169">
        <f>+'Original ABG Allocation'!D33</f>
        <v>236029</v>
      </c>
      <c r="D34" s="71"/>
      <c r="E34" s="71">
        <v>-177022</v>
      </c>
      <c r="F34" s="71">
        <f t="shared" si="0"/>
        <v>59007</v>
      </c>
      <c r="G34" s="16"/>
      <c r="H34" s="31">
        <v>0</v>
      </c>
      <c r="I34" s="31">
        <f t="shared" si="2"/>
        <v>59007</v>
      </c>
      <c r="K34" s="16">
        <v>0</v>
      </c>
      <c r="L34" s="31">
        <f t="shared" si="1"/>
        <v>59007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169">
        <f>+'Original ABG Allocation'!D34</f>
        <v>206856</v>
      </c>
      <c r="D35" s="71"/>
      <c r="E35" s="71">
        <v>-155142</v>
      </c>
      <c r="F35" s="71">
        <f t="shared" si="0"/>
        <v>51714</v>
      </c>
      <c r="G35" s="16"/>
      <c r="H35" s="31">
        <v>0</v>
      </c>
      <c r="I35" s="31">
        <f t="shared" si="2"/>
        <v>51714</v>
      </c>
      <c r="K35" s="16">
        <v>0</v>
      </c>
      <c r="L35" s="31">
        <f t="shared" si="1"/>
        <v>51714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169">
        <f>+'Original ABG Allocation'!D35</f>
        <v>278240</v>
      </c>
      <c r="D36" s="71"/>
      <c r="E36" s="71">
        <v>-208682</v>
      </c>
      <c r="F36" s="71">
        <f t="shared" si="0"/>
        <v>69558</v>
      </c>
      <c r="G36" s="16"/>
      <c r="H36" s="31">
        <v>0</v>
      </c>
      <c r="I36" s="31">
        <f t="shared" si="2"/>
        <v>69558</v>
      </c>
      <c r="K36" s="16">
        <v>0</v>
      </c>
      <c r="L36" s="31">
        <f t="shared" si="1"/>
        <v>69558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169">
        <f>+'Original ABG Allocation'!D36</f>
        <v>1702584</v>
      </c>
      <c r="D37" s="71"/>
      <c r="E37" s="71">
        <v>-1276938</v>
      </c>
      <c r="F37" s="71">
        <f t="shared" si="0"/>
        <v>425646</v>
      </c>
      <c r="G37" s="16"/>
      <c r="H37" s="31">
        <v>0</v>
      </c>
      <c r="I37" s="31">
        <f t="shared" si="2"/>
        <v>425646</v>
      </c>
      <c r="K37" s="16">
        <v>0</v>
      </c>
      <c r="L37" s="31">
        <f t="shared" si="1"/>
        <v>425646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169">
        <f>+'Original ABG Allocation'!D37</f>
        <v>235166</v>
      </c>
      <c r="D38" s="71"/>
      <c r="E38" s="71">
        <v>-176375</v>
      </c>
      <c r="F38" s="71">
        <f t="shared" si="0"/>
        <v>58791</v>
      </c>
      <c r="G38" s="16"/>
      <c r="H38" s="31">
        <v>0</v>
      </c>
      <c r="I38" s="31">
        <f t="shared" si="2"/>
        <v>58791</v>
      </c>
      <c r="K38" s="16">
        <v>0</v>
      </c>
      <c r="L38" s="31">
        <f t="shared" si="1"/>
        <v>58791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169">
        <f>+'Original ABG Allocation'!D38</f>
        <v>172458</v>
      </c>
      <c r="D39" s="71"/>
      <c r="E39" s="71">
        <v>-129345</v>
      </c>
      <c r="F39" s="71">
        <f aca="true" t="shared" si="3" ref="F39:F58">C39+E39</f>
        <v>43113</v>
      </c>
      <c r="G39" s="16"/>
      <c r="H39" s="31">
        <v>0</v>
      </c>
      <c r="I39" s="31">
        <f t="shared" si="2"/>
        <v>43113</v>
      </c>
      <c r="K39" s="16">
        <v>0</v>
      </c>
      <c r="L39" s="31">
        <f t="shared" si="1"/>
        <v>43113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169">
        <f>+'Original ABG Allocation'!D39</f>
        <v>153486</v>
      </c>
      <c r="D40" s="71"/>
      <c r="E40" s="71">
        <v>-115116</v>
      </c>
      <c r="F40" s="71">
        <f t="shared" si="3"/>
        <v>38370</v>
      </c>
      <c r="G40" s="16"/>
      <c r="H40" s="31">
        <v>0</v>
      </c>
      <c r="I40" s="31">
        <f t="shared" si="2"/>
        <v>38370</v>
      </c>
      <c r="K40" s="16">
        <v>0</v>
      </c>
      <c r="L40" s="31">
        <f t="shared" si="1"/>
        <v>38370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169">
        <f>+'Original ABG Allocation'!D40</f>
        <v>25399</v>
      </c>
      <c r="D41" s="71"/>
      <c r="E41" s="71">
        <v>-19051</v>
      </c>
      <c r="F41" s="71">
        <f t="shared" si="3"/>
        <v>6348</v>
      </c>
      <c r="G41" s="16"/>
      <c r="H41" s="31">
        <v>0</v>
      </c>
      <c r="I41" s="31">
        <f t="shared" si="2"/>
        <v>6348</v>
      </c>
      <c r="K41" s="16">
        <v>0</v>
      </c>
      <c r="L41" s="31">
        <f t="shared" si="1"/>
        <v>6348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169">
        <f>+'Original ABG Allocation'!D41</f>
        <v>141181</v>
      </c>
      <c r="D42" s="71"/>
      <c r="E42" s="71">
        <v>-105886</v>
      </c>
      <c r="F42" s="71">
        <f t="shared" si="3"/>
        <v>35295</v>
      </c>
      <c r="G42" s="16"/>
      <c r="H42" s="31">
        <v>0</v>
      </c>
      <c r="I42" s="31">
        <f t="shared" si="2"/>
        <v>35295</v>
      </c>
      <c r="K42" s="16">
        <v>0</v>
      </c>
      <c r="L42" s="31">
        <f t="shared" si="1"/>
        <v>35295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169">
        <f>+'Original ABG Allocation'!D42</f>
        <v>343992</v>
      </c>
      <c r="D43" s="71"/>
      <c r="E43" s="71">
        <v>-257994</v>
      </c>
      <c r="F43" s="71">
        <f t="shared" si="3"/>
        <v>85998</v>
      </c>
      <c r="G43" s="16"/>
      <c r="H43" s="31">
        <v>0</v>
      </c>
      <c r="I43" s="31">
        <f t="shared" si="2"/>
        <v>85998</v>
      </c>
      <c r="K43" s="16">
        <v>0</v>
      </c>
      <c r="L43" s="31">
        <f t="shared" si="1"/>
        <v>85998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169">
        <f>+'Original ABG Allocation'!D43</f>
        <v>202907</v>
      </c>
      <c r="D44" s="71"/>
      <c r="E44" s="71">
        <v>-152183</v>
      </c>
      <c r="F44" s="71">
        <f t="shared" si="3"/>
        <v>50724</v>
      </c>
      <c r="G44" s="16"/>
      <c r="H44" s="31">
        <v>0</v>
      </c>
      <c r="I44" s="31">
        <f t="shared" si="2"/>
        <v>50724</v>
      </c>
      <c r="K44" s="16">
        <v>0</v>
      </c>
      <c r="L44" s="31">
        <f t="shared" si="1"/>
        <v>50724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169">
        <f>+'Original ABG Allocation'!D44</f>
        <v>44213</v>
      </c>
      <c r="D45" s="71"/>
      <c r="E45" s="71">
        <v>-33161</v>
      </c>
      <c r="F45" s="71">
        <f t="shared" si="3"/>
        <v>11052</v>
      </c>
      <c r="G45" s="16"/>
      <c r="H45" s="31">
        <v>0</v>
      </c>
      <c r="I45" s="31">
        <f t="shared" si="2"/>
        <v>11052</v>
      </c>
      <c r="K45" s="16">
        <v>0</v>
      </c>
      <c r="L45" s="31">
        <f t="shared" si="1"/>
        <v>11052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169">
        <f>+'Original ABG Allocation'!D45</f>
        <v>181495</v>
      </c>
      <c r="D46" s="71"/>
      <c r="E46" s="71">
        <v>-136123</v>
      </c>
      <c r="F46" s="71">
        <f t="shared" si="3"/>
        <v>45372</v>
      </c>
      <c r="G46" s="16"/>
      <c r="H46" s="31">
        <v>0</v>
      </c>
      <c r="I46" s="31">
        <f t="shared" si="2"/>
        <v>45372</v>
      </c>
      <c r="K46" s="16">
        <v>0</v>
      </c>
      <c r="L46" s="31">
        <f t="shared" si="1"/>
        <v>45372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169">
        <f>+'Original ABG Allocation'!D46</f>
        <v>79676</v>
      </c>
      <c r="D47" s="71"/>
      <c r="E47" s="71">
        <v>-59759</v>
      </c>
      <c r="F47" s="71">
        <f t="shared" si="3"/>
        <v>19917</v>
      </c>
      <c r="G47" s="16"/>
      <c r="H47" s="31">
        <v>0</v>
      </c>
      <c r="I47" s="31">
        <f t="shared" si="2"/>
        <v>19917</v>
      </c>
      <c r="K47" s="16">
        <v>0</v>
      </c>
      <c r="L47" s="31">
        <f t="shared" si="1"/>
        <v>19917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169">
        <f>+'Original ABG Allocation'!D47</f>
        <v>51609</v>
      </c>
      <c r="D48" s="71"/>
      <c r="E48" s="71">
        <v>-38709</v>
      </c>
      <c r="F48" s="71">
        <f t="shared" si="3"/>
        <v>12900</v>
      </c>
      <c r="G48" s="16"/>
      <c r="H48" s="31">
        <v>0</v>
      </c>
      <c r="I48" s="31">
        <f t="shared" si="2"/>
        <v>12900</v>
      </c>
      <c r="K48" s="16">
        <v>0</v>
      </c>
      <c r="L48" s="31">
        <f t="shared" si="1"/>
        <v>12900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169">
        <f>+'Original ABG Allocation'!D48</f>
        <v>34269</v>
      </c>
      <c r="D49" s="71"/>
      <c r="E49" s="71">
        <v>-25704</v>
      </c>
      <c r="F49" s="71">
        <f t="shared" si="3"/>
        <v>8565</v>
      </c>
      <c r="G49" s="16"/>
      <c r="H49" s="31">
        <v>0</v>
      </c>
      <c r="I49" s="31">
        <f t="shared" si="2"/>
        <v>8565</v>
      </c>
      <c r="K49" s="16">
        <v>0</v>
      </c>
      <c r="L49" s="31">
        <f t="shared" si="1"/>
        <v>8565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169">
        <f>+'Original ABG Allocation'!D49</f>
        <v>48574</v>
      </c>
      <c r="D50" s="71"/>
      <c r="E50" s="71">
        <v>-36433</v>
      </c>
      <c r="F50" s="71">
        <f t="shared" si="3"/>
        <v>12141</v>
      </c>
      <c r="G50" s="16"/>
      <c r="H50" s="31">
        <v>0</v>
      </c>
      <c r="I50" s="31">
        <f t="shared" si="2"/>
        <v>12141</v>
      </c>
      <c r="K50" s="16">
        <v>0</v>
      </c>
      <c r="L50" s="31">
        <f t="shared" si="1"/>
        <v>12141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169">
        <f>+'Original ABG Allocation'!D50</f>
        <v>75493</v>
      </c>
      <c r="D51" s="71"/>
      <c r="E51" s="71">
        <v>-56620</v>
      </c>
      <c r="F51" s="71">
        <f t="shared" si="3"/>
        <v>18873</v>
      </c>
      <c r="G51" s="16"/>
      <c r="H51" s="31">
        <v>0</v>
      </c>
      <c r="I51" s="31">
        <f t="shared" si="2"/>
        <v>18873</v>
      </c>
      <c r="K51" s="16">
        <v>0</v>
      </c>
      <c r="L51" s="31">
        <f t="shared" si="1"/>
        <v>18873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169">
        <f>+'Original ABG Allocation'!D51</f>
        <v>79407</v>
      </c>
      <c r="D52" s="71"/>
      <c r="E52" s="71">
        <v>-59556</v>
      </c>
      <c r="F52" s="71">
        <f t="shared" si="3"/>
        <v>19851</v>
      </c>
      <c r="G52" s="16"/>
      <c r="H52" s="31">
        <v>0</v>
      </c>
      <c r="I52" s="31">
        <f t="shared" si="2"/>
        <v>19851</v>
      </c>
      <c r="K52" s="16">
        <v>0</v>
      </c>
      <c r="L52" s="31">
        <f t="shared" si="1"/>
        <v>19851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169">
        <f>+'Original ABG Allocation'!D52</f>
        <v>80316</v>
      </c>
      <c r="D53" s="71"/>
      <c r="E53" s="71">
        <v>-60237</v>
      </c>
      <c r="F53" s="71">
        <f t="shared" si="3"/>
        <v>20079</v>
      </c>
      <c r="G53" s="16"/>
      <c r="H53" s="31">
        <v>0</v>
      </c>
      <c r="I53" s="31">
        <f t="shared" si="2"/>
        <v>20079</v>
      </c>
      <c r="K53" s="16">
        <v>0</v>
      </c>
      <c r="L53" s="31">
        <f t="shared" si="1"/>
        <v>20079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169">
        <f>+'Original ABG Allocation'!D53</f>
        <v>46961</v>
      </c>
      <c r="D54" s="71"/>
      <c r="E54" s="71">
        <v>-35222</v>
      </c>
      <c r="F54" s="71">
        <f t="shared" si="3"/>
        <v>11739</v>
      </c>
      <c r="G54" s="16"/>
      <c r="H54" s="31">
        <v>0</v>
      </c>
      <c r="I54" s="31">
        <f t="shared" si="2"/>
        <v>11739</v>
      </c>
      <c r="K54" s="16">
        <v>0</v>
      </c>
      <c r="L54" s="31">
        <f t="shared" si="1"/>
        <v>11739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169">
        <f>+'Original ABG Allocation'!D54</f>
        <v>32868</v>
      </c>
      <c r="D55" s="71"/>
      <c r="E55" s="71">
        <v>-24651</v>
      </c>
      <c r="F55" s="71">
        <f t="shared" si="3"/>
        <v>8217</v>
      </c>
      <c r="G55" s="16"/>
      <c r="H55" s="31">
        <v>0</v>
      </c>
      <c r="I55" s="31">
        <f t="shared" si="2"/>
        <v>8217</v>
      </c>
      <c r="K55" s="16">
        <v>0</v>
      </c>
      <c r="L55" s="31">
        <f t="shared" si="1"/>
        <v>8217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169">
        <f>+'Original ABG Allocation'!D55</f>
        <v>104331</v>
      </c>
      <c r="D56" s="71"/>
      <c r="E56" s="71">
        <v>-78249</v>
      </c>
      <c r="F56" s="71">
        <f t="shared" si="3"/>
        <v>26082</v>
      </c>
      <c r="G56" s="16"/>
      <c r="H56" s="31">
        <v>0</v>
      </c>
      <c r="I56" s="31">
        <f t="shared" si="2"/>
        <v>26082</v>
      </c>
      <c r="K56" s="16">
        <v>0</v>
      </c>
      <c r="L56" s="31">
        <f t="shared" si="1"/>
        <v>26082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169">
        <f>+'Original ABG Allocation'!D56</f>
        <v>25400</v>
      </c>
      <c r="D57" s="71"/>
      <c r="E57" s="71">
        <v>-19052</v>
      </c>
      <c r="F57" s="71">
        <f t="shared" si="3"/>
        <v>6348</v>
      </c>
      <c r="G57" s="16"/>
      <c r="H57" s="31">
        <v>0</v>
      </c>
      <c r="I57" s="31">
        <f t="shared" si="2"/>
        <v>6348</v>
      </c>
      <c r="K57" s="16">
        <v>0</v>
      </c>
      <c r="L57" s="31">
        <f t="shared" si="1"/>
        <v>6348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70">
        <f>+'Original ABG Allocation'!D57</f>
        <v>35500</v>
      </c>
      <c r="D58" s="71"/>
      <c r="E58" s="71">
        <v>-26626</v>
      </c>
      <c r="F58" s="73">
        <f t="shared" si="3"/>
        <v>8874</v>
      </c>
      <c r="G58" s="16"/>
      <c r="H58" s="31">
        <v>0</v>
      </c>
      <c r="I58" s="31">
        <f t="shared" si="2"/>
        <v>8874</v>
      </c>
      <c r="K58" s="16">
        <v>0</v>
      </c>
      <c r="L58" s="33">
        <f t="shared" si="1"/>
        <v>8874</v>
      </c>
    </row>
    <row r="59" spans="2:12" ht="13.5" thickBot="1">
      <c r="B59" s="37" t="s">
        <v>147</v>
      </c>
      <c r="C59" s="171">
        <f>SUM(C7:C58)</f>
        <v>8761000</v>
      </c>
      <c r="D59" s="171"/>
      <c r="E59" s="171">
        <f>SUM(E7:E58)</f>
        <v>-6570826</v>
      </c>
      <c r="F59" s="171">
        <f>SUM(F7:F58)</f>
        <v>2190174</v>
      </c>
      <c r="G59" s="136"/>
      <c r="H59" s="135">
        <f>SUM(H7:H58)</f>
        <v>0</v>
      </c>
      <c r="I59" s="137">
        <f>SUM(I7:I58)</f>
        <v>2190174</v>
      </c>
      <c r="J59" s="37"/>
      <c r="K59" s="135">
        <f>SUM(K7:K58)</f>
        <v>0</v>
      </c>
      <c r="L59" s="137">
        <f>SUM(L7:L58)</f>
        <v>2190174</v>
      </c>
    </row>
    <row r="60" ht="13.5" thickTop="1"/>
  </sheetData>
  <sheetProtection password="EB95" sheet="1"/>
  <mergeCells count="3">
    <mergeCell ref="H4:I4"/>
    <mergeCell ref="K4:L4"/>
    <mergeCell ref="E4:F4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kfulkroad</dc:creator>
  <cp:keywords/>
  <dc:description/>
  <cp:lastModifiedBy>Aucott, Stephen</cp:lastModifiedBy>
  <cp:lastPrinted>2019-07-26T18:02:16Z</cp:lastPrinted>
  <dcterms:created xsi:type="dcterms:W3CDTF">2006-04-07T19:01:59Z</dcterms:created>
  <dcterms:modified xsi:type="dcterms:W3CDTF">2022-01-13T15:44:29Z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49400.0000000000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SharedWithUsers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